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DCC59A56-1C2A-4016-A98D-3B8BD784CA66}" xr6:coauthVersionLast="47" xr6:coauthVersionMax="47" xr10:uidLastSave="{00000000-0000-0000-0000-000000000000}"/>
  <bookViews>
    <workbookView xWindow="14964" yWindow="6360" windowWidth="7500" windowHeight="6000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W41" i="18" l="1"/>
  <c r="HI29" i="18"/>
  <c r="BK23" i="18"/>
  <c r="OC11" i="18"/>
  <c r="DY11" i="18"/>
  <c r="QQ8" i="18"/>
  <c r="HI8" i="18"/>
  <c r="FQ9" i="18"/>
  <c r="DY8" i="18"/>
  <c r="C16" i="4"/>
  <c r="C15" i="4"/>
  <c r="C14" i="4"/>
  <c r="C13" i="4"/>
  <c r="C12" i="4"/>
  <c r="C11" i="4"/>
  <c r="C10" i="4"/>
  <c r="C9" i="4"/>
  <c r="XY1" i="18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XS111" i="18" l="1"/>
  <c r="XS110" i="18"/>
  <c r="XS109" i="18"/>
  <c r="YF104" i="18"/>
  <c r="XS108" i="18" s="1"/>
  <c r="YF102" i="18"/>
  <c r="XS107" i="18" s="1"/>
  <c r="YC101" i="18"/>
  <c r="XR109" i="18" s="1"/>
  <c r="XT101" i="18"/>
  <c r="XR107" i="18" s="1"/>
  <c r="XR101" i="18"/>
  <c r="YH100" i="18"/>
  <c r="YI100" i="18" s="1"/>
  <c r="YG100" i="18"/>
  <c r="YF100" i="18"/>
  <c r="YE100" i="18"/>
  <c r="YD100" i="18"/>
  <c r="XZ100" i="18"/>
  <c r="XY100" i="18"/>
  <c r="XW100" i="18"/>
  <c r="XV100" i="18"/>
  <c r="XU100" i="18"/>
  <c r="XQ100" i="18"/>
  <c r="YH99" i="18"/>
  <c r="YI99" i="18" s="1"/>
  <c r="YG99" i="18"/>
  <c r="YF99" i="18"/>
  <c r="YE99" i="18"/>
  <c r="YD99" i="18"/>
  <c r="XZ99" i="18"/>
  <c r="XY99" i="18"/>
  <c r="XW99" i="18"/>
  <c r="XV99" i="18"/>
  <c r="XU99" i="18"/>
  <c r="XQ99" i="18"/>
  <c r="YH98" i="18"/>
  <c r="YI98" i="18" s="1"/>
  <c r="YG98" i="18"/>
  <c r="YF98" i="18"/>
  <c r="YE98" i="18"/>
  <c r="YD98" i="18"/>
  <c r="XZ98" i="18"/>
  <c r="XY98" i="18"/>
  <c r="XW98" i="18"/>
  <c r="XV98" i="18"/>
  <c r="XU98" i="18"/>
  <c r="XQ98" i="18"/>
  <c r="YH97" i="18"/>
  <c r="YI97" i="18" s="1"/>
  <c r="YG97" i="18"/>
  <c r="YF97" i="18"/>
  <c r="YE97" i="18"/>
  <c r="YD97" i="18"/>
  <c r="XZ97" i="18"/>
  <c r="XY97" i="18"/>
  <c r="XW97" i="18"/>
  <c r="XV97" i="18"/>
  <c r="XU97" i="18"/>
  <c r="XQ97" i="18"/>
  <c r="YH96" i="18"/>
  <c r="YI96" i="18" s="1"/>
  <c r="YG96" i="18"/>
  <c r="YF96" i="18"/>
  <c r="YE96" i="18"/>
  <c r="YD96" i="18"/>
  <c r="XZ96" i="18"/>
  <c r="XY96" i="18"/>
  <c r="XW96" i="18"/>
  <c r="XV96" i="18"/>
  <c r="XU96" i="18"/>
  <c r="XQ96" i="18"/>
  <c r="YH95" i="18"/>
  <c r="YI95" i="18" s="1"/>
  <c r="YG95" i="18"/>
  <c r="YF95" i="18"/>
  <c r="YE95" i="18"/>
  <c r="YD95" i="18"/>
  <c r="XZ95" i="18"/>
  <c r="XY95" i="18"/>
  <c r="XW95" i="18"/>
  <c r="XV95" i="18"/>
  <c r="XU95" i="18"/>
  <c r="XQ95" i="18"/>
  <c r="YH94" i="18"/>
  <c r="YI94" i="18" s="1"/>
  <c r="YG94" i="18"/>
  <c r="YF94" i="18"/>
  <c r="YE94" i="18"/>
  <c r="YD94" i="18"/>
  <c r="XZ94" i="18"/>
  <c r="XY94" i="18"/>
  <c r="XW94" i="18"/>
  <c r="XV94" i="18"/>
  <c r="XU94" i="18"/>
  <c r="XQ94" i="18"/>
  <c r="YH93" i="18"/>
  <c r="YI93" i="18" s="1"/>
  <c r="YG93" i="18"/>
  <c r="YF93" i="18"/>
  <c r="YE93" i="18"/>
  <c r="YD93" i="18"/>
  <c r="XZ93" i="18"/>
  <c r="XY93" i="18"/>
  <c r="XW93" i="18"/>
  <c r="XV93" i="18"/>
  <c r="XU93" i="18"/>
  <c r="XQ93" i="18"/>
  <c r="YH92" i="18"/>
  <c r="YI92" i="18" s="1"/>
  <c r="YG92" i="18"/>
  <c r="YF92" i="18"/>
  <c r="YE92" i="18"/>
  <c r="YD92" i="18"/>
  <c r="XZ92" i="18"/>
  <c r="XY92" i="18"/>
  <c r="XW92" i="18"/>
  <c r="XV92" i="18"/>
  <c r="XU92" i="18"/>
  <c r="XQ92" i="18"/>
  <c r="YH91" i="18"/>
  <c r="YI91" i="18" s="1"/>
  <c r="YG91" i="18"/>
  <c r="YF91" i="18"/>
  <c r="YE91" i="18"/>
  <c r="YD91" i="18"/>
  <c r="XZ91" i="18"/>
  <c r="XY91" i="18"/>
  <c r="XW91" i="18"/>
  <c r="XV91" i="18"/>
  <c r="XU91" i="18"/>
  <c r="XQ91" i="18"/>
  <c r="YH90" i="18"/>
  <c r="YI90" i="18" s="1"/>
  <c r="YG90" i="18"/>
  <c r="YF90" i="18"/>
  <c r="YE90" i="18"/>
  <c r="YD90" i="18"/>
  <c r="XZ90" i="18"/>
  <c r="XY90" i="18"/>
  <c r="XW90" i="18"/>
  <c r="XV90" i="18"/>
  <c r="XU90" i="18"/>
  <c r="XQ90" i="18"/>
  <c r="YH89" i="18"/>
  <c r="YI89" i="18" s="1"/>
  <c r="YG89" i="18"/>
  <c r="YF89" i="18"/>
  <c r="YE89" i="18"/>
  <c r="YD89" i="18"/>
  <c r="XZ89" i="18"/>
  <c r="XY89" i="18"/>
  <c r="XW89" i="18"/>
  <c r="XV89" i="18"/>
  <c r="XU89" i="18"/>
  <c r="XQ89" i="18"/>
  <c r="YH88" i="18"/>
  <c r="YI88" i="18" s="1"/>
  <c r="YG88" i="18"/>
  <c r="YF88" i="18"/>
  <c r="YE88" i="18"/>
  <c r="YD88" i="18"/>
  <c r="XZ88" i="18"/>
  <c r="XY88" i="18"/>
  <c r="XW88" i="18"/>
  <c r="XV88" i="18"/>
  <c r="XU88" i="18"/>
  <c r="XQ88" i="18"/>
  <c r="YH87" i="18"/>
  <c r="YI87" i="18" s="1"/>
  <c r="YG87" i="18"/>
  <c r="YF87" i="18"/>
  <c r="YE87" i="18"/>
  <c r="YD87" i="18"/>
  <c r="XZ87" i="18"/>
  <c r="XY87" i="18"/>
  <c r="XW87" i="18"/>
  <c r="XV87" i="18"/>
  <c r="XU87" i="18"/>
  <c r="XQ87" i="18"/>
  <c r="YH86" i="18"/>
  <c r="YI86" i="18" s="1"/>
  <c r="YG86" i="18"/>
  <c r="YF86" i="18"/>
  <c r="YE86" i="18"/>
  <c r="YD86" i="18"/>
  <c r="XZ86" i="18"/>
  <c r="XY86" i="18"/>
  <c r="XW86" i="18"/>
  <c r="XV86" i="18"/>
  <c r="XU86" i="18"/>
  <c r="XQ86" i="18"/>
  <c r="YH85" i="18"/>
  <c r="YI85" i="18" s="1"/>
  <c r="YG85" i="18"/>
  <c r="YF85" i="18"/>
  <c r="YE85" i="18"/>
  <c r="YD85" i="18"/>
  <c r="XZ85" i="18"/>
  <c r="XY85" i="18"/>
  <c r="XW85" i="18"/>
  <c r="XV85" i="18"/>
  <c r="XU85" i="18"/>
  <c r="XQ85" i="18"/>
  <c r="YH84" i="18"/>
  <c r="YI84" i="18" s="1"/>
  <c r="YG84" i="18"/>
  <c r="YF84" i="18"/>
  <c r="YE84" i="18"/>
  <c r="YD84" i="18"/>
  <c r="XZ84" i="18"/>
  <c r="XY84" i="18"/>
  <c r="XW84" i="18"/>
  <c r="XV84" i="18"/>
  <c r="XU84" i="18"/>
  <c r="XQ84" i="18"/>
  <c r="YH83" i="18"/>
  <c r="YI83" i="18" s="1"/>
  <c r="YG83" i="18"/>
  <c r="YF83" i="18"/>
  <c r="YE83" i="18"/>
  <c r="YD83" i="18"/>
  <c r="XZ83" i="18"/>
  <c r="XY83" i="18"/>
  <c r="XW83" i="18"/>
  <c r="XV83" i="18"/>
  <c r="XU83" i="18"/>
  <c r="XQ83" i="18"/>
  <c r="YH82" i="18"/>
  <c r="YI82" i="18" s="1"/>
  <c r="YG82" i="18"/>
  <c r="YF82" i="18"/>
  <c r="YE82" i="18"/>
  <c r="YD82" i="18"/>
  <c r="XZ82" i="18"/>
  <c r="XY82" i="18"/>
  <c r="XW82" i="18"/>
  <c r="XV82" i="18"/>
  <c r="XU82" i="18"/>
  <c r="XQ82" i="18"/>
  <c r="YH81" i="18"/>
  <c r="YI81" i="18" s="1"/>
  <c r="YG81" i="18"/>
  <c r="YF81" i="18"/>
  <c r="YE81" i="18"/>
  <c r="YD81" i="18"/>
  <c r="XZ81" i="18"/>
  <c r="XY81" i="18"/>
  <c r="XW81" i="18"/>
  <c r="XV81" i="18"/>
  <c r="XU81" i="18"/>
  <c r="XQ81" i="18"/>
  <c r="YH80" i="18"/>
  <c r="YI80" i="18" s="1"/>
  <c r="YG80" i="18"/>
  <c r="YF80" i="18"/>
  <c r="YE80" i="18"/>
  <c r="YD80" i="18"/>
  <c r="XZ80" i="18"/>
  <c r="XY80" i="18"/>
  <c r="XW80" i="18"/>
  <c r="XV80" i="18"/>
  <c r="XU80" i="18"/>
  <c r="XQ80" i="18"/>
  <c r="YH79" i="18"/>
  <c r="YI79" i="18" s="1"/>
  <c r="YG79" i="18"/>
  <c r="YF79" i="18"/>
  <c r="YE79" i="18"/>
  <c r="YD79" i="18"/>
  <c r="XZ79" i="18"/>
  <c r="XY79" i="18"/>
  <c r="XW79" i="18"/>
  <c r="XV79" i="18"/>
  <c r="XU79" i="18"/>
  <c r="XQ79" i="18"/>
  <c r="YH78" i="18"/>
  <c r="YI78" i="18" s="1"/>
  <c r="YG78" i="18"/>
  <c r="YF78" i="18"/>
  <c r="YE78" i="18"/>
  <c r="YD78" i="18"/>
  <c r="XZ78" i="18"/>
  <c r="XY78" i="18"/>
  <c r="XW78" i="18"/>
  <c r="XV78" i="18"/>
  <c r="XU78" i="18"/>
  <c r="XQ78" i="18"/>
  <c r="YH77" i="18"/>
  <c r="YI77" i="18" s="1"/>
  <c r="YG77" i="18"/>
  <c r="YF77" i="18"/>
  <c r="YE77" i="18"/>
  <c r="YD77" i="18"/>
  <c r="XZ77" i="18"/>
  <c r="XY77" i="18"/>
  <c r="XW77" i="18"/>
  <c r="XV77" i="18"/>
  <c r="XU77" i="18"/>
  <c r="XQ77" i="18"/>
  <c r="YH76" i="18"/>
  <c r="YI76" i="18" s="1"/>
  <c r="YG76" i="18"/>
  <c r="YF76" i="18"/>
  <c r="YE76" i="18"/>
  <c r="YD76" i="18"/>
  <c r="XZ76" i="18"/>
  <c r="XY76" i="18"/>
  <c r="XW76" i="18"/>
  <c r="XV76" i="18"/>
  <c r="XU76" i="18"/>
  <c r="XQ76" i="18"/>
  <c r="YH75" i="18"/>
  <c r="YI75" i="18" s="1"/>
  <c r="YG75" i="18"/>
  <c r="YF75" i="18"/>
  <c r="YE75" i="18"/>
  <c r="YD75" i="18"/>
  <c r="XZ75" i="18"/>
  <c r="XY75" i="18"/>
  <c r="XW75" i="18"/>
  <c r="XV75" i="18"/>
  <c r="XU75" i="18"/>
  <c r="XQ75" i="18"/>
  <c r="YH74" i="18"/>
  <c r="YI74" i="18" s="1"/>
  <c r="YG74" i="18"/>
  <c r="YF74" i="18"/>
  <c r="YE74" i="18"/>
  <c r="YD74" i="18"/>
  <c r="XZ74" i="18"/>
  <c r="XY74" i="18"/>
  <c r="XW74" i="18"/>
  <c r="XV74" i="18"/>
  <c r="XU74" i="18"/>
  <c r="XQ74" i="18"/>
  <c r="YH73" i="18"/>
  <c r="YI73" i="18" s="1"/>
  <c r="YG73" i="18"/>
  <c r="YF73" i="18"/>
  <c r="YE73" i="18"/>
  <c r="YD73" i="18"/>
  <c r="XZ73" i="18"/>
  <c r="XY73" i="18"/>
  <c r="XW73" i="18"/>
  <c r="XV73" i="18"/>
  <c r="XU73" i="18"/>
  <c r="XQ73" i="18"/>
  <c r="YH72" i="18"/>
  <c r="YI72" i="18" s="1"/>
  <c r="YG72" i="18"/>
  <c r="YF72" i="18"/>
  <c r="YE72" i="18"/>
  <c r="YD72" i="18"/>
  <c r="XZ72" i="18"/>
  <c r="XY72" i="18"/>
  <c r="XW72" i="18"/>
  <c r="XV72" i="18"/>
  <c r="XU72" i="18"/>
  <c r="XQ72" i="18"/>
  <c r="YH71" i="18"/>
  <c r="YI71" i="18" s="1"/>
  <c r="YG71" i="18"/>
  <c r="YF71" i="18"/>
  <c r="YE71" i="18"/>
  <c r="YD71" i="18"/>
  <c r="XZ71" i="18"/>
  <c r="XY71" i="18"/>
  <c r="XW71" i="18"/>
  <c r="XV71" i="18"/>
  <c r="XU71" i="18"/>
  <c r="XQ71" i="18"/>
  <c r="YH70" i="18"/>
  <c r="YI70" i="18" s="1"/>
  <c r="YG70" i="18"/>
  <c r="YF70" i="18"/>
  <c r="YE70" i="18"/>
  <c r="YD70" i="18"/>
  <c r="XZ70" i="18"/>
  <c r="XY70" i="18"/>
  <c r="XW70" i="18"/>
  <c r="XV70" i="18"/>
  <c r="XU70" i="18"/>
  <c r="XQ70" i="18"/>
  <c r="YH69" i="18"/>
  <c r="YI69" i="18" s="1"/>
  <c r="YG69" i="18"/>
  <c r="YF69" i="18"/>
  <c r="YE69" i="18"/>
  <c r="YD69" i="18"/>
  <c r="XZ69" i="18"/>
  <c r="XY69" i="18"/>
  <c r="XW69" i="18"/>
  <c r="XV69" i="18"/>
  <c r="XU69" i="18"/>
  <c r="XQ69" i="18"/>
  <c r="YH68" i="18"/>
  <c r="YI68" i="18" s="1"/>
  <c r="YG68" i="18"/>
  <c r="YF68" i="18"/>
  <c r="YE68" i="18"/>
  <c r="YD68" i="18"/>
  <c r="XZ68" i="18"/>
  <c r="XY68" i="18"/>
  <c r="XW68" i="18"/>
  <c r="XV68" i="18"/>
  <c r="XU68" i="18"/>
  <c r="XQ68" i="18"/>
  <c r="YH67" i="18"/>
  <c r="YI67" i="18" s="1"/>
  <c r="YG67" i="18"/>
  <c r="YF67" i="18"/>
  <c r="YE67" i="18"/>
  <c r="YD67" i="18"/>
  <c r="XZ67" i="18"/>
  <c r="XY67" i="18"/>
  <c r="XW67" i="18"/>
  <c r="XV67" i="18"/>
  <c r="XU67" i="18"/>
  <c r="XQ67" i="18"/>
  <c r="YH66" i="18"/>
  <c r="YI66" i="18" s="1"/>
  <c r="YG66" i="18"/>
  <c r="YF66" i="18"/>
  <c r="YE66" i="18"/>
  <c r="YD66" i="18"/>
  <c r="XZ66" i="18"/>
  <c r="XY66" i="18"/>
  <c r="XW66" i="18"/>
  <c r="XV66" i="18"/>
  <c r="XU66" i="18"/>
  <c r="XQ66" i="18"/>
  <c r="YH65" i="18"/>
  <c r="YI65" i="18" s="1"/>
  <c r="YG65" i="18"/>
  <c r="YF65" i="18"/>
  <c r="YE65" i="18"/>
  <c r="YD65" i="18"/>
  <c r="XZ65" i="18"/>
  <c r="XY65" i="18"/>
  <c r="XW65" i="18"/>
  <c r="XV65" i="18"/>
  <c r="XU65" i="18"/>
  <c r="XQ65" i="18"/>
  <c r="YH64" i="18"/>
  <c r="YI64" i="18" s="1"/>
  <c r="YG64" i="18"/>
  <c r="YF64" i="18"/>
  <c r="YE64" i="18"/>
  <c r="YD64" i="18"/>
  <c r="XZ64" i="18"/>
  <c r="XY64" i="18"/>
  <c r="XW64" i="18"/>
  <c r="XV64" i="18"/>
  <c r="XU64" i="18"/>
  <c r="XQ64" i="18"/>
  <c r="YH63" i="18"/>
  <c r="YI63" i="18" s="1"/>
  <c r="YG63" i="18"/>
  <c r="YF63" i="18"/>
  <c r="YE63" i="18"/>
  <c r="YD63" i="18"/>
  <c r="XZ63" i="18"/>
  <c r="XY63" i="18"/>
  <c r="XW63" i="18"/>
  <c r="XV63" i="18"/>
  <c r="XU63" i="18"/>
  <c r="XQ63" i="18"/>
  <c r="YH62" i="18"/>
  <c r="YI62" i="18" s="1"/>
  <c r="YG62" i="18"/>
  <c r="YF62" i="18"/>
  <c r="YE62" i="18"/>
  <c r="YD62" i="18"/>
  <c r="XZ62" i="18"/>
  <c r="XY62" i="18"/>
  <c r="XW62" i="18"/>
  <c r="XV62" i="18"/>
  <c r="XU62" i="18"/>
  <c r="XQ62" i="18"/>
  <c r="YH61" i="18"/>
  <c r="YI61" i="18" s="1"/>
  <c r="YG61" i="18"/>
  <c r="YF61" i="18"/>
  <c r="YE61" i="18"/>
  <c r="YD61" i="18"/>
  <c r="XZ61" i="18"/>
  <c r="XY61" i="18"/>
  <c r="XW61" i="18"/>
  <c r="XV61" i="18"/>
  <c r="XU61" i="18"/>
  <c r="XQ61" i="18"/>
  <c r="YH60" i="18"/>
  <c r="YI60" i="18" s="1"/>
  <c r="YG60" i="18"/>
  <c r="YF60" i="18"/>
  <c r="YE60" i="18"/>
  <c r="YD60" i="18"/>
  <c r="XZ60" i="18"/>
  <c r="XY60" i="18"/>
  <c r="XW60" i="18"/>
  <c r="XV60" i="18"/>
  <c r="XU60" i="18"/>
  <c r="XQ60" i="18"/>
  <c r="YH59" i="18"/>
  <c r="YI59" i="18" s="1"/>
  <c r="YG59" i="18"/>
  <c r="YF59" i="18"/>
  <c r="YE59" i="18"/>
  <c r="YD59" i="18"/>
  <c r="XZ59" i="18"/>
  <c r="XY59" i="18"/>
  <c r="XW59" i="18"/>
  <c r="XV59" i="18"/>
  <c r="XU59" i="18"/>
  <c r="XQ59" i="18"/>
  <c r="YH58" i="18"/>
  <c r="YI58" i="18" s="1"/>
  <c r="YG58" i="18"/>
  <c r="YF58" i="18"/>
  <c r="YE58" i="18"/>
  <c r="YD58" i="18"/>
  <c r="XZ58" i="18"/>
  <c r="XY58" i="18"/>
  <c r="XW58" i="18"/>
  <c r="XV58" i="18"/>
  <c r="XU58" i="18"/>
  <c r="XQ58" i="18"/>
  <c r="YH57" i="18"/>
  <c r="YI57" i="18" s="1"/>
  <c r="YG57" i="18"/>
  <c r="YF57" i="18"/>
  <c r="YE57" i="18"/>
  <c r="YD57" i="18"/>
  <c r="XZ57" i="18"/>
  <c r="XY57" i="18"/>
  <c r="XW57" i="18"/>
  <c r="XV57" i="18"/>
  <c r="XU57" i="18"/>
  <c r="XQ57" i="18"/>
  <c r="YH56" i="18"/>
  <c r="YI56" i="18" s="1"/>
  <c r="YG56" i="18"/>
  <c r="YF56" i="18"/>
  <c r="YE56" i="18"/>
  <c r="YD56" i="18"/>
  <c r="XZ56" i="18"/>
  <c r="XY56" i="18"/>
  <c r="XW56" i="18"/>
  <c r="XV56" i="18"/>
  <c r="XU56" i="18"/>
  <c r="XQ56" i="18"/>
  <c r="YH55" i="18"/>
  <c r="YI55" i="18" s="1"/>
  <c r="YG55" i="18"/>
  <c r="YF55" i="18"/>
  <c r="YE55" i="18"/>
  <c r="YD55" i="18"/>
  <c r="XZ55" i="18"/>
  <c r="XY55" i="18"/>
  <c r="XW55" i="18"/>
  <c r="XV55" i="18"/>
  <c r="XU55" i="18"/>
  <c r="XQ55" i="18"/>
  <c r="YH54" i="18"/>
  <c r="YI54" i="18" s="1"/>
  <c r="YG54" i="18"/>
  <c r="YF54" i="18"/>
  <c r="YE54" i="18"/>
  <c r="YD54" i="18"/>
  <c r="XZ54" i="18"/>
  <c r="XY54" i="18"/>
  <c r="XW54" i="18"/>
  <c r="XV54" i="18"/>
  <c r="XU54" i="18"/>
  <c r="XQ54" i="18"/>
  <c r="YI53" i="18"/>
  <c r="YH53" i="18"/>
  <c r="YG53" i="18"/>
  <c r="YF53" i="18"/>
  <c r="YE53" i="18"/>
  <c r="YD53" i="18"/>
  <c r="XZ53" i="18"/>
  <c r="XY53" i="18"/>
  <c r="XW53" i="18"/>
  <c r="XV53" i="18"/>
  <c r="XU53" i="18"/>
  <c r="XQ53" i="18"/>
  <c r="YH52" i="18"/>
  <c r="YI52" i="18" s="1"/>
  <c r="YG52" i="18"/>
  <c r="YF52" i="18"/>
  <c r="YE52" i="18"/>
  <c r="YD52" i="18"/>
  <c r="XZ52" i="18"/>
  <c r="XY52" i="18"/>
  <c r="XW52" i="18"/>
  <c r="XV52" i="18"/>
  <c r="XU52" i="18"/>
  <c r="XQ52" i="18"/>
  <c r="YI51" i="18"/>
  <c r="YH51" i="18"/>
  <c r="YG51" i="18"/>
  <c r="YF51" i="18"/>
  <c r="YE51" i="18"/>
  <c r="YD51" i="18"/>
  <c r="XZ51" i="18"/>
  <c r="XY51" i="18"/>
  <c r="XW51" i="18"/>
  <c r="XV51" i="18"/>
  <c r="XU51" i="18"/>
  <c r="XQ51" i="18"/>
  <c r="YH50" i="18"/>
  <c r="YI50" i="18" s="1"/>
  <c r="YG50" i="18"/>
  <c r="YF50" i="18"/>
  <c r="YE50" i="18"/>
  <c r="YD50" i="18"/>
  <c r="XZ50" i="18"/>
  <c r="XY50" i="18"/>
  <c r="XW50" i="18"/>
  <c r="XV50" i="18"/>
  <c r="XU50" i="18"/>
  <c r="XQ50" i="18"/>
  <c r="YI49" i="18"/>
  <c r="YH49" i="18"/>
  <c r="YG49" i="18"/>
  <c r="YF49" i="18"/>
  <c r="YE49" i="18"/>
  <c r="YD49" i="18"/>
  <c r="XZ49" i="18"/>
  <c r="XY49" i="18"/>
  <c r="XW49" i="18"/>
  <c r="XV49" i="18"/>
  <c r="XU49" i="18"/>
  <c r="XQ49" i="18"/>
  <c r="YH48" i="18"/>
  <c r="YI48" i="18" s="1"/>
  <c r="YG48" i="18"/>
  <c r="YF48" i="18"/>
  <c r="YE48" i="18"/>
  <c r="YD48" i="18"/>
  <c r="XZ48" i="18"/>
  <c r="XY48" i="18"/>
  <c r="XW48" i="18"/>
  <c r="XV48" i="18"/>
  <c r="XU48" i="18"/>
  <c r="XQ48" i="18"/>
  <c r="YI47" i="18"/>
  <c r="YH47" i="18"/>
  <c r="YG47" i="18"/>
  <c r="YF47" i="18"/>
  <c r="YE47" i="18"/>
  <c r="YD47" i="18"/>
  <c r="XZ47" i="18"/>
  <c r="XY47" i="18"/>
  <c r="XW47" i="18"/>
  <c r="XV47" i="18"/>
  <c r="XU47" i="18"/>
  <c r="XQ47" i="18"/>
  <c r="YH46" i="18"/>
  <c r="YI46" i="18" s="1"/>
  <c r="YG46" i="18"/>
  <c r="YF46" i="18"/>
  <c r="YE46" i="18"/>
  <c r="YD46" i="18"/>
  <c r="XZ46" i="18"/>
  <c r="XY46" i="18"/>
  <c r="XW46" i="18"/>
  <c r="XV46" i="18"/>
  <c r="XU46" i="18"/>
  <c r="XQ46" i="18"/>
  <c r="YI45" i="18"/>
  <c r="YH45" i="18"/>
  <c r="YG45" i="18"/>
  <c r="YF45" i="18"/>
  <c r="YE45" i="18"/>
  <c r="YD45" i="18"/>
  <c r="XZ45" i="18"/>
  <c r="XY45" i="18"/>
  <c r="XW45" i="18"/>
  <c r="XV45" i="18"/>
  <c r="XU45" i="18"/>
  <c r="XQ45" i="18"/>
  <c r="YH44" i="18"/>
  <c r="YI44" i="18" s="1"/>
  <c r="YG44" i="18"/>
  <c r="YF44" i="18"/>
  <c r="YE44" i="18"/>
  <c r="YD44" i="18"/>
  <c r="XZ44" i="18"/>
  <c r="XY44" i="18"/>
  <c r="XW44" i="18"/>
  <c r="XV44" i="18"/>
  <c r="XU44" i="18"/>
  <c r="XQ44" i="18"/>
  <c r="YI43" i="18"/>
  <c r="YH43" i="18"/>
  <c r="YG43" i="18"/>
  <c r="YF43" i="18"/>
  <c r="YE43" i="18"/>
  <c r="YD43" i="18"/>
  <c r="XZ43" i="18"/>
  <c r="XY43" i="18"/>
  <c r="XW43" i="18"/>
  <c r="XV43" i="18"/>
  <c r="XU43" i="18"/>
  <c r="XQ43" i="18"/>
  <c r="YH42" i="18"/>
  <c r="YI42" i="18" s="1"/>
  <c r="YG42" i="18"/>
  <c r="YF42" i="18"/>
  <c r="YE42" i="18"/>
  <c r="YD42" i="18"/>
  <c r="XZ42" i="18"/>
  <c r="XY42" i="18"/>
  <c r="XW42" i="18"/>
  <c r="XV42" i="18"/>
  <c r="XU42" i="18"/>
  <c r="XQ42" i="18"/>
  <c r="YI41" i="18"/>
  <c r="YH41" i="18"/>
  <c r="YG41" i="18"/>
  <c r="YF41" i="18"/>
  <c r="YE41" i="18"/>
  <c r="YD41" i="18"/>
  <c r="XZ41" i="18"/>
  <c r="XW41" i="18"/>
  <c r="XV41" i="18"/>
  <c r="XU41" i="18"/>
  <c r="XQ41" i="18"/>
  <c r="YH40" i="18"/>
  <c r="YI40" i="18" s="1"/>
  <c r="YG40" i="18"/>
  <c r="YF40" i="18"/>
  <c r="YE40" i="18"/>
  <c r="YD40" i="18"/>
  <c r="XZ40" i="18"/>
  <c r="XY40" i="18"/>
  <c r="XW40" i="18"/>
  <c r="XV40" i="18"/>
  <c r="XU40" i="18"/>
  <c r="XQ40" i="18"/>
  <c r="YI39" i="18"/>
  <c r="YH39" i="18"/>
  <c r="YG39" i="18"/>
  <c r="YF39" i="18"/>
  <c r="YE39" i="18"/>
  <c r="YD39" i="18"/>
  <c r="XZ39" i="18"/>
  <c r="XY39" i="18"/>
  <c r="XW39" i="18"/>
  <c r="XV39" i="18"/>
  <c r="XU39" i="18"/>
  <c r="XQ39" i="18"/>
  <c r="YH38" i="18"/>
  <c r="YI38" i="18" s="1"/>
  <c r="YG38" i="18"/>
  <c r="YF38" i="18"/>
  <c r="YE38" i="18"/>
  <c r="YD38" i="18"/>
  <c r="XZ38" i="18"/>
  <c r="XW38" i="18"/>
  <c r="XV38" i="18"/>
  <c r="XU38" i="18"/>
  <c r="XQ38" i="18"/>
  <c r="YI37" i="18"/>
  <c r="YH37" i="18"/>
  <c r="YG37" i="18"/>
  <c r="YF37" i="18"/>
  <c r="YE37" i="18"/>
  <c r="YD37" i="18"/>
  <c r="XZ37" i="18"/>
  <c r="XY37" i="18"/>
  <c r="XW37" i="18"/>
  <c r="XV37" i="18"/>
  <c r="XU37" i="18"/>
  <c r="XQ37" i="18"/>
  <c r="YH36" i="18"/>
  <c r="YI36" i="18" s="1"/>
  <c r="YG36" i="18"/>
  <c r="YF36" i="18"/>
  <c r="YE36" i="18"/>
  <c r="YD36" i="18"/>
  <c r="XZ36" i="18"/>
  <c r="XY36" i="18"/>
  <c r="XW36" i="18"/>
  <c r="XV36" i="18"/>
  <c r="XU36" i="18"/>
  <c r="XQ36" i="18"/>
  <c r="YI35" i="18"/>
  <c r="YH35" i="18"/>
  <c r="YG35" i="18"/>
  <c r="YF35" i="18"/>
  <c r="YE35" i="18"/>
  <c r="YD35" i="18"/>
  <c r="XZ35" i="18"/>
  <c r="XY35" i="18"/>
  <c r="XW35" i="18"/>
  <c r="XV35" i="18"/>
  <c r="XU35" i="18"/>
  <c r="YH34" i="18"/>
  <c r="YI34" i="18" s="1"/>
  <c r="YG34" i="18"/>
  <c r="YF34" i="18"/>
  <c r="YE34" i="18"/>
  <c r="YD34" i="18"/>
  <c r="XZ34" i="18"/>
  <c r="XY34" i="18"/>
  <c r="XW34" i="18"/>
  <c r="XV34" i="18"/>
  <c r="XU34" i="18"/>
  <c r="XQ34" i="18"/>
  <c r="YI33" i="18"/>
  <c r="YH33" i="18"/>
  <c r="YG33" i="18"/>
  <c r="YF33" i="18"/>
  <c r="YE33" i="18"/>
  <c r="YD33" i="18"/>
  <c r="XZ33" i="18"/>
  <c r="XY33" i="18"/>
  <c r="XW33" i="18"/>
  <c r="XV33" i="18"/>
  <c r="XU33" i="18"/>
  <c r="XQ33" i="18"/>
  <c r="YH32" i="18"/>
  <c r="YI32" i="18" s="1"/>
  <c r="YG32" i="18"/>
  <c r="YF32" i="18"/>
  <c r="YE32" i="18"/>
  <c r="YD32" i="18"/>
  <c r="XZ32" i="18"/>
  <c r="XW32" i="18"/>
  <c r="XU32" i="18"/>
  <c r="XV32" i="18" s="1"/>
  <c r="XQ32" i="18"/>
  <c r="YI31" i="18"/>
  <c r="YH31" i="18"/>
  <c r="YG31" i="18"/>
  <c r="YF31" i="18"/>
  <c r="YE31" i="18"/>
  <c r="YD31" i="18"/>
  <c r="XZ31" i="18"/>
  <c r="XY31" i="18"/>
  <c r="XW31" i="18"/>
  <c r="XV31" i="18"/>
  <c r="XU31" i="18"/>
  <c r="XQ31" i="18"/>
  <c r="YH30" i="18"/>
  <c r="YI30" i="18" s="1"/>
  <c r="YG30" i="18"/>
  <c r="YF30" i="18"/>
  <c r="YE30" i="18"/>
  <c r="YD30" i="18"/>
  <c r="XZ30" i="18"/>
  <c r="XY30" i="18"/>
  <c r="XW30" i="18"/>
  <c r="XV30" i="18"/>
  <c r="XU30" i="18"/>
  <c r="XQ30" i="18"/>
  <c r="YI29" i="18"/>
  <c r="YH29" i="18"/>
  <c r="YG29" i="18"/>
  <c r="YF29" i="18"/>
  <c r="YE29" i="18"/>
  <c r="YD29" i="18"/>
  <c r="XZ29" i="18"/>
  <c r="XW29" i="18"/>
  <c r="XU29" i="18"/>
  <c r="XV29" i="18" s="1"/>
  <c r="XQ29" i="18"/>
  <c r="YH28" i="18"/>
  <c r="YI28" i="18" s="1"/>
  <c r="YG28" i="18"/>
  <c r="YF28" i="18"/>
  <c r="YE28" i="18"/>
  <c r="YD28" i="18"/>
  <c r="XZ28" i="18"/>
  <c r="XY28" i="18"/>
  <c r="XW28" i="18"/>
  <c r="XV28" i="18"/>
  <c r="XU28" i="18"/>
  <c r="XQ28" i="18"/>
  <c r="YI27" i="18"/>
  <c r="YH27" i="18"/>
  <c r="YG27" i="18"/>
  <c r="YF27" i="18"/>
  <c r="YE27" i="18"/>
  <c r="YD27" i="18"/>
  <c r="XZ27" i="18"/>
  <c r="XY27" i="18"/>
  <c r="XW27" i="18"/>
  <c r="XV27" i="18"/>
  <c r="XU27" i="18"/>
  <c r="XQ27" i="18"/>
  <c r="YH26" i="18"/>
  <c r="YI26" i="18" s="1"/>
  <c r="YG26" i="18"/>
  <c r="YF26" i="18"/>
  <c r="YE26" i="18"/>
  <c r="YD26" i="18"/>
  <c r="XZ26" i="18"/>
  <c r="XW26" i="18"/>
  <c r="XV26" i="18"/>
  <c r="XU26" i="18"/>
  <c r="XQ26" i="18"/>
  <c r="YI25" i="18"/>
  <c r="YH25" i="18"/>
  <c r="YG25" i="18"/>
  <c r="YF25" i="18"/>
  <c r="YE25" i="18"/>
  <c r="YD25" i="18"/>
  <c r="XZ25" i="18"/>
  <c r="XY25" i="18"/>
  <c r="XW25" i="18"/>
  <c r="XV25" i="18"/>
  <c r="XU25" i="18"/>
  <c r="XQ25" i="18"/>
  <c r="YH24" i="18"/>
  <c r="YI24" i="18" s="1"/>
  <c r="YG24" i="18"/>
  <c r="YF24" i="18"/>
  <c r="YE24" i="18"/>
  <c r="YD24" i="18"/>
  <c r="XZ24" i="18"/>
  <c r="XW24" i="18"/>
  <c r="XV24" i="18"/>
  <c r="XY24" i="18" s="1"/>
  <c r="XU24" i="18"/>
  <c r="XQ24" i="18"/>
  <c r="YI23" i="18"/>
  <c r="YH23" i="18"/>
  <c r="YG23" i="18"/>
  <c r="YF23" i="18"/>
  <c r="YE23" i="18"/>
  <c r="YD23" i="18"/>
  <c r="XZ23" i="18"/>
  <c r="XW23" i="18"/>
  <c r="XU23" i="18"/>
  <c r="XV23" i="18" s="1"/>
  <c r="XY23" i="18" s="1"/>
  <c r="XQ23" i="18"/>
  <c r="YH22" i="18"/>
  <c r="YI22" i="18" s="1"/>
  <c r="YG22" i="18"/>
  <c r="YF22" i="18"/>
  <c r="YE22" i="18"/>
  <c r="YD22" i="18"/>
  <c r="XZ22" i="18"/>
  <c r="XY22" i="18"/>
  <c r="XW22" i="18"/>
  <c r="XV22" i="18"/>
  <c r="XU22" i="18"/>
  <c r="XQ22" i="18"/>
  <c r="YI21" i="18"/>
  <c r="YH21" i="18"/>
  <c r="YG21" i="18"/>
  <c r="YF21" i="18"/>
  <c r="YE21" i="18"/>
  <c r="YD21" i="18"/>
  <c r="XZ21" i="18"/>
  <c r="XY21" i="18"/>
  <c r="XW21" i="18"/>
  <c r="XV21" i="18"/>
  <c r="XU21" i="18"/>
  <c r="XQ21" i="18"/>
  <c r="YH20" i="18"/>
  <c r="YI20" i="18" s="1"/>
  <c r="YG20" i="18"/>
  <c r="YF20" i="18"/>
  <c r="YE20" i="18"/>
  <c r="YD20" i="18"/>
  <c r="XZ20" i="18"/>
  <c r="XY20" i="18"/>
  <c r="XW20" i="18"/>
  <c r="XV20" i="18"/>
  <c r="XU20" i="18"/>
  <c r="XQ20" i="18"/>
  <c r="YI19" i="18"/>
  <c r="YH19" i="18"/>
  <c r="YG19" i="18"/>
  <c r="YF19" i="18"/>
  <c r="YE19" i="18"/>
  <c r="YD19" i="18"/>
  <c r="XZ19" i="18"/>
  <c r="XY19" i="18"/>
  <c r="XW19" i="18"/>
  <c r="XV19" i="18"/>
  <c r="XU19" i="18"/>
  <c r="XQ19" i="18"/>
  <c r="YH18" i="18"/>
  <c r="YI18" i="18" s="1"/>
  <c r="YG18" i="18"/>
  <c r="YF18" i="18"/>
  <c r="YE18" i="18"/>
  <c r="YD18" i="18"/>
  <c r="XZ18" i="18"/>
  <c r="XY18" i="18"/>
  <c r="XW18" i="18"/>
  <c r="XV18" i="18"/>
  <c r="XU18" i="18"/>
  <c r="XQ18" i="18"/>
  <c r="YI17" i="18"/>
  <c r="YH17" i="18"/>
  <c r="YG17" i="18"/>
  <c r="YF17" i="18"/>
  <c r="YE17" i="18"/>
  <c r="YD17" i="18"/>
  <c r="XZ17" i="18"/>
  <c r="XY17" i="18"/>
  <c r="XW17" i="18"/>
  <c r="XV17" i="18"/>
  <c r="XU17" i="18"/>
  <c r="XQ17" i="18"/>
  <c r="YH16" i="18"/>
  <c r="YI16" i="18" s="1"/>
  <c r="YG16" i="18"/>
  <c r="YF16" i="18"/>
  <c r="YE16" i="18"/>
  <c r="YD16" i="18"/>
  <c r="XZ16" i="18"/>
  <c r="XY16" i="18"/>
  <c r="XW16" i="18"/>
  <c r="XV16" i="18"/>
  <c r="XU16" i="18"/>
  <c r="XQ16" i="18"/>
  <c r="YI15" i="18"/>
  <c r="YH15" i="18"/>
  <c r="YG15" i="18"/>
  <c r="YF15" i="18"/>
  <c r="YE15" i="18"/>
  <c r="YD15" i="18"/>
  <c r="XZ15" i="18"/>
  <c r="XY15" i="18"/>
  <c r="XW15" i="18"/>
  <c r="XV15" i="18"/>
  <c r="XU15" i="18"/>
  <c r="XQ15" i="18"/>
  <c r="YH14" i="18"/>
  <c r="YI14" i="18" s="1"/>
  <c r="YG14" i="18"/>
  <c r="YF14" i="18"/>
  <c r="YE14" i="18"/>
  <c r="YD14" i="18"/>
  <c r="XZ14" i="18"/>
  <c r="XY14" i="18"/>
  <c r="XW14" i="18"/>
  <c r="XV14" i="18"/>
  <c r="XU14" i="18"/>
  <c r="XQ14" i="18"/>
  <c r="YI13" i="18"/>
  <c r="YH13" i="18"/>
  <c r="YG13" i="18"/>
  <c r="YF13" i="18"/>
  <c r="YE13" i="18"/>
  <c r="YD13" i="18"/>
  <c r="XZ13" i="18"/>
  <c r="XY13" i="18"/>
  <c r="XW13" i="18"/>
  <c r="XV13" i="18"/>
  <c r="XU13" i="18"/>
  <c r="XQ13" i="18"/>
  <c r="YH12" i="18"/>
  <c r="YI12" i="18" s="1"/>
  <c r="YG12" i="18"/>
  <c r="YF12" i="18"/>
  <c r="YE12" i="18"/>
  <c r="YD12" i="18"/>
  <c r="XZ12" i="18"/>
  <c r="XY12" i="18"/>
  <c r="XW12" i="18"/>
  <c r="XV12" i="18"/>
  <c r="XU12" i="18"/>
  <c r="XQ12" i="18"/>
  <c r="YI11" i="18"/>
  <c r="YH11" i="18"/>
  <c r="YG11" i="18"/>
  <c r="YF11" i="18"/>
  <c r="YE11" i="18"/>
  <c r="YD11" i="18"/>
  <c r="XZ11" i="18"/>
  <c r="XW11" i="18"/>
  <c r="XU11" i="18"/>
  <c r="XV11" i="18" s="1"/>
  <c r="XQ11" i="18"/>
  <c r="YH10" i="18"/>
  <c r="YI10" i="18" s="1"/>
  <c r="YG10" i="18"/>
  <c r="YF10" i="18"/>
  <c r="YE10" i="18"/>
  <c r="YD10" i="18"/>
  <c r="XZ10" i="18"/>
  <c r="XY10" i="18"/>
  <c r="XW10" i="18"/>
  <c r="XV10" i="18"/>
  <c r="XU10" i="18"/>
  <c r="XQ10" i="18"/>
  <c r="YI9" i="18"/>
  <c r="YH9" i="18"/>
  <c r="YG9" i="18"/>
  <c r="YF9" i="18"/>
  <c r="YE9" i="18"/>
  <c r="YD9" i="18"/>
  <c r="XZ9" i="18"/>
  <c r="XY9" i="18"/>
  <c r="XW9" i="18"/>
  <c r="XV9" i="18"/>
  <c r="XU9" i="18"/>
  <c r="XQ9" i="18"/>
  <c r="YH8" i="18"/>
  <c r="YI8" i="18" s="1"/>
  <c r="YG8" i="18"/>
  <c r="YF8" i="18"/>
  <c r="YE8" i="18"/>
  <c r="YD8" i="18"/>
  <c r="XZ8" i="18"/>
  <c r="XY8" i="18"/>
  <c r="XW8" i="18"/>
  <c r="XV8" i="18"/>
  <c r="XU8" i="18"/>
  <c r="XZ5" i="18"/>
  <c r="YI4" i="18"/>
  <c r="YF3" i="18"/>
  <c r="XZ3" i="18"/>
  <c r="WW111" i="18"/>
  <c r="WW110" i="18"/>
  <c r="WW109" i="18"/>
  <c r="WV109" i="18"/>
  <c r="XJ104" i="18"/>
  <c r="WW108" i="18" s="1"/>
  <c r="XJ102" i="18"/>
  <c r="XG101" i="18"/>
  <c r="XL101" i="18" s="1"/>
  <c r="WX101" i="18"/>
  <c r="WV107" i="18" s="1"/>
  <c r="WV101" i="18"/>
  <c r="XL100" i="18"/>
  <c r="XM100" i="18" s="1"/>
  <c r="XK100" i="18"/>
  <c r="XJ100" i="18"/>
  <c r="XI100" i="18"/>
  <c r="XH100" i="18"/>
  <c r="XD100" i="18"/>
  <c r="XC100" i="18"/>
  <c r="XA100" i="18"/>
  <c r="WZ100" i="18"/>
  <c r="WY100" i="18"/>
  <c r="WU100" i="18"/>
  <c r="XL99" i="18"/>
  <c r="XM99" i="18" s="1"/>
  <c r="XK99" i="18"/>
  <c r="XJ99" i="18"/>
  <c r="XI99" i="18"/>
  <c r="XH99" i="18"/>
  <c r="XD99" i="18"/>
  <c r="XC99" i="18"/>
  <c r="XA99" i="18"/>
  <c r="WZ99" i="18"/>
  <c r="WY99" i="18"/>
  <c r="WU99" i="18"/>
  <c r="XL98" i="18"/>
  <c r="XM98" i="18" s="1"/>
  <c r="XK98" i="18"/>
  <c r="XJ98" i="18"/>
  <c r="XI98" i="18"/>
  <c r="XH98" i="18"/>
  <c r="XD98" i="18"/>
  <c r="XC98" i="18"/>
  <c r="XA98" i="18"/>
  <c r="WZ98" i="18"/>
  <c r="WY98" i="18"/>
  <c r="WU98" i="18"/>
  <c r="XL97" i="18"/>
  <c r="XM97" i="18" s="1"/>
  <c r="XK97" i="18"/>
  <c r="XJ97" i="18"/>
  <c r="XI97" i="18"/>
  <c r="XH97" i="18"/>
  <c r="XD97" i="18"/>
  <c r="XC97" i="18"/>
  <c r="XA97" i="18"/>
  <c r="WZ97" i="18"/>
  <c r="WY97" i="18"/>
  <c r="WU97" i="18"/>
  <c r="XL96" i="18"/>
  <c r="XM96" i="18" s="1"/>
  <c r="XK96" i="18"/>
  <c r="XJ96" i="18"/>
  <c r="XI96" i="18"/>
  <c r="XH96" i="18"/>
  <c r="XD96" i="18"/>
  <c r="XC96" i="18"/>
  <c r="XA96" i="18"/>
  <c r="WZ96" i="18"/>
  <c r="WY96" i="18"/>
  <c r="WU96" i="18"/>
  <c r="XL95" i="18"/>
  <c r="XM95" i="18" s="1"/>
  <c r="XK95" i="18"/>
  <c r="XJ95" i="18"/>
  <c r="XI95" i="18"/>
  <c r="XH95" i="18"/>
  <c r="XD95" i="18"/>
  <c r="XC95" i="18"/>
  <c r="XA95" i="18"/>
  <c r="WZ95" i="18"/>
  <c r="WY95" i="18"/>
  <c r="WU95" i="18"/>
  <c r="XL94" i="18"/>
  <c r="XM94" i="18" s="1"/>
  <c r="XK94" i="18"/>
  <c r="XJ94" i="18"/>
  <c r="XI94" i="18"/>
  <c r="XH94" i="18"/>
  <c r="XD94" i="18"/>
  <c r="XC94" i="18"/>
  <c r="XA94" i="18"/>
  <c r="WZ94" i="18"/>
  <c r="WY94" i="18"/>
  <c r="WU94" i="18"/>
  <c r="XL93" i="18"/>
  <c r="XM93" i="18" s="1"/>
  <c r="XK93" i="18"/>
  <c r="XJ93" i="18"/>
  <c r="XI93" i="18"/>
  <c r="XH93" i="18"/>
  <c r="XD93" i="18"/>
  <c r="XC93" i="18"/>
  <c r="XA93" i="18"/>
  <c r="WZ93" i="18"/>
  <c r="WY93" i="18"/>
  <c r="WU93" i="18"/>
  <c r="XL92" i="18"/>
  <c r="XM92" i="18" s="1"/>
  <c r="XK92" i="18"/>
  <c r="XJ92" i="18"/>
  <c r="XI92" i="18"/>
  <c r="XH92" i="18"/>
  <c r="XD92" i="18"/>
  <c r="XC92" i="18"/>
  <c r="XA92" i="18"/>
  <c r="WZ92" i="18"/>
  <c r="WY92" i="18"/>
  <c r="WU92" i="18"/>
  <c r="XL91" i="18"/>
  <c r="XM91" i="18" s="1"/>
  <c r="XK91" i="18"/>
  <c r="XJ91" i="18"/>
  <c r="XI91" i="18"/>
  <c r="XH91" i="18"/>
  <c r="XD91" i="18"/>
  <c r="XC91" i="18"/>
  <c r="XA91" i="18"/>
  <c r="WZ91" i="18"/>
  <c r="WY91" i="18"/>
  <c r="WU91" i="18"/>
  <c r="XL90" i="18"/>
  <c r="XM90" i="18" s="1"/>
  <c r="XK90" i="18"/>
  <c r="XJ90" i="18"/>
  <c r="XI90" i="18"/>
  <c r="XH90" i="18"/>
  <c r="XD90" i="18"/>
  <c r="XC90" i="18"/>
  <c r="XA90" i="18"/>
  <c r="WZ90" i="18"/>
  <c r="WY90" i="18"/>
  <c r="WU90" i="18"/>
  <c r="XL89" i="18"/>
  <c r="XM89" i="18" s="1"/>
  <c r="XK89" i="18"/>
  <c r="XJ89" i="18"/>
  <c r="XI89" i="18"/>
  <c r="XH89" i="18"/>
  <c r="XD89" i="18"/>
  <c r="XC89" i="18"/>
  <c r="XA89" i="18"/>
  <c r="WZ89" i="18"/>
  <c r="WY89" i="18"/>
  <c r="WU89" i="18"/>
  <c r="XL88" i="18"/>
  <c r="XM88" i="18" s="1"/>
  <c r="XK88" i="18"/>
  <c r="XJ88" i="18"/>
  <c r="XI88" i="18"/>
  <c r="XH88" i="18"/>
  <c r="XD88" i="18"/>
  <c r="XC88" i="18"/>
  <c r="XA88" i="18"/>
  <c r="WZ88" i="18"/>
  <c r="WY88" i="18"/>
  <c r="WU88" i="18"/>
  <c r="XL87" i="18"/>
  <c r="XM87" i="18" s="1"/>
  <c r="XK87" i="18"/>
  <c r="XJ87" i="18"/>
  <c r="XI87" i="18"/>
  <c r="XH87" i="18"/>
  <c r="XD87" i="18"/>
  <c r="XC87" i="18"/>
  <c r="XA87" i="18"/>
  <c r="WZ87" i="18"/>
  <c r="WY87" i="18"/>
  <c r="WU87" i="18"/>
  <c r="XL86" i="18"/>
  <c r="XM86" i="18" s="1"/>
  <c r="XK86" i="18"/>
  <c r="XJ86" i="18"/>
  <c r="XI86" i="18"/>
  <c r="XH86" i="18"/>
  <c r="XD86" i="18"/>
  <c r="XC86" i="18"/>
  <c r="XA86" i="18"/>
  <c r="WZ86" i="18"/>
  <c r="WY86" i="18"/>
  <c r="WU86" i="18"/>
  <c r="XL85" i="18"/>
  <c r="XM85" i="18" s="1"/>
  <c r="XK85" i="18"/>
  <c r="XJ85" i="18"/>
  <c r="XI85" i="18"/>
  <c r="XH85" i="18"/>
  <c r="XD85" i="18"/>
  <c r="XC85" i="18"/>
  <c r="XA85" i="18"/>
  <c r="WZ85" i="18"/>
  <c r="WY85" i="18"/>
  <c r="WU85" i="18"/>
  <c r="XL84" i="18"/>
  <c r="XM84" i="18" s="1"/>
  <c r="XK84" i="18"/>
  <c r="XJ84" i="18"/>
  <c r="XI84" i="18"/>
  <c r="XH84" i="18"/>
  <c r="XD84" i="18"/>
  <c r="XC84" i="18"/>
  <c r="XA84" i="18"/>
  <c r="WZ84" i="18"/>
  <c r="WY84" i="18"/>
  <c r="WU84" i="18"/>
  <c r="XL83" i="18"/>
  <c r="XM83" i="18" s="1"/>
  <c r="XK83" i="18"/>
  <c r="XJ83" i="18"/>
  <c r="XI83" i="18"/>
  <c r="XH83" i="18"/>
  <c r="XD83" i="18"/>
  <c r="XC83" i="18"/>
  <c r="XA83" i="18"/>
  <c r="WZ83" i="18"/>
  <c r="WY83" i="18"/>
  <c r="WU83" i="18"/>
  <c r="XL82" i="18"/>
  <c r="XM82" i="18" s="1"/>
  <c r="XK82" i="18"/>
  <c r="XJ82" i="18"/>
  <c r="XI82" i="18"/>
  <c r="XH82" i="18"/>
  <c r="XD82" i="18"/>
  <c r="XC82" i="18"/>
  <c r="XA82" i="18"/>
  <c r="WZ82" i="18"/>
  <c r="WY82" i="18"/>
  <c r="WU82" i="18"/>
  <c r="XL81" i="18"/>
  <c r="XM81" i="18" s="1"/>
  <c r="XK81" i="18"/>
  <c r="XJ81" i="18"/>
  <c r="XI81" i="18"/>
  <c r="XH81" i="18"/>
  <c r="XD81" i="18"/>
  <c r="XC81" i="18"/>
  <c r="XA81" i="18"/>
  <c r="WZ81" i="18"/>
  <c r="WY81" i="18"/>
  <c r="WU81" i="18"/>
  <c r="XL80" i="18"/>
  <c r="XM80" i="18" s="1"/>
  <c r="XK80" i="18"/>
  <c r="XJ80" i="18"/>
  <c r="XI80" i="18"/>
  <c r="XH80" i="18"/>
  <c r="XD80" i="18"/>
  <c r="XC80" i="18"/>
  <c r="XA80" i="18"/>
  <c r="WZ80" i="18"/>
  <c r="WY80" i="18"/>
  <c r="WU80" i="18"/>
  <c r="XL79" i="18"/>
  <c r="XM79" i="18" s="1"/>
  <c r="XK79" i="18"/>
  <c r="XJ79" i="18"/>
  <c r="XI79" i="18"/>
  <c r="XH79" i="18"/>
  <c r="XD79" i="18"/>
  <c r="XC79" i="18"/>
  <c r="XA79" i="18"/>
  <c r="WZ79" i="18"/>
  <c r="WY79" i="18"/>
  <c r="WU79" i="18"/>
  <c r="XL78" i="18"/>
  <c r="XM78" i="18" s="1"/>
  <c r="XK78" i="18"/>
  <c r="XJ78" i="18"/>
  <c r="XI78" i="18"/>
  <c r="XH78" i="18"/>
  <c r="XD78" i="18"/>
  <c r="XC78" i="18"/>
  <c r="XA78" i="18"/>
  <c r="WZ78" i="18"/>
  <c r="WY78" i="18"/>
  <c r="WU78" i="18"/>
  <c r="XL77" i="18"/>
  <c r="XM77" i="18" s="1"/>
  <c r="XK77" i="18"/>
  <c r="XJ77" i="18"/>
  <c r="XI77" i="18"/>
  <c r="XH77" i="18"/>
  <c r="XD77" i="18"/>
  <c r="XC77" i="18"/>
  <c r="XA77" i="18"/>
  <c r="WZ77" i="18"/>
  <c r="WY77" i="18"/>
  <c r="WU77" i="18"/>
  <c r="XL76" i="18"/>
  <c r="XM76" i="18" s="1"/>
  <c r="XK76" i="18"/>
  <c r="XJ76" i="18"/>
  <c r="XI76" i="18"/>
  <c r="XH76" i="18"/>
  <c r="XD76" i="18"/>
  <c r="XC76" i="18"/>
  <c r="XA76" i="18"/>
  <c r="WZ76" i="18"/>
  <c r="WY76" i="18"/>
  <c r="WU76" i="18"/>
  <c r="XL75" i="18"/>
  <c r="XM75" i="18" s="1"/>
  <c r="XK75" i="18"/>
  <c r="XJ75" i="18"/>
  <c r="XI75" i="18"/>
  <c r="XH75" i="18"/>
  <c r="XD75" i="18"/>
  <c r="XC75" i="18"/>
  <c r="XA75" i="18"/>
  <c r="WZ75" i="18"/>
  <c r="WY75" i="18"/>
  <c r="WU75" i="18"/>
  <c r="XL74" i="18"/>
  <c r="XM74" i="18" s="1"/>
  <c r="XK74" i="18"/>
  <c r="XJ74" i="18"/>
  <c r="XI74" i="18"/>
  <c r="XH74" i="18"/>
  <c r="XD74" i="18"/>
  <c r="XC74" i="18"/>
  <c r="XA74" i="18"/>
  <c r="WZ74" i="18"/>
  <c r="WY74" i="18"/>
  <c r="WU74" i="18"/>
  <c r="XL73" i="18"/>
  <c r="XM73" i="18" s="1"/>
  <c r="XK73" i="18"/>
  <c r="XJ73" i="18"/>
  <c r="XI73" i="18"/>
  <c r="XH73" i="18"/>
  <c r="XD73" i="18"/>
  <c r="XC73" i="18"/>
  <c r="XA73" i="18"/>
  <c r="WZ73" i="18"/>
  <c r="WY73" i="18"/>
  <c r="WU73" i="18"/>
  <c r="XL72" i="18"/>
  <c r="XM72" i="18" s="1"/>
  <c r="XK72" i="18"/>
  <c r="XJ72" i="18"/>
  <c r="XI72" i="18"/>
  <c r="XH72" i="18"/>
  <c r="XD72" i="18"/>
  <c r="XC72" i="18"/>
  <c r="XA72" i="18"/>
  <c r="WZ72" i="18"/>
  <c r="WY72" i="18"/>
  <c r="WU72" i="18"/>
  <c r="XL71" i="18"/>
  <c r="XM71" i="18" s="1"/>
  <c r="XK71" i="18"/>
  <c r="XJ71" i="18"/>
  <c r="XI71" i="18"/>
  <c r="XH71" i="18"/>
  <c r="XD71" i="18"/>
  <c r="XC71" i="18"/>
  <c r="XA71" i="18"/>
  <c r="WZ71" i="18"/>
  <c r="WY71" i="18"/>
  <c r="WU71" i="18"/>
  <c r="XL70" i="18"/>
  <c r="XM70" i="18" s="1"/>
  <c r="XK70" i="18"/>
  <c r="XJ70" i="18"/>
  <c r="XI70" i="18"/>
  <c r="XH70" i="18"/>
  <c r="XD70" i="18"/>
  <c r="XC70" i="18"/>
  <c r="XA70" i="18"/>
  <c r="WZ70" i="18"/>
  <c r="WY70" i="18"/>
  <c r="WU70" i="18"/>
  <c r="XL69" i="18"/>
  <c r="XM69" i="18" s="1"/>
  <c r="XK69" i="18"/>
  <c r="XJ69" i="18"/>
  <c r="XI69" i="18"/>
  <c r="XH69" i="18"/>
  <c r="XD69" i="18"/>
  <c r="XC69" i="18"/>
  <c r="XA69" i="18"/>
  <c r="WZ69" i="18"/>
  <c r="WY69" i="18"/>
  <c r="WU69" i="18"/>
  <c r="XL68" i="18"/>
  <c r="XM68" i="18" s="1"/>
  <c r="XK68" i="18"/>
  <c r="XJ68" i="18"/>
  <c r="XI68" i="18"/>
  <c r="XH68" i="18"/>
  <c r="XD68" i="18"/>
  <c r="XC68" i="18"/>
  <c r="XA68" i="18"/>
  <c r="WZ68" i="18"/>
  <c r="WY68" i="18"/>
  <c r="WU68" i="18"/>
  <c r="XL67" i="18"/>
  <c r="XM67" i="18" s="1"/>
  <c r="XK67" i="18"/>
  <c r="XJ67" i="18"/>
  <c r="XI67" i="18"/>
  <c r="XH67" i="18"/>
  <c r="XD67" i="18"/>
  <c r="XC67" i="18"/>
  <c r="XA67" i="18"/>
  <c r="WZ67" i="18"/>
  <c r="WY67" i="18"/>
  <c r="WU67" i="18"/>
  <c r="XL66" i="18"/>
  <c r="XM66" i="18" s="1"/>
  <c r="XK66" i="18"/>
  <c r="XJ66" i="18"/>
  <c r="XI66" i="18"/>
  <c r="XH66" i="18"/>
  <c r="XD66" i="18"/>
  <c r="XC66" i="18"/>
  <c r="XA66" i="18"/>
  <c r="WZ66" i="18"/>
  <c r="WY66" i="18"/>
  <c r="WU66" i="18"/>
  <c r="XL65" i="18"/>
  <c r="XM65" i="18" s="1"/>
  <c r="XK65" i="18"/>
  <c r="XJ65" i="18"/>
  <c r="XI65" i="18"/>
  <c r="XH65" i="18"/>
  <c r="XD65" i="18"/>
  <c r="XC65" i="18"/>
  <c r="XA65" i="18"/>
  <c r="WZ65" i="18"/>
  <c r="WY65" i="18"/>
  <c r="WU65" i="18"/>
  <c r="XL64" i="18"/>
  <c r="XM64" i="18" s="1"/>
  <c r="XK64" i="18"/>
  <c r="XJ64" i="18"/>
  <c r="XI64" i="18"/>
  <c r="XH64" i="18"/>
  <c r="XD64" i="18"/>
  <c r="XC64" i="18"/>
  <c r="XA64" i="18"/>
  <c r="WZ64" i="18"/>
  <c r="WY64" i="18"/>
  <c r="WU64" i="18"/>
  <c r="XL63" i="18"/>
  <c r="XM63" i="18" s="1"/>
  <c r="XK63" i="18"/>
  <c r="XJ63" i="18"/>
  <c r="XI63" i="18"/>
  <c r="XH63" i="18"/>
  <c r="XD63" i="18"/>
  <c r="XC63" i="18"/>
  <c r="XA63" i="18"/>
  <c r="WZ63" i="18"/>
  <c r="WY63" i="18"/>
  <c r="WU63" i="18"/>
  <c r="XL62" i="18"/>
  <c r="XM62" i="18" s="1"/>
  <c r="XK62" i="18"/>
  <c r="XJ62" i="18"/>
  <c r="XI62" i="18"/>
  <c r="XH62" i="18"/>
  <c r="XD62" i="18"/>
  <c r="XC62" i="18"/>
  <c r="XA62" i="18"/>
  <c r="WZ62" i="18"/>
  <c r="WY62" i="18"/>
  <c r="WU62" i="18"/>
  <c r="XL61" i="18"/>
  <c r="XM61" i="18" s="1"/>
  <c r="XK61" i="18"/>
  <c r="XJ61" i="18"/>
  <c r="XI61" i="18"/>
  <c r="XH61" i="18"/>
  <c r="XD61" i="18"/>
  <c r="XC61" i="18"/>
  <c r="XA61" i="18"/>
  <c r="WZ61" i="18"/>
  <c r="WY61" i="18"/>
  <c r="WU61" i="18"/>
  <c r="XL60" i="18"/>
  <c r="XM60" i="18" s="1"/>
  <c r="XK60" i="18"/>
  <c r="XJ60" i="18"/>
  <c r="XI60" i="18"/>
  <c r="XH60" i="18"/>
  <c r="XD60" i="18"/>
  <c r="XC60" i="18"/>
  <c r="XA60" i="18"/>
  <c r="WZ60" i="18"/>
  <c r="WY60" i="18"/>
  <c r="WU60" i="18"/>
  <c r="XL59" i="18"/>
  <c r="XM59" i="18" s="1"/>
  <c r="XK59" i="18"/>
  <c r="XJ59" i="18"/>
  <c r="XI59" i="18"/>
  <c r="XH59" i="18"/>
  <c r="XD59" i="18"/>
  <c r="XC59" i="18"/>
  <c r="XA59" i="18"/>
  <c r="WZ59" i="18"/>
  <c r="WY59" i="18"/>
  <c r="WU59" i="18"/>
  <c r="XL58" i="18"/>
  <c r="XM58" i="18" s="1"/>
  <c r="XK58" i="18"/>
  <c r="XJ58" i="18"/>
  <c r="XI58" i="18"/>
  <c r="XH58" i="18"/>
  <c r="XD58" i="18"/>
  <c r="XC58" i="18"/>
  <c r="XA58" i="18"/>
  <c r="WZ58" i="18"/>
  <c r="WY58" i="18"/>
  <c r="WU58" i="18"/>
  <c r="XL57" i="18"/>
  <c r="XM57" i="18" s="1"/>
  <c r="XK57" i="18"/>
  <c r="XJ57" i="18"/>
  <c r="XI57" i="18"/>
  <c r="XH57" i="18"/>
  <c r="XD57" i="18"/>
  <c r="XC57" i="18"/>
  <c r="XA57" i="18"/>
  <c r="WZ57" i="18"/>
  <c r="WY57" i="18"/>
  <c r="WU57" i="18"/>
  <c r="XL56" i="18"/>
  <c r="XM56" i="18" s="1"/>
  <c r="XK56" i="18"/>
  <c r="XJ56" i="18"/>
  <c r="XI56" i="18"/>
  <c r="XH56" i="18"/>
  <c r="XD56" i="18"/>
  <c r="XC56" i="18"/>
  <c r="XA56" i="18"/>
  <c r="WZ56" i="18"/>
  <c r="WY56" i="18"/>
  <c r="WU56" i="18"/>
  <c r="XL55" i="18"/>
  <c r="XM55" i="18" s="1"/>
  <c r="XK55" i="18"/>
  <c r="XJ55" i="18"/>
  <c r="XI55" i="18"/>
  <c r="XH55" i="18"/>
  <c r="XD55" i="18"/>
  <c r="XC55" i="18"/>
  <c r="XA55" i="18"/>
  <c r="WZ55" i="18"/>
  <c r="WY55" i="18"/>
  <c r="WU55" i="18"/>
  <c r="XL54" i="18"/>
  <c r="XM54" i="18" s="1"/>
  <c r="XK54" i="18"/>
  <c r="XJ54" i="18"/>
  <c r="XI54" i="18"/>
  <c r="XH54" i="18"/>
  <c r="XD54" i="18"/>
  <c r="XC54" i="18"/>
  <c r="XA54" i="18"/>
  <c r="WZ54" i="18"/>
  <c r="WY54" i="18"/>
  <c r="WU54" i="18"/>
  <c r="XL53" i="18"/>
  <c r="XM53" i="18" s="1"/>
  <c r="XK53" i="18"/>
  <c r="XJ53" i="18"/>
  <c r="XI53" i="18"/>
  <c r="XH53" i="18"/>
  <c r="XD53" i="18"/>
  <c r="XC53" i="18"/>
  <c r="XA53" i="18"/>
  <c r="WZ53" i="18"/>
  <c r="WY53" i="18"/>
  <c r="WU53" i="18"/>
  <c r="XL52" i="18"/>
  <c r="XM52" i="18" s="1"/>
  <c r="XK52" i="18"/>
  <c r="XJ52" i="18"/>
  <c r="XI52" i="18"/>
  <c r="XH52" i="18"/>
  <c r="XD52" i="18"/>
  <c r="XC52" i="18"/>
  <c r="XA52" i="18"/>
  <c r="WZ52" i="18"/>
  <c r="WY52" i="18"/>
  <c r="WU52" i="18"/>
  <c r="XL51" i="18"/>
  <c r="XM51" i="18" s="1"/>
  <c r="XK51" i="18"/>
  <c r="XJ51" i="18"/>
  <c r="XI51" i="18"/>
  <c r="XH51" i="18"/>
  <c r="XD51" i="18"/>
  <c r="XC51" i="18"/>
  <c r="XA51" i="18"/>
  <c r="WZ51" i="18"/>
  <c r="WY51" i="18"/>
  <c r="WU51" i="18"/>
  <c r="XL50" i="18"/>
  <c r="XM50" i="18" s="1"/>
  <c r="XK50" i="18"/>
  <c r="XJ50" i="18"/>
  <c r="XI50" i="18"/>
  <c r="XH50" i="18"/>
  <c r="XD50" i="18"/>
  <c r="XC50" i="18"/>
  <c r="XA50" i="18"/>
  <c r="WZ50" i="18"/>
  <c r="WY50" i="18"/>
  <c r="WU50" i="18"/>
  <c r="XL49" i="18"/>
  <c r="XM49" i="18" s="1"/>
  <c r="XK49" i="18"/>
  <c r="XJ49" i="18"/>
  <c r="XI49" i="18"/>
  <c r="XH49" i="18"/>
  <c r="XD49" i="18"/>
  <c r="XC49" i="18"/>
  <c r="XA49" i="18"/>
  <c r="WZ49" i="18"/>
  <c r="WY49" i="18"/>
  <c r="WU49" i="18"/>
  <c r="XL48" i="18"/>
  <c r="XM48" i="18" s="1"/>
  <c r="XK48" i="18"/>
  <c r="XJ48" i="18"/>
  <c r="XI48" i="18"/>
  <c r="XH48" i="18"/>
  <c r="XD48" i="18"/>
  <c r="XC48" i="18"/>
  <c r="XA48" i="18"/>
  <c r="WZ48" i="18"/>
  <c r="WY48" i="18"/>
  <c r="WU48" i="18"/>
  <c r="XL47" i="18"/>
  <c r="XM47" i="18" s="1"/>
  <c r="XK47" i="18"/>
  <c r="XJ47" i="18"/>
  <c r="XI47" i="18"/>
  <c r="XH47" i="18"/>
  <c r="XD47" i="18"/>
  <c r="XC47" i="18"/>
  <c r="XA47" i="18"/>
  <c r="WZ47" i="18"/>
  <c r="WY47" i="18"/>
  <c r="WU47" i="18"/>
  <c r="XL46" i="18"/>
  <c r="XM46" i="18" s="1"/>
  <c r="XK46" i="18"/>
  <c r="XJ46" i="18"/>
  <c r="XI46" i="18"/>
  <c r="XH46" i="18"/>
  <c r="XD46" i="18"/>
  <c r="XC46" i="18"/>
  <c r="XA46" i="18"/>
  <c r="WZ46" i="18"/>
  <c r="WY46" i="18"/>
  <c r="WU46" i="18"/>
  <c r="XL45" i="18"/>
  <c r="XM45" i="18" s="1"/>
  <c r="XK45" i="18"/>
  <c r="XJ45" i="18"/>
  <c r="XI45" i="18"/>
  <c r="XH45" i="18"/>
  <c r="XD45" i="18"/>
  <c r="XC45" i="18"/>
  <c r="XA45" i="18"/>
  <c r="WZ45" i="18"/>
  <c r="WY45" i="18"/>
  <c r="WU45" i="18"/>
  <c r="XL44" i="18"/>
  <c r="XM44" i="18" s="1"/>
  <c r="XK44" i="18"/>
  <c r="XJ44" i="18"/>
  <c r="XI44" i="18"/>
  <c r="XH44" i="18"/>
  <c r="XD44" i="18"/>
  <c r="XC44" i="18"/>
  <c r="XA44" i="18"/>
  <c r="WZ44" i="18"/>
  <c r="WY44" i="18"/>
  <c r="WU44" i="18"/>
  <c r="XL43" i="18"/>
  <c r="XM43" i="18" s="1"/>
  <c r="XK43" i="18"/>
  <c r="XJ43" i="18"/>
  <c r="XI43" i="18"/>
  <c r="XH43" i="18"/>
  <c r="XD43" i="18"/>
  <c r="XC43" i="18"/>
  <c r="XA43" i="18"/>
  <c r="WZ43" i="18"/>
  <c r="WY43" i="18"/>
  <c r="WU43" i="18"/>
  <c r="XL42" i="18"/>
  <c r="XM42" i="18" s="1"/>
  <c r="XK42" i="18"/>
  <c r="XJ42" i="18"/>
  <c r="XI42" i="18"/>
  <c r="XH42" i="18"/>
  <c r="XD42" i="18"/>
  <c r="XA42" i="18"/>
  <c r="WY42" i="18"/>
  <c r="WZ42" i="18" s="1"/>
  <c r="WU42" i="18"/>
  <c r="XL41" i="18"/>
  <c r="XM41" i="18" s="1"/>
  <c r="XK41" i="18"/>
  <c r="XJ41" i="18"/>
  <c r="XI41" i="18"/>
  <c r="XH41" i="18"/>
  <c r="XD41" i="18"/>
  <c r="XA41" i="18"/>
  <c r="WY41" i="18"/>
  <c r="WZ41" i="18" s="1"/>
  <c r="WU41" i="18"/>
  <c r="XL40" i="18"/>
  <c r="XM40" i="18" s="1"/>
  <c r="XK40" i="18"/>
  <c r="XJ40" i="18"/>
  <c r="XI40" i="18"/>
  <c r="XH40" i="18"/>
  <c r="XD40" i="18"/>
  <c r="XC40" i="18"/>
  <c r="XA40" i="18"/>
  <c r="WZ40" i="18"/>
  <c r="WY40" i="18"/>
  <c r="WU40" i="18"/>
  <c r="XL39" i="18"/>
  <c r="XM39" i="18" s="1"/>
  <c r="XK39" i="18"/>
  <c r="XJ39" i="18"/>
  <c r="XI39" i="18"/>
  <c r="XH39" i="18"/>
  <c r="XD39" i="18"/>
  <c r="XC39" i="18"/>
  <c r="XA39" i="18"/>
  <c r="WZ39" i="18"/>
  <c r="WY39" i="18"/>
  <c r="WU39" i="18"/>
  <c r="XL38" i="18"/>
  <c r="XM38" i="18" s="1"/>
  <c r="XK38" i="18"/>
  <c r="XJ38" i="18"/>
  <c r="XI38" i="18"/>
  <c r="XH38" i="18"/>
  <c r="XD38" i="18"/>
  <c r="XA38" i="18"/>
  <c r="WY38" i="18"/>
  <c r="WZ38" i="18" s="1"/>
  <c r="XC38" i="18" s="1"/>
  <c r="WU38" i="18"/>
  <c r="XL37" i="18"/>
  <c r="XM37" i="18" s="1"/>
  <c r="XK37" i="18"/>
  <c r="XJ37" i="18"/>
  <c r="XI37" i="18"/>
  <c r="XH37" i="18"/>
  <c r="XD37" i="18"/>
  <c r="XC37" i="18"/>
  <c r="XA37" i="18"/>
  <c r="WZ37" i="18"/>
  <c r="WY37" i="18"/>
  <c r="WU37" i="18"/>
  <c r="XL36" i="18"/>
  <c r="XM36" i="18" s="1"/>
  <c r="XK36" i="18"/>
  <c r="XJ36" i="18"/>
  <c r="XI36" i="18"/>
  <c r="XH36" i="18"/>
  <c r="XD36" i="18"/>
  <c r="XC36" i="18"/>
  <c r="XA36" i="18"/>
  <c r="WZ36" i="18"/>
  <c r="WY36" i="18"/>
  <c r="WU36" i="18"/>
  <c r="XL35" i="18"/>
  <c r="XM35" i="18" s="1"/>
  <c r="XK35" i="18"/>
  <c r="XJ35" i="18"/>
  <c r="XI35" i="18"/>
  <c r="XH35" i="18"/>
  <c r="XD35" i="18"/>
  <c r="XC35" i="18"/>
  <c r="XA35" i="18"/>
  <c r="WZ35" i="18"/>
  <c r="WY35" i="18"/>
  <c r="XL34" i="18"/>
  <c r="XM34" i="18" s="1"/>
  <c r="XK34" i="18"/>
  <c r="XJ34" i="18"/>
  <c r="XI34" i="18"/>
  <c r="XH34" i="18"/>
  <c r="XD34" i="18"/>
  <c r="XC34" i="18"/>
  <c r="XA34" i="18"/>
  <c r="WZ34" i="18"/>
  <c r="WY34" i="18"/>
  <c r="WU34" i="18"/>
  <c r="XL33" i="18"/>
  <c r="XM33" i="18" s="1"/>
  <c r="XK33" i="18"/>
  <c r="XJ33" i="18"/>
  <c r="XI33" i="18"/>
  <c r="XH33" i="18"/>
  <c r="XD33" i="18"/>
  <c r="XC33" i="18"/>
  <c r="XA33" i="18"/>
  <c r="WZ33" i="18"/>
  <c r="WY33" i="18"/>
  <c r="WU33" i="18"/>
  <c r="XL32" i="18"/>
  <c r="XM32" i="18" s="1"/>
  <c r="XK32" i="18"/>
  <c r="XJ32" i="18"/>
  <c r="XI32" i="18"/>
  <c r="XH32" i="18"/>
  <c r="XD32" i="18"/>
  <c r="XA32" i="18"/>
  <c r="WZ32" i="18"/>
  <c r="WY32" i="18"/>
  <c r="WU32" i="18"/>
  <c r="XL31" i="18"/>
  <c r="XM31" i="18" s="1"/>
  <c r="XK31" i="18"/>
  <c r="XJ31" i="18"/>
  <c r="XI31" i="18"/>
  <c r="XH31" i="18"/>
  <c r="XD31" i="18"/>
  <c r="XC31" i="18"/>
  <c r="XA31" i="18"/>
  <c r="WZ31" i="18"/>
  <c r="WY31" i="18"/>
  <c r="WU31" i="18"/>
  <c r="XL30" i="18"/>
  <c r="XM30" i="18" s="1"/>
  <c r="XK30" i="18"/>
  <c r="XJ30" i="18"/>
  <c r="XI30" i="18"/>
  <c r="XH30" i="18"/>
  <c r="XD30" i="18"/>
  <c r="XC30" i="18"/>
  <c r="XA30" i="18"/>
  <c r="WZ30" i="18"/>
  <c r="WY30" i="18"/>
  <c r="WU30" i="18"/>
  <c r="XL29" i="18"/>
  <c r="XM29" i="18" s="1"/>
  <c r="XK29" i="18"/>
  <c r="XJ29" i="18"/>
  <c r="XI29" i="18"/>
  <c r="XH29" i="18"/>
  <c r="XD29" i="18"/>
  <c r="XA29" i="18"/>
  <c r="WY29" i="18"/>
  <c r="WZ29" i="18" s="1"/>
  <c r="XC29" i="18" s="1"/>
  <c r="WU29" i="18"/>
  <c r="XL28" i="18"/>
  <c r="XM28" i="18" s="1"/>
  <c r="XK28" i="18"/>
  <c r="XJ28" i="18"/>
  <c r="XI28" i="18"/>
  <c r="XH28" i="18"/>
  <c r="XD28" i="18"/>
  <c r="XC28" i="18"/>
  <c r="XA28" i="18"/>
  <c r="WZ28" i="18"/>
  <c r="WY28" i="18"/>
  <c r="WU28" i="18"/>
  <c r="XL27" i="18"/>
  <c r="XM27" i="18" s="1"/>
  <c r="XK27" i="18"/>
  <c r="XJ27" i="18"/>
  <c r="XI27" i="18"/>
  <c r="XH27" i="18"/>
  <c r="XD27" i="18"/>
  <c r="XA27" i="18"/>
  <c r="WY27" i="18"/>
  <c r="WZ27" i="18" s="1"/>
  <c r="WU27" i="18"/>
  <c r="XL26" i="18"/>
  <c r="XM26" i="18" s="1"/>
  <c r="XK26" i="18"/>
  <c r="XJ26" i="18"/>
  <c r="XI26" i="18"/>
  <c r="XH26" i="18"/>
  <c r="XD26" i="18"/>
  <c r="XA26" i="18"/>
  <c r="WZ26" i="18"/>
  <c r="WY26" i="18"/>
  <c r="WU26" i="18"/>
  <c r="XL25" i="18"/>
  <c r="XM25" i="18" s="1"/>
  <c r="XK25" i="18"/>
  <c r="XJ25" i="18"/>
  <c r="XI25" i="18"/>
  <c r="XH25" i="18"/>
  <c r="XD25" i="18"/>
  <c r="XC25" i="18"/>
  <c r="XA25" i="18"/>
  <c r="WZ25" i="18"/>
  <c r="WY25" i="18"/>
  <c r="WU25" i="18"/>
  <c r="XL24" i="18"/>
  <c r="XM24" i="18" s="1"/>
  <c r="XK24" i="18"/>
  <c r="XJ24" i="18"/>
  <c r="XI24" i="18"/>
  <c r="XH24" i="18"/>
  <c r="XD24" i="18"/>
  <c r="XC24" i="18"/>
  <c r="XA24" i="18"/>
  <c r="WZ24" i="18"/>
  <c r="WY24" i="18"/>
  <c r="WU24" i="18"/>
  <c r="XL23" i="18"/>
  <c r="XM23" i="18" s="1"/>
  <c r="XK23" i="18"/>
  <c r="XJ23" i="18"/>
  <c r="XI23" i="18"/>
  <c r="XH23" i="18"/>
  <c r="XD23" i="18"/>
  <c r="XA23" i="18"/>
  <c r="WZ23" i="18"/>
  <c r="WY23" i="18"/>
  <c r="WU23" i="18"/>
  <c r="XL22" i="18"/>
  <c r="XM22" i="18" s="1"/>
  <c r="XK22" i="18"/>
  <c r="XJ22" i="18"/>
  <c r="XI22" i="18"/>
  <c r="XH22" i="18"/>
  <c r="XD22" i="18"/>
  <c r="XC22" i="18"/>
  <c r="XA22" i="18"/>
  <c r="WZ22" i="18"/>
  <c r="WY22" i="18"/>
  <c r="WU22" i="18"/>
  <c r="XL21" i="18"/>
  <c r="XM21" i="18" s="1"/>
  <c r="XK21" i="18"/>
  <c r="XJ21" i="18"/>
  <c r="XI21" i="18"/>
  <c r="XH21" i="18"/>
  <c r="XD21" i="18"/>
  <c r="XC21" i="18"/>
  <c r="XA21" i="18"/>
  <c r="WZ21" i="18"/>
  <c r="WY21" i="18"/>
  <c r="WU21" i="18"/>
  <c r="XL20" i="18"/>
  <c r="XM20" i="18" s="1"/>
  <c r="XK20" i="18"/>
  <c r="XJ20" i="18"/>
  <c r="XI20" i="18"/>
  <c r="XH20" i="18"/>
  <c r="XD20" i="18"/>
  <c r="XC20" i="18"/>
  <c r="XA20" i="18"/>
  <c r="WZ20" i="18"/>
  <c r="WY20" i="18"/>
  <c r="WU20" i="18"/>
  <c r="XL19" i="18"/>
  <c r="XM19" i="18" s="1"/>
  <c r="XK19" i="18"/>
  <c r="XJ19" i="18"/>
  <c r="XI19" i="18"/>
  <c r="XH19" i="18"/>
  <c r="XD19" i="18"/>
  <c r="XC19" i="18"/>
  <c r="XA19" i="18"/>
  <c r="WZ19" i="18"/>
  <c r="WY19" i="18"/>
  <c r="WU19" i="18"/>
  <c r="XL18" i="18"/>
  <c r="XM18" i="18" s="1"/>
  <c r="XK18" i="18"/>
  <c r="XJ18" i="18"/>
  <c r="XI18" i="18"/>
  <c r="XH18" i="18"/>
  <c r="XD18" i="18"/>
  <c r="XC18" i="18"/>
  <c r="XA18" i="18"/>
  <c r="WZ18" i="18"/>
  <c r="WY18" i="18"/>
  <c r="WU18" i="18"/>
  <c r="XL17" i="18"/>
  <c r="XM17" i="18" s="1"/>
  <c r="XK17" i="18"/>
  <c r="XJ17" i="18"/>
  <c r="XI17" i="18"/>
  <c r="XH17" i="18"/>
  <c r="XD17" i="18"/>
  <c r="XC17" i="18"/>
  <c r="XA17" i="18"/>
  <c r="WZ17" i="18"/>
  <c r="WY17" i="18"/>
  <c r="WU17" i="18"/>
  <c r="XL16" i="18"/>
  <c r="XM16" i="18" s="1"/>
  <c r="XK16" i="18"/>
  <c r="XJ16" i="18"/>
  <c r="XI16" i="18"/>
  <c r="XH16" i="18"/>
  <c r="XD16" i="18"/>
  <c r="XC16" i="18"/>
  <c r="XA16" i="18"/>
  <c r="WZ16" i="18"/>
  <c r="WY16" i="18"/>
  <c r="WU16" i="18"/>
  <c r="XL15" i="18"/>
  <c r="XM15" i="18" s="1"/>
  <c r="XK15" i="18"/>
  <c r="XJ15" i="18"/>
  <c r="XI15" i="18"/>
  <c r="XH15" i="18"/>
  <c r="XD15" i="18"/>
  <c r="XC15" i="18"/>
  <c r="XA15" i="18"/>
  <c r="WZ15" i="18"/>
  <c r="WY15" i="18"/>
  <c r="WU15" i="18"/>
  <c r="XL14" i="18"/>
  <c r="XM14" i="18" s="1"/>
  <c r="XK14" i="18"/>
  <c r="XJ14" i="18"/>
  <c r="XI14" i="18"/>
  <c r="XH14" i="18"/>
  <c r="XD14" i="18"/>
  <c r="XC14" i="18"/>
  <c r="XA14" i="18"/>
  <c r="WZ14" i="18"/>
  <c r="WY14" i="18"/>
  <c r="WU14" i="18"/>
  <c r="XL13" i="18"/>
  <c r="XM13" i="18" s="1"/>
  <c r="XK13" i="18"/>
  <c r="XJ13" i="18"/>
  <c r="XI13" i="18"/>
  <c r="XH13" i="18"/>
  <c r="XD13" i="18"/>
  <c r="XC13" i="18"/>
  <c r="XA13" i="18"/>
  <c r="WZ13" i="18"/>
  <c r="WY13" i="18"/>
  <c r="WU13" i="18"/>
  <c r="XL12" i="18"/>
  <c r="XM12" i="18" s="1"/>
  <c r="XK12" i="18"/>
  <c r="XJ12" i="18"/>
  <c r="XI12" i="18"/>
  <c r="XH12" i="18"/>
  <c r="XD12" i="18"/>
  <c r="XC12" i="18"/>
  <c r="XA12" i="18"/>
  <c r="WZ12" i="18"/>
  <c r="WY12" i="18"/>
  <c r="WU12" i="18"/>
  <c r="XL11" i="18"/>
  <c r="XM11" i="18" s="1"/>
  <c r="XK11" i="18"/>
  <c r="XJ11" i="18"/>
  <c r="XI11" i="18"/>
  <c r="XH11" i="18"/>
  <c r="XD11" i="18"/>
  <c r="XA11" i="18"/>
  <c r="WY11" i="18"/>
  <c r="WZ11" i="18" s="1"/>
  <c r="WU11" i="18"/>
  <c r="XL10" i="18"/>
  <c r="XM10" i="18" s="1"/>
  <c r="XK10" i="18"/>
  <c r="XJ10" i="18"/>
  <c r="XI10" i="18"/>
  <c r="XH10" i="18"/>
  <c r="XD10" i="18"/>
  <c r="XC10" i="18"/>
  <c r="XA10" i="18"/>
  <c r="WZ10" i="18"/>
  <c r="WY10" i="18"/>
  <c r="WU10" i="18"/>
  <c r="XL9" i="18"/>
  <c r="XM9" i="18" s="1"/>
  <c r="XK9" i="18"/>
  <c r="XJ9" i="18"/>
  <c r="XI9" i="18"/>
  <c r="XH9" i="18"/>
  <c r="XD9" i="18"/>
  <c r="XC9" i="18"/>
  <c r="XA9" i="18"/>
  <c r="WZ9" i="18"/>
  <c r="WY9" i="18"/>
  <c r="WU9" i="18"/>
  <c r="XL8" i="18"/>
  <c r="XM8" i="18" s="1"/>
  <c r="XK8" i="18"/>
  <c r="XJ8" i="18"/>
  <c r="XI8" i="18"/>
  <c r="XH8" i="18"/>
  <c r="XD8" i="18"/>
  <c r="XC8" i="18"/>
  <c r="XA8" i="18"/>
  <c r="WZ8" i="18"/>
  <c r="WY8" i="18"/>
  <c r="XD5" i="18"/>
  <c r="XM4" i="18"/>
  <c r="XJ3" i="18"/>
  <c r="XD3" i="18"/>
  <c r="WA111" i="18"/>
  <c r="WA110" i="18"/>
  <c r="WA109" i="18"/>
  <c r="WA108" i="18"/>
  <c r="WN104" i="18"/>
  <c r="WN102" i="18"/>
  <c r="WA107" i="18" s="1"/>
  <c r="WK101" i="18"/>
  <c r="VZ109" i="18" s="1"/>
  <c r="WB101" i="18"/>
  <c r="VZ107" i="18" s="1"/>
  <c r="VZ101" i="18"/>
  <c r="WQ100" i="18"/>
  <c r="WP100" i="18"/>
  <c r="WO100" i="18"/>
  <c r="WN100" i="18"/>
  <c r="WM100" i="18"/>
  <c r="WL100" i="18"/>
  <c r="WH100" i="18"/>
  <c r="WG100" i="18"/>
  <c r="WE100" i="18"/>
  <c r="WD100" i="18"/>
  <c r="WC100" i="18"/>
  <c r="VY100" i="18"/>
  <c r="WP99" i="18"/>
  <c r="WQ99" i="18" s="1"/>
  <c r="WO99" i="18"/>
  <c r="WN99" i="18"/>
  <c r="WM99" i="18"/>
  <c r="WL99" i="18"/>
  <c r="WH99" i="18"/>
  <c r="WG99" i="18"/>
  <c r="WE99" i="18"/>
  <c r="WD99" i="18"/>
  <c r="WC99" i="18"/>
  <c r="VY99" i="18"/>
  <c r="WQ98" i="18"/>
  <c r="WP98" i="18"/>
  <c r="WO98" i="18"/>
  <c r="WN98" i="18"/>
  <c r="WM98" i="18"/>
  <c r="WL98" i="18"/>
  <c r="WH98" i="18"/>
  <c r="WG98" i="18"/>
  <c r="WE98" i="18"/>
  <c r="WD98" i="18"/>
  <c r="WC98" i="18"/>
  <c r="VY98" i="18"/>
  <c r="WP97" i="18"/>
  <c r="WQ97" i="18" s="1"/>
  <c r="WO97" i="18"/>
  <c r="WN97" i="18"/>
  <c r="WM97" i="18"/>
  <c r="WL97" i="18"/>
  <c r="WH97" i="18"/>
  <c r="WG97" i="18"/>
  <c r="WE97" i="18"/>
  <c r="WD97" i="18"/>
  <c r="WC97" i="18"/>
  <c r="VY97" i="18"/>
  <c r="WQ96" i="18"/>
  <c r="WP96" i="18"/>
  <c r="WO96" i="18"/>
  <c r="WN96" i="18"/>
  <c r="WM96" i="18"/>
  <c r="WL96" i="18"/>
  <c r="WH96" i="18"/>
  <c r="WG96" i="18"/>
  <c r="WE96" i="18"/>
  <c r="WD96" i="18"/>
  <c r="WC96" i="18"/>
  <c r="VY96" i="18"/>
  <c r="WP95" i="18"/>
  <c r="WQ95" i="18" s="1"/>
  <c r="WO95" i="18"/>
  <c r="WN95" i="18"/>
  <c r="WM95" i="18"/>
  <c r="WL95" i="18"/>
  <c r="WH95" i="18"/>
  <c r="WG95" i="18"/>
  <c r="WE95" i="18"/>
  <c r="WD95" i="18"/>
  <c r="WC95" i="18"/>
  <c r="VY95" i="18"/>
  <c r="WQ94" i="18"/>
  <c r="WP94" i="18"/>
  <c r="WO94" i="18"/>
  <c r="WN94" i="18"/>
  <c r="WM94" i="18"/>
  <c r="WL94" i="18"/>
  <c r="WH94" i="18"/>
  <c r="WG94" i="18"/>
  <c r="WE94" i="18"/>
  <c r="WD94" i="18"/>
  <c r="WC94" i="18"/>
  <c r="VY94" i="18"/>
  <c r="WP93" i="18"/>
  <c r="WQ93" i="18" s="1"/>
  <c r="WO93" i="18"/>
  <c r="WN93" i="18"/>
  <c r="WM93" i="18"/>
  <c r="WL93" i="18"/>
  <c r="WH93" i="18"/>
  <c r="WG93" i="18"/>
  <c r="WE93" i="18"/>
  <c r="WD93" i="18"/>
  <c r="WC93" i="18"/>
  <c r="VY93" i="18"/>
  <c r="WQ92" i="18"/>
  <c r="WP92" i="18"/>
  <c r="WO92" i="18"/>
  <c r="WN92" i="18"/>
  <c r="WM92" i="18"/>
  <c r="WL92" i="18"/>
  <c r="WH92" i="18"/>
  <c r="WG92" i="18"/>
  <c r="WE92" i="18"/>
  <c r="WD92" i="18"/>
  <c r="WC92" i="18"/>
  <c r="VY92" i="18"/>
  <c r="WP91" i="18"/>
  <c r="WQ91" i="18" s="1"/>
  <c r="WO91" i="18"/>
  <c r="WN91" i="18"/>
  <c r="WM91" i="18"/>
  <c r="WL91" i="18"/>
  <c r="WH91" i="18"/>
  <c r="WG91" i="18"/>
  <c r="WE91" i="18"/>
  <c r="WD91" i="18"/>
  <c r="WC91" i="18"/>
  <c r="VY91" i="18"/>
  <c r="WQ90" i="18"/>
  <c r="WP90" i="18"/>
  <c r="WO90" i="18"/>
  <c r="WN90" i="18"/>
  <c r="WM90" i="18"/>
  <c r="WL90" i="18"/>
  <c r="WH90" i="18"/>
  <c r="WG90" i="18"/>
  <c r="WE90" i="18"/>
  <c r="WD90" i="18"/>
  <c r="WC90" i="18"/>
  <c r="VY90" i="18"/>
  <c r="WP89" i="18"/>
  <c r="WQ89" i="18" s="1"/>
  <c r="WO89" i="18"/>
  <c r="WN89" i="18"/>
  <c r="WM89" i="18"/>
  <c r="WL89" i="18"/>
  <c r="WH89" i="18"/>
  <c r="WG89" i="18"/>
  <c r="WE89" i="18"/>
  <c r="WD89" i="18"/>
  <c r="WC89" i="18"/>
  <c r="VY89" i="18"/>
  <c r="WQ88" i="18"/>
  <c r="WP88" i="18"/>
  <c r="WO88" i="18"/>
  <c r="WN88" i="18"/>
  <c r="WM88" i="18"/>
  <c r="WL88" i="18"/>
  <c r="WH88" i="18"/>
  <c r="WG88" i="18"/>
  <c r="WE88" i="18"/>
  <c r="WD88" i="18"/>
  <c r="WC88" i="18"/>
  <c r="VY88" i="18"/>
  <c r="WP87" i="18"/>
  <c r="WQ87" i="18" s="1"/>
  <c r="WO87" i="18"/>
  <c r="WN87" i="18"/>
  <c r="WM87" i="18"/>
  <c r="WL87" i="18"/>
  <c r="WH87" i="18"/>
  <c r="WG87" i="18"/>
  <c r="WE87" i="18"/>
  <c r="WD87" i="18"/>
  <c r="WC87" i="18"/>
  <c r="VY87" i="18"/>
  <c r="WQ86" i="18"/>
  <c r="WP86" i="18"/>
  <c r="WO86" i="18"/>
  <c r="WN86" i="18"/>
  <c r="WM86" i="18"/>
  <c r="WL86" i="18"/>
  <c r="WH86" i="18"/>
  <c r="WG86" i="18"/>
  <c r="WE86" i="18"/>
  <c r="WD86" i="18"/>
  <c r="WC86" i="18"/>
  <c r="VY86" i="18"/>
  <c r="WP85" i="18"/>
  <c r="WQ85" i="18" s="1"/>
  <c r="WO85" i="18"/>
  <c r="WN85" i="18"/>
  <c r="WM85" i="18"/>
  <c r="WL85" i="18"/>
  <c r="WH85" i="18"/>
  <c r="WG85" i="18"/>
  <c r="WE85" i="18"/>
  <c r="WD85" i="18"/>
  <c r="WC85" i="18"/>
  <c r="VY85" i="18"/>
  <c r="WQ84" i="18"/>
  <c r="WP84" i="18"/>
  <c r="WO84" i="18"/>
  <c r="WN84" i="18"/>
  <c r="WM84" i="18"/>
  <c r="WL84" i="18"/>
  <c r="WH84" i="18"/>
  <c r="WG84" i="18"/>
  <c r="WE84" i="18"/>
  <c r="WD84" i="18"/>
  <c r="WC84" i="18"/>
  <c r="VY84" i="18"/>
  <c r="WP83" i="18"/>
  <c r="WQ83" i="18" s="1"/>
  <c r="WO83" i="18"/>
  <c r="WN83" i="18"/>
  <c r="WM83" i="18"/>
  <c r="WL83" i="18"/>
  <c r="WH83" i="18"/>
  <c r="WG83" i="18"/>
  <c r="WE83" i="18"/>
  <c r="WD83" i="18"/>
  <c r="WC83" i="18"/>
  <c r="VY83" i="18"/>
  <c r="WQ82" i="18"/>
  <c r="WP82" i="18"/>
  <c r="WO82" i="18"/>
  <c r="WN82" i="18"/>
  <c r="WM82" i="18"/>
  <c r="WL82" i="18"/>
  <c r="WH82" i="18"/>
  <c r="WG82" i="18"/>
  <c r="WE82" i="18"/>
  <c r="WD82" i="18"/>
  <c r="WC82" i="18"/>
  <c r="VY82" i="18"/>
  <c r="WP81" i="18"/>
  <c r="WQ81" i="18" s="1"/>
  <c r="WO81" i="18"/>
  <c r="WN81" i="18"/>
  <c r="WM81" i="18"/>
  <c r="WL81" i="18"/>
  <c r="WH81" i="18"/>
  <c r="WG81" i="18"/>
  <c r="WE81" i="18"/>
  <c r="WD81" i="18"/>
  <c r="WC81" i="18"/>
  <c r="VY81" i="18"/>
  <c r="WQ80" i="18"/>
  <c r="WP80" i="18"/>
  <c r="WO80" i="18"/>
  <c r="WN80" i="18"/>
  <c r="WM80" i="18"/>
  <c r="WL80" i="18"/>
  <c r="WH80" i="18"/>
  <c r="WG80" i="18"/>
  <c r="WE80" i="18"/>
  <c r="WD80" i="18"/>
  <c r="WC80" i="18"/>
  <c r="VY80" i="18"/>
  <c r="WP79" i="18"/>
  <c r="WQ79" i="18" s="1"/>
  <c r="WO79" i="18"/>
  <c r="WN79" i="18"/>
  <c r="WM79" i="18"/>
  <c r="WL79" i="18"/>
  <c r="WH79" i="18"/>
  <c r="WG79" i="18"/>
  <c r="WE79" i="18"/>
  <c r="WD79" i="18"/>
  <c r="WC79" i="18"/>
  <c r="VY79" i="18"/>
  <c r="WQ78" i="18"/>
  <c r="WP78" i="18"/>
  <c r="WO78" i="18"/>
  <c r="WN78" i="18"/>
  <c r="WM78" i="18"/>
  <c r="WL78" i="18"/>
  <c r="WH78" i="18"/>
  <c r="WG78" i="18"/>
  <c r="WE78" i="18"/>
  <c r="WD78" i="18"/>
  <c r="WC78" i="18"/>
  <c r="VY78" i="18"/>
  <c r="WP77" i="18"/>
  <c r="WQ77" i="18" s="1"/>
  <c r="WO77" i="18"/>
  <c r="WN77" i="18"/>
  <c r="WM77" i="18"/>
  <c r="WL77" i="18"/>
  <c r="WH77" i="18"/>
  <c r="WG77" i="18"/>
  <c r="WE77" i="18"/>
  <c r="WD77" i="18"/>
  <c r="WC77" i="18"/>
  <c r="VY77" i="18"/>
  <c r="WQ76" i="18"/>
  <c r="WP76" i="18"/>
  <c r="WO76" i="18"/>
  <c r="WN76" i="18"/>
  <c r="WM76" i="18"/>
  <c r="WL76" i="18"/>
  <c r="WH76" i="18"/>
  <c r="WG76" i="18"/>
  <c r="WE76" i="18"/>
  <c r="WD76" i="18"/>
  <c r="WC76" i="18"/>
  <c r="VY76" i="18"/>
  <c r="WP75" i="18"/>
  <c r="WQ75" i="18" s="1"/>
  <c r="WO75" i="18"/>
  <c r="WN75" i="18"/>
  <c r="WM75" i="18"/>
  <c r="WL75" i="18"/>
  <c r="WH75" i="18"/>
  <c r="WG75" i="18"/>
  <c r="WE75" i="18"/>
  <c r="WD75" i="18"/>
  <c r="WC75" i="18"/>
  <c r="VY75" i="18"/>
  <c r="WQ74" i="18"/>
  <c r="WP74" i="18"/>
  <c r="WO74" i="18"/>
  <c r="WN74" i="18"/>
  <c r="WM74" i="18"/>
  <c r="WL74" i="18"/>
  <c r="WH74" i="18"/>
  <c r="WG74" i="18"/>
  <c r="WE74" i="18"/>
  <c r="WD74" i="18"/>
  <c r="WC74" i="18"/>
  <c r="VY74" i="18"/>
  <c r="WP73" i="18"/>
  <c r="WQ73" i="18" s="1"/>
  <c r="WO73" i="18"/>
  <c r="WN73" i="18"/>
  <c r="WM73" i="18"/>
  <c r="WL73" i="18"/>
  <c r="WH73" i="18"/>
  <c r="WG73" i="18"/>
  <c r="WE73" i="18"/>
  <c r="WD73" i="18"/>
  <c r="WC73" i="18"/>
  <c r="VY73" i="18"/>
  <c r="WQ72" i="18"/>
  <c r="WP72" i="18"/>
  <c r="WO72" i="18"/>
  <c r="WN72" i="18"/>
  <c r="WM72" i="18"/>
  <c r="WL72" i="18"/>
  <c r="WH72" i="18"/>
  <c r="WG72" i="18"/>
  <c r="WE72" i="18"/>
  <c r="WD72" i="18"/>
  <c r="WC72" i="18"/>
  <c r="VY72" i="18"/>
  <c r="WP71" i="18"/>
  <c r="WQ71" i="18" s="1"/>
  <c r="WO71" i="18"/>
  <c r="WN71" i="18"/>
  <c r="WM71" i="18"/>
  <c r="WL71" i="18"/>
  <c r="WH71" i="18"/>
  <c r="WG71" i="18"/>
  <c r="WE71" i="18"/>
  <c r="WD71" i="18"/>
  <c r="WC71" i="18"/>
  <c r="VY71" i="18"/>
  <c r="WQ70" i="18"/>
  <c r="WP70" i="18"/>
  <c r="WO70" i="18"/>
  <c r="WN70" i="18"/>
  <c r="WM70" i="18"/>
  <c r="WL70" i="18"/>
  <c r="WH70" i="18"/>
  <c r="WG70" i="18"/>
  <c r="WE70" i="18"/>
  <c r="WD70" i="18"/>
  <c r="WC70" i="18"/>
  <c r="VY70" i="18"/>
  <c r="WP69" i="18"/>
  <c r="WQ69" i="18" s="1"/>
  <c r="WO69" i="18"/>
  <c r="WN69" i="18"/>
  <c r="WM69" i="18"/>
  <c r="WL69" i="18"/>
  <c r="WH69" i="18"/>
  <c r="WG69" i="18"/>
  <c r="WE69" i="18"/>
  <c r="WD69" i="18"/>
  <c r="WC69" i="18"/>
  <c r="VY69" i="18"/>
  <c r="WQ68" i="18"/>
  <c r="WP68" i="18"/>
  <c r="WO68" i="18"/>
  <c r="WN68" i="18"/>
  <c r="WM68" i="18"/>
  <c r="WL68" i="18"/>
  <c r="WH68" i="18"/>
  <c r="WG68" i="18"/>
  <c r="WE68" i="18"/>
  <c r="WD68" i="18"/>
  <c r="WC68" i="18"/>
  <c r="VY68" i="18"/>
  <c r="WP67" i="18"/>
  <c r="WQ67" i="18" s="1"/>
  <c r="WO67" i="18"/>
  <c r="WN67" i="18"/>
  <c r="WM67" i="18"/>
  <c r="WL67" i="18"/>
  <c r="WH67" i="18"/>
  <c r="WG67" i="18"/>
  <c r="WE67" i="18"/>
  <c r="WD67" i="18"/>
  <c r="WC67" i="18"/>
  <c r="VY67" i="18"/>
  <c r="WQ66" i="18"/>
  <c r="WP66" i="18"/>
  <c r="WO66" i="18"/>
  <c r="WN66" i="18"/>
  <c r="WM66" i="18"/>
  <c r="WL66" i="18"/>
  <c r="WH66" i="18"/>
  <c r="WG66" i="18"/>
  <c r="WE66" i="18"/>
  <c r="WD66" i="18"/>
  <c r="WC66" i="18"/>
  <c r="VY66" i="18"/>
  <c r="WP65" i="18"/>
  <c r="WQ65" i="18" s="1"/>
  <c r="WO65" i="18"/>
  <c r="WN65" i="18"/>
  <c r="WM65" i="18"/>
  <c r="WL65" i="18"/>
  <c r="WH65" i="18"/>
  <c r="WG65" i="18"/>
  <c r="WE65" i="18"/>
  <c r="WD65" i="18"/>
  <c r="WC65" i="18"/>
  <c r="VY65" i="18"/>
  <c r="WQ64" i="18"/>
  <c r="WP64" i="18"/>
  <c r="WO64" i="18"/>
  <c r="WN64" i="18"/>
  <c r="WM64" i="18"/>
  <c r="WL64" i="18"/>
  <c r="WH64" i="18"/>
  <c r="WG64" i="18"/>
  <c r="WE64" i="18"/>
  <c r="WD64" i="18"/>
  <c r="WC64" i="18"/>
  <c r="VY64" i="18"/>
  <c r="WP63" i="18"/>
  <c r="WQ63" i="18" s="1"/>
  <c r="WO63" i="18"/>
  <c r="WN63" i="18"/>
  <c r="WM63" i="18"/>
  <c r="WL63" i="18"/>
  <c r="WH63" i="18"/>
  <c r="WG63" i="18"/>
  <c r="WE63" i="18"/>
  <c r="WD63" i="18"/>
  <c r="WC63" i="18"/>
  <c r="VY63" i="18"/>
  <c r="WQ62" i="18"/>
  <c r="WP62" i="18"/>
  <c r="WO62" i="18"/>
  <c r="WN62" i="18"/>
  <c r="WM62" i="18"/>
  <c r="WL62" i="18"/>
  <c r="WH62" i="18"/>
  <c r="WG62" i="18"/>
  <c r="WE62" i="18"/>
  <c r="WD62" i="18"/>
  <c r="WC62" i="18"/>
  <c r="VY62" i="18"/>
  <c r="WP61" i="18"/>
  <c r="WQ61" i="18" s="1"/>
  <c r="WO61" i="18"/>
  <c r="WN61" i="18"/>
  <c r="WM61" i="18"/>
  <c r="WL61" i="18"/>
  <c r="WH61" i="18"/>
  <c r="WG61" i="18"/>
  <c r="WE61" i="18"/>
  <c r="WD61" i="18"/>
  <c r="WC61" i="18"/>
  <c r="VY61" i="18"/>
  <c r="WQ60" i="18"/>
  <c r="WP60" i="18"/>
  <c r="WO60" i="18"/>
  <c r="WN60" i="18"/>
  <c r="WM60" i="18"/>
  <c r="WL60" i="18"/>
  <c r="WH60" i="18"/>
  <c r="WG60" i="18"/>
  <c r="WE60" i="18"/>
  <c r="WD60" i="18"/>
  <c r="WC60" i="18"/>
  <c r="VY60" i="18"/>
  <c r="WP59" i="18"/>
  <c r="WQ59" i="18" s="1"/>
  <c r="WO59" i="18"/>
  <c r="WN59" i="18"/>
  <c r="WM59" i="18"/>
  <c r="WL59" i="18"/>
  <c r="WH59" i="18"/>
  <c r="WG59" i="18"/>
  <c r="WE59" i="18"/>
  <c r="WD59" i="18"/>
  <c r="WC59" i="18"/>
  <c r="VY59" i="18"/>
  <c r="WQ58" i="18"/>
  <c r="WP58" i="18"/>
  <c r="WO58" i="18"/>
  <c r="WN58" i="18"/>
  <c r="WM58" i="18"/>
  <c r="WL58" i="18"/>
  <c r="WH58" i="18"/>
  <c r="WG58" i="18"/>
  <c r="WE58" i="18"/>
  <c r="WD58" i="18"/>
  <c r="WC58" i="18"/>
  <c r="VY58" i="18"/>
  <c r="WP57" i="18"/>
  <c r="WQ57" i="18" s="1"/>
  <c r="WO57" i="18"/>
  <c r="WN57" i="18"/>
  <c r="WM57" i="18"/>
  <c r="WL57" i="18"/>
  <c r="WH57" i="18"/>
  <c r="WG57" i="18"/>
  <c r="WE57" i="18"/>
  <c r="WD57" i="18"/>
  <c r="WC57" i="18"/>
  <c r="VY57" i="18"/>
  <c r="WQ56" i="18"/>
  <c r="WP56" i="18"/>
  <c r="WO56" i="18"/>
  <c r="WN56" i="18"/>
  <c r="WM56" i="18"/>
  <c r="WL56" i="18"/>
  <c r="WH56" i="18"/>
  <c r="WG56" i="18"/>
  <c r="WE56" i="18"/>
  <c r="WD56" i="18"/>
  <c r="WC56" i="18"/>
  <c r="VY56" i="18"/>
  <c r="WP55" i="18"/>
  <c r="WQ55" i="18" s="1"/>
  <c r="WO55" i="18"/>
  <c r="WN55" i="18"/>
  <c r="WM55" i="18"/>
  <c r="WL55" i="18"/>
  <c r="WH55" i="18"/>
  <c r="WG55" i="18"/>
  <c r="WE55" i="18"/>
  <c r="WD55" i="18"/>
  <c r="WC55" i="18"/>
  <c r="VY55" i="18"/>
  <c r="WQ54" i="18"/>
  <c r="WP54" i="18"/>
  <c r="WO54" i="18"/>
  <c r="WN54" i="18"/>
  <c r="WM54" i="18"/>
  <c r="WL54" i="18"/>
  <c r="WH54" i="18"/>
  <c r="WG54" i="18"/>
  <c r="WE54" i="18"/>
  <c r="WD54" i="18"/>
  <c r="WC54" i="18"/>
  <c r="VY54" i="18"/>
  <c r="WP53" i="18"/>
  <c r="WQ53" i="18" s="1"/>
  <c r="WO53" i="18"/>
  <c r="WN53" i="18"/>
  <c r="WM53" i="18"/>
  <c r="WL53" i="18"/>
  <c r="WH53" i="18"/>
  <c r="WG53" i="18"/>
  <c r="WE53" i="18"/>
  <c r="WD53" i="18"/>
  <c r="WC53" i="18"/>
  <c r="VY53" i="18"/>
  <c r="WQ52" i="18"/>
  <c r="WP52" i="18"/>
  <c r="WO52" i="18"/>
  <c r="WN52" i="18"/>
  <c r="WM52" i="18"/>
  <c r="WL52" i="18"/>
  <c r="WH52" i="18"/>
  <c r="WG52" i="18"/>
  <c r="WE52" i="18"/>
  <c r="WD52" i="18"/>
  <c r="WC52" i="18"/>
  <c r="VY52" i="18"/>
  <c r="WP51" i="18"/>
  <c r="WQ51" i="18" s="1"/>
  <c r="WO51" i="18"/>
  <c r="WN51" i="18"/>
  <c r="WM51" i="18"/>
  <c r="WL51" i="18"/>
  <c r="WH51" i="18"/>
  <c r="WG51" i="18"/>
  <c r="WE51" i="18"/>
  <c r="WD51" i="18"/>
  <c r="WC51" i="18"/>
  <c r="VY51" i="18"/>
  <c r="WQ50" i="18"/>
  <c r="WP50" i="18"/>
  <c r="WO50" i="18"/>
  <c r="WN50" i="18"/>
  <c r="WM50" i="18"/>
  <c r="WL50" i="18"/>
  <c r="WH50" i="18"/>
  <c r="WG50" i="18"/>
  <c r="WE50" i="18"/>
  <c r="WD50" i="18"/>
  <c r="WC50" i="18"/>
  <c r="VY50" i="18"/>
  <c r="WP49" i="18"/>
  <c r="WQ49" i="18" s="1"/>
  <c r="WO49" i="18"/>
  <c r="WN49" i="18"/>
  <c r="WM49" i="18"/>
  <c r="WL49" i="18"/>
  <c r="WH49" i="18"/>
  <c r="WG49" i="18"/>
  <c r="WE49" i="18"/>
  <c r="WD49" i="18"/>
  <c r="WC49" i="18"/>
  <c r="VY49" i="18"/>
  <c r="WQ48" i="18"/>
  <c r="WP48" i="18"/>
  <c r="WO48" i="18"/>
  <c r="WN48" i="18"/>
  <c r="WM48" i="18"/>
  <c r="WL48" i="18"/>
  <c r="WH48" i="18"/>
  <c r="WG48" i="18"/>
  <c r="WE48" i="18"/>
  <c r="WD48" i="18"/>
  <c r="WC48" i="18"/>
  <c r="VY48" i="18"/>
  <c r="WP47" i="18"/>
  <c r="WQ47" i="18" s="1"/>
  <c r="WO47" i="18"/>
  <c r="WN47" i="18"/>
  <c r="WM47" i="18"/>
  <c r="WL47" i="18"/>
  <c r="WH47" i="18"/>
  <c r="WG47" i="18"/>
  <c r="WE47" i="18"/>
  <c r="WD47" i="18"/>
  <c r="WC47" i="18"/>
  <c r="VY47" i="18"/>
  <c r="WQ46" i="18"/>
  <c r="WP46" i="18"/>
  <c r="WO46" i="18"/>
  <c r="WN46" i="18"/>
  <c r="WM46" i="18"/>
  <c r="WL46" i="18"/>
  <c r="WH46" i="18"/>
  <c r="WG46" i="18"/>
  <c r="WE46" i="18"/>
  <c r="WD46" i="18"/>
  <c r="WC46" i="18"/>
  <c r="VY46" i="18"/>
  <c r="WP45" i="18"/>
  <c r="WQ45" i="18" s="1"/>
  <c r="WO45" i="18"/>
  <c r="WN45" i="18"/>
  <c r="WM45" i="18"/>
  <c r="WL45" i="18"/>
  <c r="WH45" i="18"/>
  <c r="WG45" i="18"/>
  <c r="WE45" i="18"/>
  <c r="WD45" i="18"/>
  <c r="WC45" i="18"/>
  <c r="VY45" i="18"/>
  <c r="WQ44" i="18"/>
  <c r="WP44" i="18"/>
  <c r="WO44" i="18"/>
  <c r="WN44" i="18"/>
  <c r="WM44" i="18"/>
  <c r="WL44" i="18"/>
  <c r="WH44" i="18"/>
  <c r="WG44" i="18"/>
  <c r="WE44" i="18"/>
  <c r="WD44" i="18"/>
  <c r="WC44" i="18"/>
  <c r="VY44" i="18"/>
  <c r="WP43" i="18"/>
  <c r="WQ43" i="18" s="1"/>
  <c r="WO43" i="18"/>
  <c r="WN43" i="18"/>
  <c r="WM43" i="18"/>
  <c r="WL43" i="18"/>
  <c r="WH43" i="18"/>
  <c r="WG43" i="18"/>
  <c r="WE43" i="18"/>
  <c r="WD43" i="18"/>
  <c r="WC43" i="18"/>
  <c r="VY43" i="18"/>
  <c r="WQ42" i="18"/>
  <c r="WP42" i="18"/>
  <c r="WO42" i="18"/>
  <c r="WN42" i="18"/>
  <c r="WM42" i="18"/>
  <c r="WL42" i="18"/>
  <c r="WH42" i="18"/>
  <c r="WG42" i="18"/>
  <c r="WE42" i="18"/>
  <c r="WD42" i="18"/>
  <c r="WC42" i="18"/>
  <c r="VY42" i="18"/>
  <c r="WP41" i="18"/>
  <c r="WQ41" i="18" s="1"/>
  <c r="WO41" i="18"/>
  <c r="WN41" i="18"/>
  <c r="WM41" i="18"/>
  <c r="WL41" i="18"/>
  <c r="WH41" i="18"/>
  <c r="WE41" i="18"/>
  <c r="WD41" i="18"/>
  <c r="WC41" i="18"/>
  <c r="VY41" i="18"/>
  <c r="WQ40" i="18"/>
  <c r="WP40" i="18"/>
  <c r="WO40" i="18"/>
  <c r="WN40" i="18"/>
  <c r="WM40" i="18"/>
  <c r="WL40" i="18"/>
  <c r="WH40" i="18"/>
  <c r="WG40" i="18"/>
  <c r="WE40" i="18"/>
  <c r="WD40" i="18"/>
  <c r="WC40" i="18"/>
  <c r="VY40" i="18"/>
  <c r="WP39" i="18"/>
  <c r="WQ39" i="18" s="1"/>
  <c r="WO39" i="18"/>
  <c r="WN39" i="18"/>
  <c r="WM39" i="18"/>
  <c r="WL39" i="18"/>
  <c r="WH39" i="18"/>
  <c r="WG39" i="18"/>
  <c r="WE39" i="18"/>
  <c r="WD39" i="18"/>
  <c r="WC39" i="18"/>
  <c r="VY39" i="18"/>
  <c r="WQ38" i="18"/>
  <c r="WP38" i="18"/>
  <c r="WO38" i="18"/>
  <c r="WN38" i="18"/>
  <c r="WM38" i="18"/>
  <c r="WL38" i="18"/>
  <c r="WH38" i="18"/>
  <c r="WG38" i="18"/>
  <c r="WE38" i="18"/>
  <c r="WD38" i="18"/>
  <c r="WC38" i="18"/>
  <c r="WP37" i="18"/>
  <c r="WQ37" i="18" s="1"/>
  <c r="WO37" i="18"/>
  <c r="WN37" i="18"/>
  <c r="WM37" i="18"/>
  <c r="WL37" i="18"/>
  <c r="WH37" i="18"/>
  <c r="WE37" i="18"/>
  <c r="WD37" i="18"/>
  <c r="WG37" i="18" s="1"/>
  <c r="WC37" i="18"/>
  <c r="VY37" i="18"/>
  <c r="WQ36" i="18"/>
  <c r="WP36" i="18"/>
  <c r="WO36" i="18"/>
  <c r="WN36" i="18"/>
  <c r="WM36" i="18"/>
  <c r="WL36" i="18"/>
  <c r="WH36" i="18"/>
  <c r="WE36" i="18"/>
  <c r="WC36" i="18"/>
  <c r="WD36" i="18" s="1"/>
  <c r="WG36" i="18" s="1"/>
  <c r="VY36" i="18"/>
  <c r="WP35" i="18"/>
  <c r="WQ35" i="18" s="1"/>
  <c r="WO35" i="18"/>
  <c r="WN35" i="18"/>
  <c r="WM35" i="18"/>
  <c r="WL35" i="18"/>
  <c r="WH35" i="18"/>
  <c r="WE35" i="18"/>
  <c r="WC35" i="18"/>
  <c r="WD35" i="18" s="1"/>
  <c r="VY35" i="18"/>
  <c r="WQ34" i="18"/>
  <c r="WP34" i="18"/>
  <c r="WO34" i="18"/>
  <c r="WN34" i="18"/>
  <c r="WM34" i="18"/>
  <c r="WL34" i="18"/>
  <c r="WH34" i="18"/>
  <c r="WE34" i="18"/>
  <c r="WC34" i="18"/>
  <c r="WD34" i="18" s="1"/>
  <c r="WG34" i="18" s="1"/>
  <c r="VY34" i="18"/>
  <c r="WP33" i="18"/>
  <c r="WQ33" i="18" s="1"/>
  <c r="WO33" i="18"/>
  <c r="WN33" i="18"/>
  <c r="WM33" i="18"/>
  <c r="WL33" i="18"/>
  <c r="WH33" i="18"/>
  <c r="WE33" i="18"/>
  <c r="WC33" i="18"/>
  <c r="WD33" i="18" s="1"/>
  <c r="WG33" i="18" s="1"/>
  <c r="VY33" i="18"/>
  <c r="WQ32" i="18"/>
  <c r="WP32" i="18"/>
  <c r="WO32" i="18"/>
  <c r="WN32" i="18"/>
  <c r="WM32" i="18"/>
  <c r="WL32" i="18"/>
  <c r="WH32" i="18"/>
  <c r="WE32" i="18"/>
  <c r="WD32" i="18"/>
  <c r="WC32" i="18"/>
  <c r="VY32" i="18"/>
  <c r="WP31" i="18"/>
  <c r="WQ31" i="18" s="1"/>
  <c r="WO31" i="18"/>
  <c r="WN31" i="18"/>
  <c r="WM31" i="18"/>
  <c r="WL31" i="18"/>
  <c r="WH31" i="18"/>
  <c r="WE31" i="18"/>
  <c r="WC31" i="18"/>
  <c r="WD31" i="18" s="1"/>
  <c r="WG31" i="18" s="1"/>
  <c r="VY31" i="18"/>
  <c r="WQ30" i="18"/>
  <c r="WP30" i="18"/>
  <c r="WO30" i="18"/>
  <c r="WN30" i="18"/>
  <c r="WM30" i="18"/>
  <c r="WL30" i="18"/>
  <c r="WH30" i="18"/>
  <c r="WE30" i="18"/>
  <c r="WC30" i="18"/>
  <c r="WD30" i="18" s="1"/>
  <c r="WG30" i="18" s="1"/>
  <c r="VY30" i="18"/>
  <c r="WP29" i="18"/>
  <c r="WQ29" i="18" s="1"/>
  <c r="WO29" i="18"/>
  <c r="WN29" i="18"/>
  <c r="WM29" i="18"/>
  <c r="WL29" i="18"/>
  <c r="WH29" i="18"/>
  <c r="WE29" i="18"/>
  <c r="WD29" i="18"/>
  <c r="WC29" i="18"/>
  <c r="VY29" i="18"/>
  <c r="WQ28" i="18"/>
  <c r="WP28" i="18"/>
  <c r="WO28" i="18"/>
  <c r="WN28" i="18"/>
  <c r="WM28" i="18"/>
  <c r="WL28" i="18"/>
  <c r="WH28" i="18"/>
  <c r="WE28" i="18"/>
  <c r="WC28" i="18"/>
  <c r="WD28" i="18" s="1"/>
  <c r="WG28" i="18" s="1"/>
  <c r="VY28" i="18"/>
  <c r="WP27" i="18"/>
  <c r="WQ27" i="18" s="1"/>
  <c r="WO27" i="18"/>
  <c r="WN27" i="18"/>
  <c r="WM27" i="18"/>
  <c r="WL27" i="18"/>
  <c r="WH27" i="18"/>
  <c r="WE27" i="18"/>
  <c r="WC27" i="18"/>
  <c r="WD27" i="18" s="1"/>
  <c r="WG27" i="18" s="1"/>
  <c r="VY27" i="18"/>
  <c r="WQ26" i="18"/>
  <c r="WP26" i="18"/>
  <c r="WO26" i="18"/>
  <c r="WN26" i="18"/>
  <c r="WM26" i="18"/>
  <c r="WL26" i="18"/>
  <c r="WH26" i="18"/>
  <c r="WE26" i="18"/>
  <c r="WC26" i="18"/>
  <c r="WD26" i="18" s="1"/>
  <c r="VY26" i="18"/>
  <c r="WP25" i="18"/>
  <c r="WQ25" i="18" s="1"/>
  <c r="WO25" i="18"/>
  <c r="WN25" i="18"/>
  <c r="WM25" i="18"/>
  <c r="WL25" i="18"/>
  <c r="WH25" i="18"/>
  <c r="WE25" i="18"/>
  <c r="WC25" i="18"/>
  <c r="WD25" i="18" s="1"/>
  <c r="WG25" i="18" s="1"/>
  <c r="VY25" i="18"/>
  <c r="WQ24" i="18"/>
  <c r="WP24" i="18"/>
  <c r="WO24" i="18"/>
  <c r="WN24" i="18"/>
  <c r="WM24" i="18"/>
  <c r="WL24" i="18"/>
  <c r="WH24" i="18"/>
  <c r="WE24" i="18"/>
  <c r="WC24" i="18"/>
  <c r="WD24" i="18" s="1"/>
  <c r="WG24" i="18" s="1"/>
  <c r="VY24" i="18"/>
  <c r="WP23" i="18"/>
  <c r="WQ23" i="18" s="1"/>
  <c r="WO23" i="18"/>
  <c r="WN23" i="18"/>
  <c r="WM23" i="18"/>
  <c r="WL23" i="18"/>
  <c r="WH23" i="18"/>
  <c r="WE23" i="18"/>
  <c r="WD23" i="18"/>
  <c r="WC23" i="18"/>
  <c r="VY23" i="18"/>
  <c r="WQ22" i="18"/>
  <c r="WP22" i="18"/>
  <c r="WO22" i="18"/>
  <c r="WN22" i="18"/>
  <c r="WM22" i="18"/>
  <c r="WL22" i="18"/>
  <c r="WH22" i="18"/>
  <c r="WG22" i="18"/>
  <c r="WE22" i="18"/>
  <c r="WD22" i="18"/>
  <c r="WC22" i="18"/>
  <c r="VY22" i="18"/>
  <c r="WP21" i="18"/>
  <c r="WQ21" i="18" s="1"/>
  <c r="WO21" i="18"/>
  <c r="WN21" i="18"/>
  <c r="WM21" i="18"/>
  <c r="WL21" i="18"/>
  <c r="WH21" i="18"/>
  <c r="WG21" i="18"/>
  <c r="WE21" i="18"/>
  <c r="WD21" i="18"/>
  <c r="WC21" i="18"/>
  <c r="VY21" i="18"/>
  <c r="WQ20" i="18"/>
  <c r="WP20" i="18"/>
  <c r="WO20" i="18"/>
  <c r="WN20" i="18"/>
  <c r="WM20" i="18"/>
  <c r="WL20" i="18"/>
  <c r="WH20" i="18"/>
  <c r="WG20" i="18"/>
  <c r="WE20" i="18"/>
  <c r="WD20" i="18"/>
  <c r="WC20" i="18"/>
  <c r="VY20" i="18"/>
  <c r="WP19" i="18"/>
  <c r="WQ19" i="18" s="1"/>
  <c r="WO19" i="18"/>
  <c r="WN19" i="18"/>
  <c r="WM19" i="18"/>
  <c r="WL19" i="18"/>
  <c r="WH19" i="18"/>
  <c r="WG19" i="18"/>
  <c r="WE19" i="18"/>
  <c r="WD19" i="18"/>
  <c r="WC19" i="18"/>
  <c r="VY19" i="18"/>
  <c r="WQ18" i="18"/>
  <c r="WP18" i="18"/>
  <c r="WO18" i="18"/>
  <c r="WN18" i="18"/>
  <c r="WM18" i="18"/>
  <c r="WL18" i="18"/>
  <c r="WH18" i="18"/>
  <c r="WG18" i="18"/>
  <c r="WE18" i="18"/>
  <c r="WD18" i="18"/>
  <c r="WC18" i="18"/>
  <c r="VY18" i="18"/>
  <c r="WP17" i="18"/>
  <c r="WQ17" i="18" s="1"/>
  <c r="WO17" i="18"/>
  <c r="WN17" i="18"/>
  <c r="WM17" i="18"/>
  <c r="WL17" i="18"/>
  <c r="WH17" i="18"/>
  <c r="WG17" i="18"/>
  <c r="WE17" i="18"/>
  <c r="WD17" i="18"/>
  <c r="WC17" i="18"/>
  <c r="VY17" i="18"/>
  <c r="WQ16" i="18"/>
  <c r="WP16" i="18"/>
  <c r="WO16" i="18"/>
  <c r="WN16" i="18"/>
  <c r="WM16" i="18"/>
  <c r="WL16" i="18"/>
  <c r="WH16" i="18"/>
  <c r="WG16" i="18"/>
  <c r="WE16" i="18"/>
  <c r="WD16" i="18"/>
  <c r="WC16" i="18"/>
  <c r="VY16" i="18"/>
  <c r="WP15" i="18"/>
  <c r="WQ15" i="18" s="1"/>
  <c r="WO15" i="18"/>
  <c r="WN15" i="18"/>
  <c r="WM15" i="18"/>
  <c r="WL15" i="18"/>
  <c r="WH15" i="18"/>
  <c r="WG15" i="18"/>
  <c r="WE15" i="18"/>
  <c r="WD15" i="18"/>
  <c r="WC15" i="18"/>
  <c r="VY15" i="18"/>
  <c r="WQ14" i="18"/>
  <c r="WP14" i="18"/>
  <c r="WO14" i="18"/>
  <c r="WN14" i="18"/>
  <c r="WM14" i="18"/>
  <c r="WL14" i="18"/>
  <c r="WH14" i="18"/>
  <c r="WG14" i="18"/>
  <c r="WE14" i="18"/>
  <c r="WD14" i="18"/>
  <c r="WC14" i="18"/>
  <c r="VY14" i="18"/>
  <c r="WP13" i="18"/>
  <c r="WQ13" i="18" s="1"/>
  <c r="WO13" i="18"/>
  <c r="WN13" i="18"/>
  <c r="WM13" i="18"/>
  <c r="WL13" i="18"/>
  <c r="WH13" i="18"/>
  <c r="WE13" i="18"/>
  <c r="WC13" i="18"/>
  <c r="WD13" i="18" s="1"/>
  <c r="WG13" i="18" s="1"/>
  <c r="VY13" i="18"/>
  <c r="WQ12" i="18"/>
  <c r="WP12" i="18"/>
  <c r="WO12" i="18"/>
  <c r="WN12" i="18"/>
  <c r="WM12" i="18"/>
  <c r="WL12" i="18"/>
  <c r="WH12" i="18"/>
  <c r="WE12" i="18"/>
  <c r="WD12" i="18"/>
  <c r="WG12" i="18" s="1"/>
  <c r="WC12" i="18"/>
  <c r="VY12" i="18"/>
  <c r="WP11" i="18"/>
  <c r="WQ11" i="18" s="1"/>
  <c r="WO11" i="18"/>
  <c r="WN11" i="18"/>
  <c r="WM11" i="18"/>
  <c r="WL11" i="18"/>
  <c r="WH11" i="18"/>
  <c r="WE11" i="18"/>
  <c r="WC11" i="18"/>
  <c r="WD11" i="18" s="1"/>
  <c r="WG11" i="18" s="1"/>
  <c r="VY11" i="18"/>
  <c r="WQ10" i="18"/>
  <c r="WP10" i="18"/>
  <c r="WO10" i="18"/>
  <c r="WN10" i="18"/>
  <c r="WM10" i="18"/>
  <c r="WL10" i="18"/>
  <c r="WH10" i="18"/>
  <c r="WG10" i="18"/>
  <c r="WE10" i="18"/>
  <c r="WD10" i="18"/>
  <c r="WC10" i="18"/>
  <c r="VY10" i="18"/>
  <c r="WP9" i="18"/>
  <c r="WQ9" i="18" s="1"/>
  <c r="WO9" i="18"/>
  <c r="WN9" i="18"/>
  <c r="WM9" i="18"/>
  <c r="WL9" i="18"/>
  <c r="WH9" i="18"/>
  <c r="WG9" i="18"/>
  <c r="WE9" i="18"/>
  <c r="WD9" i="18"/>
  <c r="WC9" i="18"/>
  <c r="VY9" i="18"/>
  <c r="WQ8" i="18"/>
  <c r="WP8" i="18"/>
  <c r="WO8" i="18"/>
  <c r="WN8" i="18"/>
  <c r="WM8" i="18"/>
  <c r="WL8" i="18"/>
  <c r="WH8" i="18"/>
  <c r="WG8" i="18"/>
  <c r="WE8" i="18"/>
  <c r="WD8" i="18"/>
  <c r="WC8" i="18"/>
  <c r="WH5" i="18"/>
  <c r="WQ4" i="18"/>
  <c r="WN3" i="18"/>
  <c r="WH3" i="18"/>
  <c r="VL5" i="18"/>
  <c r="VU4" i="18"/>
  <c r="VR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VE111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VE110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VE109" i="18"/>
  <c r="UI109" i="18"/>
  <c r="TM109" i="18"/>
  <c r="TL109" i="18"/>
  <c r="SQ109" i="18"/>
  <c r="RU109" i="18"/>
  <c r="QY109" i="18"/>
  <c r="QC109" i="18"/>
  <c r="PG109" i="18"/>
  <c r="OK109" i="18"/>
  <c r="NO109" i="18"/>
  <c r="MS109" i="18"/>
  <c r="LW109" i="18"/>
  <c r="LA109" i="18"/>
  <c r="VR104" i="18"/>
  <c r="UV104" i="18"/>
  <c r="UI108" i="18" s="1"/>
  <c r="TZ104" i="18"/>
  <c r="TM108" i="18" s="1"/>
  <c r="TD104" i="18"/>
  <c r="SQ108" i="18" s="1"/>
  <c r="SH104" i="18"/>
  <c r="RL104" i="18"/>
  <c r="QY108" i="18" s="1"/>
  <c r="QP104" i="18"/>
  <c r="PT104" i="18"/>
  <c r="PG108" i="18" s="1"/>
  <c r="OX104" i="18"/>
  <c r="OB104" i="18"/>
  <c r="NO108" i="18" s="1"/>
  <c r="NF104" i="18"/>
  <c r="MJ104" i="18"/>
  <c r="LW108" i="18" s="1"/>
  <c r="LN104" i="18"/>
  <c r="VR102" i="18"/>
  <c r="VE107" i="18" s="1"/>
  <c r="UV102" i="18"/>
  <c r="TZ102" i="18"/>
  <c r="TM107" i="18" s="1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VO101" i="18"/>
  <c r="VD109" i="18" s="1"/>
  <c r="VF101" i="18"/>
  <c r="VD107" i="18" s="1"/>
  <c r="VD101" i="18"/>
  <c r="US101" i="18"/>
  <c r="UJ101" i="18"/>
  <c r="UH107" i="18" s="1"/>
  <c r="UH101" i="18"/>
  <c r="TW101" i="18"/>
  <c r="UB101" i="18" s="1"/>
  <c r="TN101" i="18"/>
  <c r="TL107" i="18" s="1"/>
  <c r="TL101" i="18"/>
  <c r="TA101" i="18"/>
  <c r="SR101" i="18"/>
  <c r="SP107" i="18" s="1"/>
  <c r="SP101" i="18"/>
  <c r="SE101" i="18"/>
  <c r="RT109" i="18" s="1"/>
  <c r="RV101" i="18"/>
  <c r="RT107" i="18" s="1"/>
  <c r="RT101" i="18"/>
  <c r="RI101" i="18"/>
  <c r="QZ101" i="18"/>
  <c r="QX107" i="18" s="1"/>
  <c r="QX101" i="18"/>
  <c r="QM101" i="18"/>
  <c r="QB109" i="18" s="1"/>
  <c r="QD101" i="18"/>
  <c r="QB107" i="18" s="1"/>
  <c r="QB101" i="18"/>
  <c r="PQ101" i="18"/>
  <c r="PH101" i="18"/>
  <c r="PF107" i="18" s="1"/>
  <c r="PF101" i="18"/>
  <c r="OU101" i="18"/>
  <c r="OL101" i="18"/>
  <c r="OJ107" i="18" s="1"/>
  <c r="OJ101" i="18"/>
  <c r="NY101" i="18"/>
  <c r="NP101" i="18"/>
  <c r="NN107" i="18" s="1"/>
  <c r="NN101" i="18"/>
  <c r="NC101" i="18"/>
  <c r="MT101" i="18"/>
  <c r="MR107" i="18" s="1"/>
  <c r="MR101" i="18"/>
  <c r="MG101" i="18"/>
  <c r="LX101" i="18"/>
  <c r="LV107" i="18" s="1"/>
  <c r="LV101" i="18"/>
  <c r="LK101" i="18"/>
  <c r="LB101" i="18"/>
  <c r="KZ107" i="18" s="1"/>
  <c r="KZ101" i="18"/>
  <c r="VT100" i="18"/>
  <c r="VU100" i="18" s="1"/>
  <c r="VS100" i="18"/>
  <c r="VR100" i="18"/>
  <c r="VQ100" i="18"/>
  <c r="VP100" i="18"/>
  <c r="VL100" i="18"/>
  <c r="VK100" i="18"/>
  <c r="VI100" i="18"/>
  <c r="VH100" i="18"/>
  <c r="VG100" i="18"/>
  <c r="VC100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VT99" i="18"/>
  <c r="VU99" i="18" s="1"/>
  <c r="VS99" i="18"/>
  <c r="VR99" i="18"/>
  <c r="VQ99" i="18"/>
  <c r="VP99" i="18"/>
  <c r="VL99" i="18"/>
  <c r="VK99" i="18"/>
  <c r="VI99" i="18"/>
  <c r="VH99" i="18"/>
  <c r="VG99" i="18"/>
  <c r="VC99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VT98" i="18"/>
  <c r="VU98" i="18" s="1"/>
  <c r="VS98" i="18"/>
  <c r="VR98" i="18"/>
  <c r="VQ98" i="18"/>
  <c r="VP98" i="18"/>
  <c r="VL98" i="18"/>
  <c r="VK98" i="18"/>
  <c r="VI98" i="18"/>
  <c r="VH98" i="18"/>
  <c r="VG98" i="18"/>
  <c r="VC98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TF98" i="18"/>
  <c r="TG98" i="18" s="1"/>
  <c r="TE98" i="18"/>
  <c r="TD98" i="18"/>
  <c r="TC98" i="18"/>
  <c r="TB98" i="18"/>
  <c r="SX98" i="18"/>
  <c r="SW98" i="18"/>
  <c r="SU98" i="18"/>
  <c r="ST98" i="18"/>
  <c r="SS98" i="18"/>
  <c r="SO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VT96" i="18"/>
  <c r="VU96" i="18" s="1"/>
  <c r="VS96" i="18"/>
  <c r="VR96" i="18"/>
  <c r="VQ96" i="18"/>
  <c r="VP96" i="18"/>
  <c r="VL96" i="18"/>
  <c r="VK96" i="18"/>
  <c r="VI96" i="18"/>
  <c r="VH96" i="18"/>
  <c r="VG96" i="18"/>
  <c r="VC96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VT95" i="18"/>
  <c r="VU95" i="18" s="1"/>
  <c r="VS95" i="18"/>
  <c r="VR95" i="18"/>
  <c r="VQ95" i="18"/>
  <c r="VP95" i="18"/>
  <c r="VL95" i="18"/>
  <c r="VK95" i="18"/>
  <c r="VI95" i="18"/>
  <c r="VH95" i="18"/>
  <c r="VG95" i="18"/>
  <c r="VC95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TF95" i="18"/>
  <c r="TG95" i="18" s="1"/>
  <c r="TE95" i="18"/>
  <c r="TD95" i="18"/>
  <c r="TC95" i="18"/>
  <c r="TB95" i="18"/>
  <c r="SX95" i="18"/>
  <c r="SW95" i="18"/>
  <c r="SU95" i="18"/>
  <c r="ST95" i="18"/>
  <c r="SS95" i="18"/>
  <c r="SO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VT94" i="18"/>
  <c r="VU94" i="18" s="1"/>
  <c r="VS94" i="18"/>
  <c r="VR94" i="18"/>
  <c r="VQ94" i="18"/>
  <c r="VP94" i="18"/>
  <c r="VL94" i="18"/>
  <c r="VK94" i="18"/>
  <c r="VI94" i="18"/>
  <c r="VH94" i="18"/>
  <c r="VG94" i="18"/>
  <c r="VC94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VT93" i="18"/>
  <c r="VU93" i="18" s="1"/>
  <c r="VS93" i="18"/>
  <c r="VR93" i="18"/>
  <c r="VQ93" i="18"/>
  <c r="VP93" i="18"/>
  <c r="VL93" i="18"/>
  <c r="VK93" i="18"/>
  <c r="VI93" i="18"/>
  <c r="VH93" i="18"/>
  <c r="VG93" i="18"/>
  <c r="VC93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H93" i="18"/>
  <c r="NI93" i="18" s="1"/>
  <c r="NG93" i="18"/>
  <c r="NF93" i="18"/>
  <c r="NE93" i="18"/>
  <c r="ND93" i="18"/>
  <c r="MZ93" i="18"/>
  <c r="MY93" i="18"/>
  <c r="MW93" i="18"/>
  <c r="MV93" i="18"/>
  <c r="MU93" i="18"/>
  <c r="MQ93" i="18"/>
  <c r="MM93" i="18"/>
  <c r="ML93" i="18"/>
  <c r="MK93" i="18"/>
  <c r="MJ93" i="18"/>
  <c r="MI93" i="18"/>
  <c r="MH93" i="18"/>
  <c r="MD93" i="18"/>
  <c r="MC93" i="18"/>
  <c r="MA93" i="18"/>
  <c r="LZ93" i="18"/>
  <c r="LY93" i="18"/>
  <c r="LU93" i="18"/>
  <c r="LP93" i="18"/>
  <c r="LQ93" i="18" s="1"/>
  <c r="LO93" i="18"/>
  <c r="LN93" i="18"/>
  <c r="LM93" i="18"/>
  <c r="LL93" i="18"/>
  <c r="LH93" i="18"/>
  <c r="LG93" i="18"/>
  <c r="LE93" i="18"/>
  <c r="LD93" i="18"/>
  <c r="LC93" i="18"/>
  <c r="KY93" i="18"/>
  <c r="VU92" i="18"/>
  <c r="VT92" i="18"/>
  <c r="VS92" i="18"/>
  <c r="VR92" i="18"/>
  <c r="VQ92" i="18"/>
  <c r="VP92" i="18"/>
  <c r="VL92" i="18"/>
  <c r="VK92" i="18"/>
  <c r="VI92" i="18"/>
  <c r="VH92" i="18"/>
  <c r="VG92" i="18"/>
  <c r="VC92" i="18"/>
  <c r="UX92" i="18"/>
  <c r="UY92" i="18" s="1"/>
  <c r="UW92" i="18"/>
  <c r="UV92" i="18"/>
  <c r="UU92" i="18"/>
  <c r="UT92" i="18"/>
  <c r="UP92" i="18"/>
  <c r="UO92" i="18"/>
  <c r="UM92" i="18"/>
  <c r="UL92" i="18"/>
  <c r="UK92" i="18"/>
  <c r="UG92" i="18"/>
  <c r="UC92" i="18"/>
  <c r="UB92" i="18"/>
  <c r="UA92" i="18"/>
  <c r="TZ92" i="18"/>
  <c r="TY92" i="18"/>
  <c r="TX92" i="18"/>
  <c r="TT92" i="18"/>
  <c r="TS92" i="18"/>
  <c r="TQ92" i="18"/>
  <c r="TP92" i="18"/>
  <c r="TO92" i="18"/>
  <c r="TK92" i="18"/>
  <c r="TF92" i="18"/>
  <c r="TG92" i="18" s="1"/>
  <c r="TE92" i="18"/>
  <c r="TD92" i="18"/>
  <c r="TC92" i="18"/>
  <c r="TB92" i="18"/>
  <c r="SX92" i="18"/>
  <c r="SW92" i="18"/>
  <c r="SU92" i="18"/>
  <c r="ST92" i="18"/>
  <c r="SS92" i="18"/>
  <c r="SO92" i="18"/>
  <c r="SK92" i="18"/>
  <c r="SJ92" i="18"/>
  <c r="SI92" i="18"/>
  <c r="SH92" i="18"/>
  <c r="SG92" i="18"/>
  <c r="SF92" i="18"/>
  <c r="SB92" i="18"/>
  <c r="SA92" i="18"/>
  <c r="RY92" i="18"/>
  <c r="RX92" i="18"/>
  <c r="RW92" i="18"/>
  <c r="RS92" i="18"/>
  <c r="RN92" i="18"/>
  <c r="RO92" i="18" s="1"/>
  <c r="RM92" i="18"/>
  <c r="RL92" i="18"/>
  <c r="RK92" i="18"/>
  <c r="RJ92" i="18"/>
  <c r="RF92" i="18"/>
  <c r="RE92" i="18"/>
  <c r="RC92" i="18"/>
  <c r="RB92" i="18"/>
  <c r="RA92" i="18"/>
  <c r="QW92" i="18"/>
  <c r="QS92" i="18"/>
  <c r="QR92" i="18"/>
  <c r="QQ92" i="18"/>
  <c r="QP92" i="18"/>
  <c r="QO92" i="18"/>
  <c r="QN92" i="18"/>
  <c r="QJ92" i="18"/>
  <c r="QI92" i="18"/>
  <c r="QG92" i="18"/>
  <c r="QF92" i="18"/>
  <c r="QE92" i="18"/>
  <c r="QA92" i="18"/>
  <c r="PV92" i="18"/>
  <c r="PW92" i="18" s="1"/>
  <c r="PU92" i="18"/>
  <c r="PT92" i="18"/>
  <c r="PS92" i="18"/>
  <c r="PR92" i="18"/>
  <c r="PN92" i="18"/>
  <c r="PM92" i="18"/>
  <c r="PK92" i="18"/>
  <c r="PJ92" i="18"/>
  <c r="PI92" i="18"/>
  <c r="PE92" i="18"/>
  <c r="PA92" i="18"/>
  <c r="OZ92" i="18"/>
  <c r="OY92" i="18"/>
  <c r="OX92" i="18"/>
  <c r="OW92" i="18"/>
  <c r="OV92" i="18"/>
  <c r="OR92" i="18"/>
  <c r="OQ92" i="18"/>
  <c r="OO92" i="18"/>
  <c r="ON92" i="18"/>
  <c r="OM92" i="18"/>
  <c r="OI92" i="18"/>
  <c r="OD92" i="18"/>
  <c r="OE92" i="18" s="1"/>
  <c r="OC92" i="18"/>
  <c r="OB92" i="18"/>
  <c r="OA92" i="18"/>
  <c r="NZ92" i="18"/>
  <c r="NV92" i="18"/>
  <c r="NU92" i="18"/>
  <c r="NS92" i="18"/>
  <c r="NR92" i="18"/>
  <c r="NQ92" i="18"/>
  <c r="NM92" i="18"/>
  <c r="NI92" i="18"/>
  <c r="NH92" i="18"/>
  <c r="NG92" i="18"/>
  <c r="NF92" i="18"/>
  <c r="NE92" i="18"/>
  <c r="ND92" i="18"/>
  <c r="MZ92" i="18"/>
  <c r="MY92" i="18"/>
  <c r="MW92" i="18"/>
  <c r="MV92" i="18"/>
  <c r="MU92" i="18"/>
  <c r="MQ92" i="18"/>
  <c r="ML92" i="18"/>
  <c r="MM92" i="18" s="1"/>
  <c r="MK92" i="18"/>
  <c r="MJ92" i="18"/>
  <c r="MI92" i="18"/>
  <c r="MH92" i="18"/>
  <c r="MD92" i="18"/>
  <c r="MC92" i="18"/>
  <c r="MA92" i="18"/>
  <c r="LZ92" i="18"/>
  <c r="LY92" i="18"/>
  <c r="LU92" i="18"/>
  <c r="LQ92" i="18"/>
  <c r="LP92" i="18"/>
  <c r="LO92" i="18"/>
  <c r="LN92" i="18"/>
  <c r="LM92" i="18"/>
  <c r="LL92" i="18"/>
  <c r="LH92" i="18"/>
  <c r="LG92" i="18"/>
  <c r="LE92" i="18"/>
  <c r="LD92" i="18"/>
  <c r="LC92" i="18"/>
  <c r="KY92" i="18"/>
  <c r="VT91" i="18"/>
  <c r="VU91" i="18" s="1"/>
  <c r="VS91" i="18"/>
  <c r="VR91" i="18"/>
  <c r="VQ91" i="18"/>
  <c r="VP91" i="18"/>
  <c r="VL91" i="18"/>
  <c r="VK91" i="18"/>
  <c r="VI91" i="18"/>
  <c r="VH91" i="18"/>
  <c r="VG91" i="18"/>
  <c r="VC91" i="18"/>
  <c r="UY91" i="18"/>
  <c r="UX91" i="18"/>
  <c r="UW91" i="18"/>
  <c r="UV91" i="18"/>
  <c r="UU91" i="18"/>
  <c r="UT91" i="18"/>
  <c r="UP91" i="18"/>
  <c r="UO91" i="18"/>
  <c r="UM91" i="18"/>
  <c r="UL91" i="18"/>
  <c r="UK91" i="18"/>
  <c r="UG91" i="18"/>
  <c r="UC91" i="18"/>
  <c r="UB91" i="18"/>
  <c r="UA91" i="18"/>
  <c r="TZ91" i="18"/>
  <c r="TY91" i="18"/>
  <c r="TX91" i="18"/>
  <c r="TT91" i="18"/>
  <c r="TS91" i="18"/>
  <c r="TQ91" i="18"/>
  <c r="TP91" i="18"/>
  <c r="TO91" i="18"/>
  <c r="TK91" i="18"/>
  <c r="TG91" i="18"/>
  <c r="TF91" i="18"/>
  <c r="TE91" i="18"/>
  <c r="TD91" i="18"/>
  <c r="TC91" i="18"/>
  <c r="TB91" i="18"/>
  <c r="SX91" i="18"/>
  <c r="SW91" i="18"/>
  <c r="SU91" i="18"/>
  <c r="ST91" i="18"/>
  <c r="SS91" i="18"/>
  <c r="SO91" i="18"/>
  <c r="SK91" i="18"/>
  <c r="SJ91" i="18"/>
  <c r="SI91" i="18"/>
  <c r="SH91" i="18"/>
  <c r="SG91" i="18"/>
  <c r="SF91" i="18"/>
  <c r="SB91" i="18"/>
  <c r="SA91" i="18"/>
  <c r="RY91" i="18"/>
  <c r="RX91" i="18"/>
  <c r="RW91" i="18"/>
  <c r="RS91" i="18"/>
  <c r="RO91" i="18"/>
  <c r="RN91" i="18"/>
  <c r="RM91" i="18"/>
  <c r="RL91" i="18"/>
  <c r="RK91" i="18"/>
  <c r="RJ91" i="18"/>
  <c r="RF91" i="18"/>
  <c r="RE91" i="18"/>
  <c r="RC91" i="18"/>
  <c r="RB91" i="18"/>
  <c r="RA91" i="18"/>
  <c r="QW91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W91" i="18"/>
  <c r="PV91" i="18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UY90" i="18"/>
  <c r="UX90" i="18"/>
  <c r="UW90" i="18"/>
  <c r="UV90" i="18"/>
  <c r="UU90" i="18"/>
  <c r="UT90" i="18"/>
  <c r="UP90" i="18"/>
  <c r="UO90" i="18"/>
  <c r="UM90" i="18"/>
  <c r="UL90" i="18"/>
  <c r="UK90" i="18"/>
  <c r="UG90" i="18"/>
  <c r="UC90" i="18"/>
  <c r="UB90" i="18"/>
  <c r="UA90" i="18"/>
  <c r="TZ90" i="18"/>
  <c r="TY90" i="18"/>
  <c r="TX90" i="18"/>
  <c r="TT90" i="18"/>
  <c r="TS90" i="18"/>
  <c r="TQ90" i="18"/>
  <c r="TP90" i="18"/>
  <c r="TO90" i="18"/>
  <c r="TK90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SK90" i="18"/>
  <c r="SJ90" i="18"/>
  <c r="SI90" i="18"/>
  <c r="SH90" i="18"/>
  <c r="SG90" i="18"/>
  <c r="SF90" i="18"/>
  <c r="SB90" i="18"/>
  <c r="SA90" i="18"/>
  <c r="RY90" i="18"/>
  <c r="RX90" i="18"/>
  <c r="RW90" i="18"/>
  <c r="RS90" i="18"/>
  <c r="RO90" i="18"/>
  <c r="RN90" i="18"/>
  <c r="RM90" i="18"/>
  <c r="RL90" i="18"/>
  <c r="RK90" i="18"/>
  <c r="RJ90" i="18"/>
  <c r="RF90" i="18"/>
  <c r="RE90" i="18"/>
  <c r="RC90" i="18"/>
  <c r="RB90" i="18"/>
  <c r="RA90" i="18"/>
  <c r="QW90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UY89" i="18"/>
  <c r="UX89" i="18"/>
  <c r="UW89" i="18"/>
  <c r="UV89" i="18"/>
  <c r="UU89" i="18"/>
  <c r="UT89" i="18"/>
  <c r="UP89" i="18"/>
  <c r="UO89" i="18"/>
  <c r="UM89" i="18"/>
  <c r="UL89" i="18"/>
  <c r="UK89" i="18"/>
  <c r="UG89" i="18"/>
  <c r="UC89" i="18"/>
  <c r="UB89" i="18"/>
  <c r="UA89" i="18"/>
  <c r="TZ89" i="18"/>
  <c r="TY89" i="18"/>
  <c r="TX89" i="18"/>
  <c r="TT89" i="18"/>
  <c r="TS89" i="18"/>
  <c r="TQ89" i="18"/>
  <c r="TP89" i="18"/>
  <c r="TO89" i="18"/>
  <c r="TK89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SK89" i="18"/>
  <c r="SJ89" i="18"/>
  <c r="SI89" i="18"/>
  <c r="SH89" i="18"/>
  <c r="SG89" i="18"/>
  <c r="SF89" i="18"/>
  <c r="SB89" i="18"/>
  <c r="SA89" i="18"/>
  <c r="RY89" i="18"/>
  <c r="RX89" i="18"/>
  <c r="RW89" i="18"/>
  <c r="RS89" i="18"/>
  <c r="RO89" i="18"/>
  <c r="RN89" i="18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W89" i="18"/>
  <c r="PV89" i="18"/>
  <c r="PU89" i="18"/>
  <c r="PT89" i="18"/>
  <c r="PS89" i="18"/>
  <c r="PR89" i="18"/>
  <c r="PN89" i="18"/>
  <c r="PM89" i="18"/>
  <c r="PK89" i="18"/>
  <c r="PJ89" i="18"/>
  <c r="PI89" i="18"/>
  <c r="PE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LQ89" i="18"/>
  <c r="LP89" i="18"/>
  <c r="LO89" i="18"/>
  <c r="LN89" i="18"/>
  <c r="LM89" i="18"/>
  <c r="LL89" i="18"/>
  <c r="LH89" i="18"/>
  <c r="LG89" i="18"/>
  <c r="LE89" i="18"/>
  <c r="LD89" i="18"/>
  <c r="LC89" i="18"/>
  <c r="KY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UY88" i="18"/>
  <c r="UX88" i="18"/>
  <c r="UW88" i="18"/>
  <c r="UV88" i="18"/>
  <c r="UU88" i="18"/>
  <c r="UT88" i="18"/>
  <c r="UP88" i="18"/>
  <c r="UO88" i="18"/>
  <c r="UM88" i="18"/>
  <c r="UL88" i="18"/>
  <c r="UK88" i="18"/>
  <c r="UG88" i="18"/>
  <c r="UC88" i="18"/>
  <c r="UB88" i="18"/>
  <c r="UA88" i="18"/>
  <c r="TZ88" i="18"/>
  <c r="TY88" i="18"/>
  <c r="TX88" i="18"/>
  <c r="TT88" i="18"/>
  <c r="TS88" i="18"/>
  <c r="TQ88" i="18"/>
  <c r="TP88" i="18"/>
  <c r="TO88" i="18"/>
  <c r="TK88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UY87" i="18"/>
  <c r="UX87" i="18"/>
  <c r="UW87" i="18"/>
  <c r="UV87" i="18"/>
  <c r="UU87" i="18"/>
  <c r="UT87" i="18"/>
  <c r="UP87" i="18"/>
  <c r="UO87" i="18"/>
  <c r="UM87" i="18"/>
  <c r="UL87" i="18"/>
  <c r="UK87" i="18"/>
  <c r="UG87" i="18"/>
  <c r="UC87" i="18"/>
  <c r="UB87" i="18"/>
  <c r="UA87" i="18"/>
  <c r="TZ87" i="18"/>
  <c r="TY87" i="18"/>
  <c r="TX87" i="18"/>
  <c r="TT87" i="18"/>
  <c r="TS87" i="18"/>
  <c r="TQ87" i="18"/>
  <c r="TP87" i="18"/>
  <c r="TO87" i="18"/>
  <c r="TK87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UY86" i="18"/>
  <c r="UX86" i="18"/>
  <c r="UW86" i="18"/>
  <c r="UV86" i="18"/>
  <c r="UU86" i="18"/>
  <c r="UT86" i="18"/>
  <c r="UP86" i="18"/>
  <c r="UO86" i="18"/>
  <c r="UM86" i="18"/>
  <c r="UL86" i="18"/>
  <c r="UK86" i="18"/>
  <c r="UG86" i="18"/>
  <c r="UC86" i="18"/>
  <c r="UB86" i="18"/>
  <c r="UA86" i="18"/>
  <c r="TZ86" i="18"/>
  <c r="TY86" i="18"/>
  <c r="TX86" i="18"/>
  <c r="TT86" i="18"/>
  <c r="TS86" i="18"/>
  <c r="TQ86" i="18"/>
  <c r="TP86" i="18"/>
  <c r="TO86" i="18"/>
  <c r="TK86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W86" i="18"/>
  <c r="PV86" i="18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UY84" i="18"/>
  <c r="UX84" i="18"/>
  <c r="UW84" i="18"/>
  <c r="UV84" i="18"/>
  <c r="UU84" i="18"/>
  <c r="UT84" i="18"/>
  <c r="UP84" i="18"/>
  <c r="UO84" i="18"/>
  <c r="UM84" i="18"/>
  <c r="UL84" i="18"/>
  <c r="UK84" i="18"/>
  <c r="UG84" i="18"/>
  <c r="UC84" i="18"/>
  <c r="UB84" i="18"/>
  <c r="UA84" i="18"/>
  <c r="TZ84" i="18"/>
  <c r="TY84" i="18"/>
  <c r="TX84" i="18"/>
  <c r="TT84" i="18"/>
  <c r="TS84" i="18"/>
  <c r="TQ84" i="18"/>
  <c r="TP84" i="18"/>
  <c r="TO84" i="18"/>
  <c r="TK84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UY80" i="18"/>
  <c r="UX80" i="18"/>
  <c r="UW80" i="18"/>
  <c r="UV80" i="18"/>
  <c r="UU80" i="18"/>
  <c r="UT80" i="18"/>
  <c r="UP80" i="18"/>
  <c r="UO80" i="18"/>
  <c r="UM80" i="18"/>
  <c r="UL80" i="18"/>
  <c r="UK80" i="18"/>
  <c r="UG80" i="18"/>
  <c r="UC80" i="18"/>
  <c r="UB80" i="18"/>
  <c r="UA80" i="18"/>
  <c r="TZ80" i="18"/>
  <c r="TY80" i="18"/>
  <c r="TX80" i="18"/>
  <c r="TT80" i="18"/>
  <c r="TS80" i="18"/>
  <c r="TQ80" i="18"/>
  <c r="TP80" i="18"/>
  <c r="TO80" i="18"/>
  <c r="TK80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W80" i="18"/>
  <c r="PV80" i="18"/>
  <c r="PU80" i="18"/>
  <c r="PT80" i="18"/>
  <c r="PS80" i="18"/>
  <c r="PR80" i="18"/>
  <c r="PN80" i="18"/>
  <c r="PM80" i="18"/>
  <c r="PK80" i="18"/>
  <c r="PJ80" i="18"/>
  <c r="PI80" i="18"/>
  <c r="PE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LQ80" i="18"/>
  <c r="LP80" i="18"/>
  <c r="LO80" i="18"/>
  <c r="LN80" i="18"/>
  <c r="LM80" i="18"/>
  <c r="LL80" i="18"/>
  <c r="LH80" i="18"/>
  <c r="LG80" i="18"/>
  <c r="LE80" i="18"/>
  <c r="LD80" i="18"/>
  <c r="LC80" i="18"/>
  <c r="KY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UY79" i="18"/>
  <c r="UX79" i="18"/>
  <c r="UW79" i="18"/>
  <c r="UV79" i="18"/>
  <c r="UU79" i="18"/>
  <c r="UT79" i="18"/>
  <c r="UP79" i="18"/>
  <c r="UO79" i="18"/>
  <c r="UM79" i="18"/>
  <c r="UL79" i="18"/>
  <c r="UK79" i="18"/>
  <c r="UG79" i="18"/>
  <c r="UC79" i="18"/>
  <c r="UB79" i="18"/>
  <c r="UA79" i="18"/>
  <c r="TZ79" i="18"/>
  <c r="TY79" i="18"/>
  <c r="TX79" i="18"/>
  <c r="TT79" i="18"/>
  <c r="TS79" i="18"/>
  <c r="TQ79" i="18"/>
  <c r="TP79" i="18"/>
  <c r="TO79" i="18"/>
  <c r="TK79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UY78" i="18"/>
  <c r="UX78" i="18"/>
  <c r="UW78" i="18"/>
  <c r="UV78" i="18"/>
  <c r="UU78" i="18"/>
  <c r="UT78" i="18"/>
  <c r="UP78" i="18"/>
  <c r="UO78" i="18"/>
  <c r="UM78" i="18"/>
  <c r="UL78" i="18"/>
  <c r="UK78" i="18"/>
  <c r="UG78" i="18"/>
  <c r="UC78" i="18"/>
  <c r="UB78" i="18"/>
  <c r="UA78" i="18"/>
  <c r="TZ78" i="18"/>
  <c r="TY78" i="18"/>
  <c r="TX78" i="18"/>
  <c r="TT78" i="18"/>
  <c r="TS78" i="18"/>
  <c r="TQ78" i="18"/>
  <c r="TP78" i="18"/>
  <c r="TO78" i="18"/>
  <c r="TK78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UY77" i="18"/>
  <c r="UX77" i="18"/>
  <c r="UW77" i="18"/>
  <c r="UV77" i="18"/>
  <c r="UU77" i="18"/>
  <c r="UT77" i="18"/>
  <c r="UP77" i="18"/>
  <c r="UO77" i="18"/>
  <c r="UM77" i="18"/>
  <c r="UL77" i="18"/>
  <c r="UK77" i="18"/>
  <c r="UG77" i="18"/>
  <c r="UC77" i="18"/>
  <c r="UB77" i="18"/>
  <c r="UA77" i="18"/>
  <c r="TZ77" i="18"/>
  <c r="TY77" i="18"/>
  <c r="TX77" i="18"/>
  <c r="TT77" i="18"/>
  <c r="TS77" i="18"/>
  <c r="TQ77" i="18"/>
  <c r="TP77" i="18"/>
  <c r="TO77" i="18"/>
  <c r="TK77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W77" i="18"/>
  <c r="PV77" i="18"/>
  <c r="PU77" i="18"/>
  <c r="PT77" i="18"/>
  <c r="PS77" i="18"/>
  <c r="PR77" i="18"/>
  <c r="PN77" i="18"/>
  <c r="PM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KY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UY76" i="18"/>
  <c r="UX76" i="18"/>
  <c r="UW76" i="18"/>
  <c r="UV76" i="18"/>
  <c r="UU76" i="18"/>
  <c r="UT76" i="18"/>
  <c r="UP76" i="18"/>
  <c r="UO76" i="18"/>
  <c r="UM76" i="18"/>
  <c r="UL76" i="18"/>
  <c r="UK76" i="18"/>
  <c r="UG76" i="18"/>
  <c r="UC76" i="18"/>
  <c r="UB76" i="18"/>
  <c r="UA76" i="18"/>
  <c r="TZ76" i="18"/>
  <c r="TY76" i="18"/>
  <c r="TX76" i="18"/>
  <c r="TT76" i="18"/>
  <c r="TS76" i="18"/>
  <c r="TQ76" i="18"/>
  <c r="TP76" i="18"/>
  <c r="TO76" i="18"/>
  <c r="TK76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UY75" i="18"/>
  <c r="UX75" i="18"/>
  <c r="UW75" i="18"/>
  <c r="UV75" i="18"/>
  <c r="UU75" i="18"/>
  <c r="UT75" i="18"/>
  <c r="UP75" i="18"/>
  <c r="UO75" i="18"/>
  <c r="UM75" i="18"/>
  <c r="UL75" i="18"/>
  <c r="UK75" i="18"/>
  <c r="UG75" i="18"/>
  <c r="UC75" i="18"/>
  <c r="UB75" i="18"/>
  <c r="UA75" i="18"/>
  <c r="TZ75" i="18"/>
  <c r="TY75" i="18"/>
  <c r="TX75" i="18"/>
  <c r="TT75" i="18"/>
  <c r="TS75" i="18"/>
  <c r="TQ75" i="18"/>
  <c r="TP75" i="18"/>
  <c r="TO75" i="18"/>
  <c r="TK75" i="18"/>
  <c r="TG75" i="18"/>
  <c r="TF75" i="18"/>
  <c r="TE75" i="18"/>
  <c r="TD75" i="18"/>
  <c r="TC75" i="18"/>
  <c r="TB75" i="18"/>
  <c r="SX75" i="18"/>
  <c r="SW75" i="18"/>
  <c r="SU75" i="18"/>
  <c r="ST75" i="18"/>
  <c r="SS75" i="18"/>
  <c r="SO75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UY74" i="18"/>
  <c r="UX74" i="18"/>
  <c r="UW74" i="18"/>
  <c r="UV74" i="18"/>
  <c r="UU74" i="18"/>
  <c r="UT74" i="18"/>
  <c r="UP74" i="18"/>
  <c r="UO74" i="18"/>
  <c r="UM74" i="18"/>
  <c r="UL74" i="18"/>
  <c r="UK74" i="18"/>
  <c r="UG74" i="18"/>
  <c r="UC74" i="18"/>
  <c r="UB74" i="18"/>
  <c r="UA74" i="18"/>
  <c r="TZ74" i="18"/>
  <c r="TY74" i="18"/>
  <c r="TX74" i="18"/>
  <c r="TT74" i="18"/>
  <c r="TS74" i="18"/>
  <c r="TQ74" i="18"/>
  <c r="TP74" i="18"/>
  <c r="TO74" i="18"/>
  <c r="TK74" i="18"/>
  <c r="TG74" i="18"/>
  <c r="TF74" i="18"/>
  <c r="TE74" i="18"/>
  <c r="TD74" i="18"/>
  <c r="TC74" i="18"/>
  <c r="TB74" i="18"/>
  <c r="SX74" i="18"/>
  <c r="SW74" i="18"/>
  <c r="SU74" i="18"/>
  <c r="ST74" i="18"/>
  <c r="SS74" i="18"/>
  <c r="SO74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W74" i="18"/>
  <c r="PV74" i="18"/>
  <c r="PU74" i="18"/>
  <c r="PT74" i="18"/>
  <c r="PS74" i="18"/>
  <c r="PR74" i="18"/>
  <c r="PN74" i="18"/>
  <c r="PM74" i="18"/>
  <c r="PK74" i="18"/>
  <c r="PJ74" i="18"/>
  <c r="PI74" i="18"/>
  <c r="PE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LQ74" i="18"/>
  <c r="LP74" i="18"/>
  <c r="LO74" i="18"/>
  <c r="LN74" i="18"/>
  <c r="LM74" i="18"/>
  <c r="LL74" i="18"/>
  <c r="LH74" i="18"/>
  <c r="LG74" i="18"/>
  <c r="LE74" i="18"/>
  <c r="LD74" i="18"/>
  <c r="LC74" i="18"/>
  <c r="KY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UY73" i="18"/>
  <c r="UX73" i="18"/>
  <c r="UW73" i="18"/>
  <c r="UV73" i="18"/>
  <c r="UU73" i="18"/>
  <c r="UT73" i="18"/>
  <c r="UP73" i="18"/>
  <c r="UO73" i="18"/>
  <c r="UM73" i="18"/>
  <c r="UL73" i="18"/>
  <c r="UK73" i="18"/>
  <c r="UG73" i="18"/>
  <c r="UC73" i="18"/>
  <c r="UB73" i="18"/>
  <c r="UA73" i="18"/>
  <c r="TZ73" i="18"/>
  <c r="TY73" i="18"/>
  <c r="TX73" i="18"/>
  <c r="TT73" i="18"/>
  <c r="TS73" i="18"/>
  <c r="TQ73" i="18"/>
  <c r="TP73" i="18"/>
  <c r="TO73" i="18"/>
  <c r="TK73" i="18"/>
  <c r="TG73" i="18"/>
  <c r="TF73" i="18"/>
  <c r="TE73" i="18"/>
  <c r="TD73" i="18"/>
  <c r="TC73" i="18"/>
  <c r="TB73" i="18"/>
  <c r="SX73" i="18"/>
  <c r="SW73" i="18"/>
  <c r="SU73" i="18"/>
  <c r="ST73" i="18"/>
  <c r="SS73" i="18"/>
  <c r="SO73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UY72" i="18"/>
  <c r="UX72" i="18"/>
  <c r="UW72" i="18"/>
  <c r="UV72" i="18"/>
  <c r="UU72" i="18"/>
  <c r="UT72" i="18"/>
  <c r="UP72" i="18"/>
  <c r="UO72" i="18"/>
  <c r="UM72" i="18"/>
  <c r="UL72" i="18"/>
  <c r="UK72" i="18"/>
  <c r="UG72" i="18"/>
  <c r="UC72" i="18"/>
  <c r="UB72" i="18"/>
  <c r="UA72" i="18"/>
  <c r="TZ72" i="18"/>
  <c r="TY72" i="18"/>
  <c r="TX72" i="18"/>
  <c r="TT72" i="18"/>
  <c r="TS72" i="18"/>
  <c r="TQ72" i="18"/>
  <c r="TP72" i="18"/>
  <c r="TO72" i="18"/>
  <c r="TK72" i="18"/>
  <c r="TG72" i="18"/>
  <c r="TF72" i="18"/>
  <c r="TE72" i="18"/>
  <c r="TD72" i="18"/>
  <c r="TC72" i="18"/>
  <c r="TB72" i="18"/>
  <c r="SX72" i="18"/>
  <c r="SW72" i="18"/>
  <c r="SU72" i="18"/>
  <c r="ST72" i="18"/>
  <c r="SS72" i="18"/>
  <c r="SO72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UY71" i="18"/>
  <c r="UX71" i="18"/>
  <c r="UW71" i="18"/>
  <c r="UV71" i="18"/>
  <c r="UU71" i="18"/>
  <c r="UT71" i="18"/>
  <c r="UP71" i="18"/>
  <c r="UO71" i="18"/>
  <c r="UM71" i="18"/>
  <c r="UL71" i="18"/>
  <c r="UK71" i="18"/>
  <c r="UG71" i="18"/>
  <c r="UC71" i="18"/>
  <c r="UB71" i="18"/>
  <c r="UA71" i="18"/>
  <c r="TZ71" i="18"/>
  <c r="TY71" i="18"/>
  <c r="TX71" i="18"/>
  <c r="TT71" i="18"/>
  <c r="TS71" i="18"/>
  <c r="TQ71" i="18"/>
  <c r="TP71" i="18"/>
  <c r="TO71" i="18"/>
  <c r="TK71" i="18"/>
  <c r="TG71" i="18"/>
  <c r="TF71" i="18"/>
  <c r="TE71" i="18"/>
  <c r="TD71" i="18"/>
  <c r="TC71" i="18"/>
  <c r="TB71" i="18"/>
  <c r="SX71" i="18"/>
  <c r="SW71" i="18"/>
  <c r="SU71" i="18"/>
  <c r="ST71" i="18"/>
  <c r="SS71" i="18"/>
  <c r="SO71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O71" i="18"/>
  <c r="RN71" i="18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W71" i="18"/>
  <c r="PV71" i="18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E71" i="18"/>
  <c r="OD71" i="18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M71" i="18"/>
  <c r="ML71" i="18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VU70" i="18"/>
  <c r="VT70" i="18"/>
  <c r="VS70" i="18"/>
  <c r="VR70" i="18"/>
  <c r="VQ70" i="18"/>
  <c r="VP70" i="18"/>
  <c r="VL70" i="18"/>
  <c r="VK70" i="18"/>
  <c r="VI70" i="18"/>
  <c r="VH70" i="18"/>
  <c r="VG70" i="18"/>
  <c r="VC70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C70" i="18"/>
  <c r="UB70" i="18"/>
  <c r="UA70" i="18"/>
  <c r="TZ70" i="18"/>
  <c r="TY70" i="18"/>
  <c r="TX70" i="18"/>
  <c r="TT70" i="18"/>
  <c r="TS70" i="18"/>
  <c r="TQ70" i="18"/>
  <c r="TP70" i="18"/>
  <c r="TO70" i="18"/>
  <c r="TK70" i="18"/>
  <c r="TG70" i="18"/>
  <c r="TF70" i="18"/>
  <c r="TE70" i="18"/>
  <c r="TD70" i="18"/>
  <c r="TC70" i="18"/>
  <c r="TB70" i="18"/>
  <c r="SX70" i="18"/>
  <c r="SW70" i="18"/>
  <c r="SU70" i="18"/>
  <c r="ST70" i="18"/>
  <c r="SS70" i="18"/>
  <c r="SO70" i="18"/>
  <c r="SK70" i="18"/>
  <c r="SJ70" i="18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S70" i="18"/>
  <c r="QR70" i="18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PA70" i="18"/>
  <c r="OZ70" i="18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I70" i="18"/>
  <c r="NH70" i="18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Q70" i="18"/>
  <c r="LP70" i="18"/>
  <c r="LO70" i="18"/>
  <c r="LN70" i="18"/>
  <c r="LM70" i="18"/>
  <c r="LL70" i="18"/>
  <c r="LH70" i="18"/>
  <c r="LG70" i="18"/>
  <c r="LE70" i="18"/>
  <c r="LD70" i="18"/>
  <c r="LC70" i="18"/>
  <c r="KY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UY69" i="18"/>
  <c r="UX69" i="18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TG69" i="18"/>
  <c r="TF69" i="18"/>
  <c r="TE69" i="18"/>
  <c r="TD69" i="18"/>
  <c r="TC69" i="18"/>
  <c r="TB69" i="18"/>
  <c r="SX69" i="18"/>
  <c r="SW69" i="18"/>
  <c r="SU69" i="18"/>
  <c r="ST69" i="18"/>
  <c r="SS69" i="18"/>
  <c r="SO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O69" i="18"/>
  <c r="RN69" i="18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W69" i="18"/>
  <c r="PV69" i="18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E69" i="18"/>
  <c r="OD69" i="18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M69" i="18"/>
  <c r="ML69" i="18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VU68" i="18"/>
  <c r="VT68" i="18"/>
  <c r="VS68" i="18"/>
  <c r="VR68" i="18"/>
  <c r="VQ68" i="18"/>
  <c r="VP68" i="18"/>
  <c r="VL68" i="18"/>
  <c r="VK68" i="18"/>
  <c r="VI68" i="18"/>
  <c r="VH68" i="18"/>
  <c r="VG68" i="18"/>
  <c r="VC68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C68" i="18"/>
  <c r="UB68" i="18"/>
  <c r="UA68" i="18"/>
  <c r="TZ68" i="18"/>
  <c r="TY68" i="18"/>
  <c r="TX68" i="18"/>
  <c r="TT68" i="18"/>
  <c r="TS68" i="18"/>
  <c r="TQ68" i="18"/>
  <c r="TP68" i="18"/>
  <c r="TO68" i="18"/>
  <c r="TK68" i="18"/>
  <c r="TG68" i="18"/>
  <c r="TF68" i="18"/>
  <c r="TE68" i="18"/>
  <c r="TD68" i="18"/>
  <c r="TC68" i="18"/>
  <c r="TB68" i="18"/>
  <c r="SX68" i="18"/>
  <c r="SW68" i="18"/>
  <c r="SU68" i="18"/>
  <c r="ST68" i="18"/>
  <c r="SS68" i="18"/>
  <c r="SO68" i="18"/>
  <c r="SK68" i="18"/>
  <c r="SJ68" i="18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S68" i="18"/>
  <c r="QR68" i="18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PA68" i="18"/>
  <c r="OZ68" i="18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I68" i="18"/>
  <c r="NH68" i="18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Q68" i="18"/>
  <c r="LP68" i="18"/>
  <c r="LO68" i="18"/>
  <c r="LN68" i="18"/>
  <c r="LM68" i="18"/>
  <c r="LL68" i="18"/>
  <c r="LH68" i="18"/>
  <c r="LG68" i="18"/>
  <c r="LE68" i="18"/>
  <c r="LD68" i="18"/>
  <c r="LC68" i="18"/>
  <c r="KY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UY67" i="18"/>
  <c r="UX67" i="18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TG67" i="18"/>
  <c r="TF67" i="18"/>
  <c r="TE67" i="18"/>
  <c r="TD67" i="18"/>
  <c r="TC67" i="18"/>
  <c r="TB67" i="18"/>
  <c r="SX67" i="18"/>
  <c r="SW67" i="18"/>
  <c r="SU67" i="18"/>
  <c r="ST67" i="18"/>
  <c r="SS67" i="18"/>
  <c r="SO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O67" i="18"/>
  <c r="RN67" i="18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W67" i="18"/>
  <c r="PV67" i="18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E67" i="18"/>
  <c r="OD67" i="18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M67" i="18"/>
  <c r="ML67" i="18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VU66" i="18"/>
  <c r="VT66" i="18"/>
  <c r="VS66" i="18"/>
  <c r="VR66" i="18"/>
  <c r="VQ66" i="18"/>
  <c r="VP66" i="18"/>
  <c r="VL66" i="18"/>
  <c r="VK66" i="18"/>
  <c r="VI66" i="18"/>
  <c r="VH66" i="18"/>
  <c r="VG66" i="18"/>
  <c r="VC66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C66" i="18"/>
  <c r="UB66" i="18"/>
  <c r="UA66" i="18"/>
  <c r="TZ66" i="18"/>
  <c r="TY66" i="18"/>
  <c r="TX66" i="18"/>
  <c r="TT66" i="18"/>
  <c r="TS66" i="18"/>
  <c r="TQ66" i="18"/>
  <c r="TP66" i="18"/>
  <c r="TO66" i="18"/>
  <c r="TK66" i="18"/>
  <c r="TG66" i="18"/>
  <c r="TF66" i="18"/>
  <c r="TE66" i="18"/>
  <c r="TD66" i="18"/>
  <c r="TC66" i="18"/>
  <c r="TB66" i="18"/>
  <c r="SX66" i="18"/>
  <c r="SW66" i="18"/>
  <c r="SU66" i="18"/>
  <c r="ST66" i="18"/>
  <c r="SS66" i="18"/>
  <c r="SO66" i="18"/>
  <c r="SK66" i="18"/>
  <c r="SJ66" i="18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S66" i="18"/>
  <c r="QR66" i="18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PA66" i="18"/>
  <c r="OZ66" i="18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I66" i="18"/>
  <c r="NH66" i="18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Q66" i="18"/>
  <c r="LP66" i="18"/>
  <c r="LO66" i="18"/>
  <c r="LN66" i="18"/>
  <c r="LM66" i="18"/>
  <c r="LL66" i="18"/>
  <c r="LH66" i="18"/>
  <c r="LG66" i="18"/>
  <c r="LE66" i="18"/>
  <c r="LD66" i="18"/>
  <c r="LC66" i="18"/>
  <c r="KY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UY65" i="18"/>
  <c r="UX65" i="18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TG65" i="18"/>
  <c r="TF65" i="18"/>
  <c r="TE65" i="18"/>
  <c r="TD65" i="18"/>
  <c r="TC65" i="18"/>
  <c r="TB65" i="18"/>
  <c r="SX65" i="18"/>
  <c r="SW65" i="18"/>
  <c r="SU65" i="18"/>
  <c r="ST65" i="18"/>
  <c r="SS65" i="18"/>
  <c r="SO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O65" i="18"/>
  <c r="RN65" i="18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W65" i="18"/>
  <c r="PV65" i="18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E65" i="18"/>
  <c r="OD65" i="18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M65" i="18"/>
  <c r="ML65" i="18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VU64" i="18"/>
  <c r="VT64" i="18"/>
  <c r="VS64" i="18"/>
  <c r="VR64" i="18"/>
  <c r="VQ64" i="18"/>
  <c r="VP64" i="18"/>
  <c r="VL64" i="18"/>
  <c r="VK64" i="18"/>
  <c r="VI64" i="18"/>
  <c r="VH64" i="18"/>
  <c r="VG64" i="18"/>
  <c r="VC64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C64" i="18"/>
  <c r="UB64" i="18"/>
  <c r="UA64" i="18"/>
  <c r="TZ64" i="18"/>
  <c r="TY64" i="18"/>
  <c r="TX64" i="18"/>
  <c r="TT64" i="18"/>
  <c r="TS64" i="18"/>
  <c r="TQ64" i="18"/>
  <c r="TP64" i="18"/>
  <c r="TO64" i="18"/>
  <c r="TK64" i="18"/>
  <c r="TG64" i="18"/>
  <c r="TF64" i="18"/>
  <c r="TE64" i="18"/>
  <c r="TD64" i="18"/>
  <c r="TC64" i="18"/>
  <c r="TB64" i="18"/>
  <c r="SX64" i="18"/>
  <c r="SW64" i="18"/>
  <c r="SU64" i="18"/>
  <c r="ST64" i="18"/>
  <c r="SS64" i="18"/>
  <c r="SO64" i="18"/>
  <c r="SK64" i="18"/>
  <c r="SJ64" i="18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S64" i="18"/>
  <c r="QR64" i="18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M64" i="18"/>
  <c r="PK64" i="18"/>
  <c r="PJ64" i="18"/>
  <c r="PI64" i="18"/>
  <c r="PE64" i="18"/>
  <c r="PA64" i="18"/>
  <c r="OZ64" i="18"/>
  <c r="OY64" i="18"/>
  <c r="OX64" i="18"/>
  <c r="OW64" i="18"/>
  <c r="OV64" i="18"/>
  <c r="OR64" i="18"/>
  <c r="OQ64" i="18"/>
  <c r="OO64" i="18"/>
  <c r="ON64" i="18"/>
  <c r="OM64" i="18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I64" i="18"/>
  <c r="NH64" i="18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Q64" i="18"/>
  <c r="LP64" i="18"/>
  <c r="LO64" i="18"/>
  <c r="LN64" i="18"/>
  <c r="LM64" i="18"/>
  <c r="LL64" i="18"/>
  <c r="LH64" i="18"/>
  <c r="LG64" i="18"/>
  <c r="LE64" i="18"/>
  <c r="LD64" i="18"/>
  <c r="LC64" i="18"/>
  <c r="KY64" i="18"/>
  <c r="VU63" i="18"/>
  <c r="VT63" i="18"/>
  <c r="VS63" i="18"/>
  <c r="VR63" i="18"/>
  <c r="VQ63" i="18"/>
  <c r="VP63" i="18"/>
  <c r="VL63" i="18"/>
  <c r="VK63" i="18"/>
  <c r="VI63" i="18"/>
  <c r="VH63" i="18"/>
  <c r="VG63" i="18"/>
  <c r="VC63" i="18"/>
  <c r="UY63" i="18"/>
  <c r="UX63" i="18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TG63" i="18"/>
  <c r="TF63" i="18"/>
  <c r="TE63" i="18"/>
  <c r="TD63" i="18"/>
  <c r="TC63" i="18"/>
  <c r="TB63" i="18"/>
  <c r="SX63" i="18"/>
  <c r="SW63" i="18"/>
  <c r="SU63" i="18"/>
  <c r="ST63" i="18"/>
  <c r="SS63" i="18"/>
  <c r="SO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O63" i="18"/>
  <c r="RN63" i="18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W63" i="18"/>
  <c r="PV63" i="18"/>
  <c r="PU63" i="18"/>
  <c r="PT63" i="18"/>
  <c r="PS63" i="18"/>
  <c r="PR63" i="18"/>
  <c r="PN63" i="18"/>
  <c r="PM63" i="18"/>
  <c r="PK63" i="18"/>
  <c r="PJ63" i="18"/>
  <c r="PI63" i="18"/>
  <c r="PE63" i="18"/>
  <c r="PA63" i="18"/>
  <c r="OZ63" i="18"/>
  <c r="OY63" i="18"/>
  <c r="OX63" i="18"/>
  <c r="OW63" i="18"/>
  <c r="OV63" i="18"/>
  <c r="OR63" i="18"/>
  <c r="OQ63" i="18"/>
  <c r="OO63" i="18"/>
  <c r="ON63" i="18"/>
  <c r="OM63" i="18"/>
  <c r="OI63" i="18"/>
  <c r="OE63" i="18"/>
  <c r="OD63" i="18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Y63" i="18"/>
  <c r="MW63" i="18"/>
  <c r="MV63" i="18"/>
  <c r="MU63" i="18"/>
  <c r="MQ63" i="18"/>
  <c r="MM63" i="18"/>
  <c r="ML63" i="18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VU62" i="18"/>
  <c r="VT62" i="18"/>
  <c r="VS62" i="18"/>
  <c r="VR62" i="18"/>
  <c r="VQ62" i="18"/>
  <c r="VP62" i="18"/>
  <c r="VL62" i="18"/>
  <c r="VK62" i="18"/>
  <c r="VI62" i="18"/>
  <c r="VH62" i="18"/>
  <c r="VG62" i="18"/>
  <c r="VC62" i="18"/>
  <c r="UY62" i="18"/>
  <c r="UX62" i="18"/>
  <c r="UW62" i="18"/>
  <c r="UV62" i="18"/>
  <c r="UU62" i="18"/>
  <c r="UT62" i="18"/>
  <c r="UP62" i="18"/>
  <c r="UO62" i="18"/>
  <c r="UM62" i="18"/>
  <c r="UL62" i="18"/>
  <c r="UK62" i="18"/>
  <c r="UG62" i="18"/>
  <c r="UC62" i="18"/>
  <c r="UB62" i="18"/>
  <c r="UA62" i="18"/>
  <c r="TZ62" i="18"/>
  <c r="TY62" i="18"/>
  <c r="TX62" i="18"/>
  <c r="TT62" i="18"/>
  <c r="TS62" i="18"/>
  <c r="TQ62" i="18"/>
  <c r="TP62" i="18"/>
  <c r="TO62" i="18"/>
  <c r="TK62" i="18"/>
  <c r="TG62" i="18"/>
  <c r="TF62" i="18"/>
  <c r="TE62" i="18"/>
  <c r="TD62" i="18"/>
  <c r="TC62" i="18"/>
  <c r="TB62" i="18"/>
  <c r="SX62" i="18"/>
  <c r="SW62" i="18"/>
  <c r="SU62" i="18"/>
  <c r="ST62" i="18"/>
  <c r="SS62" i="18"/>
  <c r="SO62" i="18"/>
  <c r="SK62" i="18"/>
  <c r="SJ62" i="18"/>
  <c r="SI62" i="18"/>
  <c r="SH62" i="18"/>
  <c r="SG62" i="18"/>
  <c r="SF62" i="18"/>
  <c r="SB62" i="18"/>
  <c r="SA62" i="18"/>
  <c r="RY62" i="18"/>
  <c r="RX62" i="18"/>
  <c r="RW62" i="18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W62" i="18"/>
  <c r="QS62" i="18"/>
  <c r="QR62" i="18"/>
  <c r="QQ62" i="18"/>
  <c r="QP62" i="18"/>
  <c r="QO62" i="18"/>
  <c r="QN62" i="18"/>
  <c r="QJ62" i="18"/>
  <c r="QI62" i="18"/>
  <c r="QG62" i="18"/>
  <c r="QF62" i="18"/>
  <c r="QE62" i="18"/>
  <c r="QA62" i="18"/>
  <c r="PW62" i="18"/>
  <c r="PV62" i="18"/>
  <c r="PU62" i="18"/>
  <c r="PT62" i="18"/>
  <c r="PS62" i="18"/>
  <c r="PR62" i="18"/>
  <c r="PN62" i="18"/>
  <c r="PM62" i="18"/>
  <c r="PK62" i="18"/>
  <c r="PJ62" i="18"/>
  <c r="PI62" i="18"/>
  <c r="PE62" i="18"/>
  <c r="PA62" i="18"/>
  <c r="OZ62" i="18"/>
  <c r="OY62" i="18"/>
  <c r="OX62" i="18"/>
  <c r="OW62" i="18"/>
  <c r="OV62" i="18"/>
  <c r="OR62" i="18"/>
  <c r="OQ62" i="18"/>
  <c r="OO62" i="18"/>
  <c r="ON62" i="18"/>
  <c r="OM62" i="18"/>
  <c r="OI62" i="18"/>
  <c r="OE62" i="18"/>
  <c r="OD62" i="18"/>
  <c r="OC62" i="18"/>
  <c r="OB62" i="18"/>
  <c r="OA62" i="18"/>
  <c r="NZ62" i="18"/>
  <c r="NV62" i="18"/>
  <c r="NU62" i="18"/>
  <c r="NS62" i="18"/>
  <c r="NR62" i="18"/>
  <c r="NQ62" i="18"/>
  <c r="NM62" i="18"/>
  <c r="NI62" i="18"/>
  <c r="NH62" i="18"/>
  <c r="NG62" i="18"/>
  <c r="NF62" i="18"/>
  <c r="NE62" i="18"/>
  <c r="ND62" i="18"/>
  <c r="MZ62" i="18"/>
  <c r="MY62" i="18"/>
  <c r="MW62" i="18"/>
  <c r="MV62" i="18"/>
  <c r="MU62" i="18"/>
  <c r="MQ62" i="18"/>
  <c r="MM62" i="18"/>
  <c r="ML62" i="18"/>
  <c r="MK62" i="18"/>
  <c r="MJ62" i="18"/>
  <c r="MI62" i="18"/>
  <c r="MH62" i="18"/>
  <c r="MD62" i="18"/>
  <c r="MC62" i="18"/>
  <c r="MA62" i="18"/>
  <c r="LZ62" i="18"/>
  <c r="LY62" i="18"/>
  <c r="LU62" i="18"/>
  <c r="LQ62" i="18"/>
  <c r="LP62" i="18"/>
  <c r="LO62" i="18"/>
  <c r="LN62" i="18"/>
  <c r="LM62" i="18"/>
  <c r="LL62" i="18"/>
  <c r="LH62" i="18"/>
  <c r="LG62" i="18"/>
  <c r="LE62" i="18"/>
  <c r="LD62" i="18"/>
  <c r="LC62" i="18"/>
  <c r="KY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UY61" i="18"/>
  <c r="UX61" i="18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TG61" i="18"/>
  <c r="TF61" i="18"/>
  <c r="TE61" i="18"/>
  <c r="TD61" i="18"/>
  <c r="TC61" i="18"/>
  <c r="TB61" i="18"/>
  <c r="SX61" i="18"/>
  <c r="SW61" i="18"/>
  <c r="SU61" i="18"/>
  <c r="ST61" i="18"/>
  <c r="SS61" i="18"/>
  <c r="SO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O61" i="18"/>
  <c r="RN61" i="18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W61" i="18"/>
  <c r="PV61" i="18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E61" i="18"/>
  <c r="OD61" i="18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M61" i="18"/>
  <c r="ML61" i="18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VU60" i="18"/>
  <c r="VT60" i="18"/>
  <c r="VS60" i="18"/>
  <c r="VR60" i="18"/>
  <c r="VQ60" i="18"/>
  <c r="VP60" i="18"/>
  <c r="VL60" i="18"/>
  <c r="VK60" i="18"/>
  <c r="VI60" i="18"/>
  <c r="VH60" i="18"/>
  <c r="VG60" i="18"/>
  <c r="VC60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C60" i="18"/>
  <c r="UB60" i="18"/>
  <c r="UA60" i="18"/>
  <c r="TZ60" i="18"/>
  <c r="TY60" i="18"/>
  <c r="TX60" i="18"/>
  <c r="TT60" i="18"/>
  <c r="TS60" i="18"/>
  <c r="TQ60" i="18"/>
  <c r="TP60" i="18"/>
  <c r="TO60" i="18"/>
  <c r="TK60" i="18"/>
  <c r="TG60" i="18"/>
  <c r="TF60" i="18"/>
  <c r="TE60" i="18"/>
  <c r="TD60" i="18"/>
  <c r="TC60" i="18"/>
  <c r="TB60" i="18"/>
  <c r="SX60" i="18"/>
  <c r="SW60" i="18"/>
  <c r="SU60" i="18"/>
  <c r="ST60" i="18"/>
  <c r="SS60" i="18"/>
  <c r="SO60" i="18"/>
  <c r="SK60" i="18"/>
  <c r="SJ60" i="18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S60" i="18"/>
  <c r="QR60" i="18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M60" i="18"/>
  <c r="PK60" i="18"/>
  <c r="PJ60" i="18"/>
  <c r="PI60" i="18"/>
  <c r="PE60" i="18"/>
  <c r="PA60" i="18"/>
  <c r="OZ60" i="18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I60" i="18"/>
  <c r="NH60" i="18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Q60" i="18"/>
  <c r="LP60" i="18"/>
  <c r="LO60" i="18"/>
  <c r="LN60" i="18"/>
  <c r="LM60" i="18"/>
  <c r="LL60" i="18"/>
  <c r="LH60" i="18"/>
  <c r="LG60" i="18"/>
  <c r="LE60" i="18"/>
  <c r="LD60" i="18"/>
  <c r="LC60" i="18"/>
  <c r="KY60" i="18"/>
  <c r="VU59" i="18"/>
  <c r="VT59" i="18"/>
  <c r="VS59" i="18"/>
  <c r="VR59" i="18"/>
  <c r="VQ59" i="18"/>
  <c r="VP59" i="18"/>
  <c r="VL59" i="18"/>
  <c r="VK59" i="18"/>
  <c r="VI59" i="18"/>
  <c r="VH59" i="18"/>
  <c r="VG59" i="18"/>
  <c r="VC59" i="18"/>
  <c r="UY59" i="18"/>
  <c r="UX59" i="18"/>
  <c r="UW59" i="18"/>
  <c r="UV59" i="18"/>
  <c r="UU59" i="18"/>
  <c r="UT59" i="18"/>
  <c r="UP59" i="18"/>
  <c r="UO59" i="18"/>
  <c r="UM59" i="18"/>
  <c r="UL59" i="18"/>
  <c r="UK59" i="18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K59" i="18"/>
  <c r="TG59" i="18"/>
  <c r="TF59" i="18"/>
  <c r="TE59" i="18"/>
  <c r="TD59" i="18"/>
  <c r="TC59" i="18"/>
  <c r="TB59" i="18"/>
  <c r="SX59" i="18"/>
  <c r="SW59" i="18"/>
  <c r="SU59" i="18"/>
  <c r="ST59" i="18"/>
  <c r="SS59" i="18"/>
  <c r="SO59" i="18"/>
  <c r="SK59" i="18"/>
  <c r="SJ59" i="18"/>
  <c r="SI59" i="18"/>
  <c r="SH59" i="18"/>
  <c r="SG59" i="18"/>
  <c r="SF59" i="18"/>
  <c r="SB59" i="18"/>
  <c r="SA59" i="18"/>
  <c r="RY59" i="18"/>
  <c r="RX59" i="18"/>
  <c r="RW59" i="18"/>
  <c r="RS59" i="18"/>
  <c r="RO59" i="18"/>
  <c r="RN59" i="18"/>
  <c r="RM59" i="18"/>
  <c r="RL59" i="18"/>
  <c r="RK59" i="18"/>
  <c r="RJ59" i="18"/>
  <c r="RF59" i="18"/>
  <c r="RE59" i="18"/>
  <c r="RC59" i="18"/>
  <c r="RB59" i="18"/>
  <c r="RA59" i="18"/>
  <c r="QW59" i="18"/>
  <c r="QS59" i="18"/>
  <c r="QR59" i="18"/>
  <c r="QQ59" i="18"/>
  <c r="QP59" i="18"/>
  <c r="QO59" i="18"/>
  <c r="QN59" i="18"/>
  <c r="QJ59" i="18"/>
  <c r="QI59" i="18"/>
  <c r="QG59" i="18"/>
  <c r="QF59" i="18"/>
  <c r="QE59" i="18"/>
  <c r="QA59" i="18"/>
  <c r="PW59" i="18"/>
  <c r="PV59" i="18"/>
  <c r="PU59" i="18"/>
  <c r="PT59" i="18"/>
  <c r="PS59" i="18"/>
  <c r="PR59" i="18"/>
  <c r="PN59" i="18"/>
  <c r="PM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I59" i="18"/>
  <c r="OE59" i="18"/>
  <c r="OD59" i="18"/>
  <c r="OC59" i="18"/>
  <c r="OB59" i="18"/>
  <c r="OA59" i="18"/>
  <c r="NZ59" i="18"/>
  <c r="NV59" i="18"/>
  <c r="NU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Q59" i="18"/>
  <c r="MM59" i="18"/>
  <c r="ML59" i="18"/>
  <c r="MK59" i="18"/>
  <c r="MJ59" i="18"/>
  <c r="MI59" i="18"/>
  <c r="MH59" i="18"/>
  <c r="MD59" i="18"/>
  <c r="MC59" i="18"/>
  <c r="MA59" i="18"/>
  <c r="LZ59" i="18"/>
  <c r="LY59" i="18"/>
  <c r="LU59" i="18"/>
  <c r="LQ59" i="18"/>
  <c r="LP59" i="18"/>
  <c r="LO59" i="18"/>
  <c r="LN59" i="18"/>
  <c r="LM59" i="18"/>
  <c r="LL59" i="18"/>
  <c r="LH59" i="18"/>
  <c r="LG59" i="18"/>
  <c r="LE59" i="18"/>
  <c r="LD59" i="18"/>
  <c r="LC59" i="18"/>
  <c r="KY59" i="18"/>
  <c r="VU58" i="18"/>
  <c r="VT58" i="18"/>
  <c r="VS58" i="18"/>
  <c r="VR58" i="18"/>
  <c r="VQ58" i="18"/>
  <c r="VP58" i="18"/>
  <c r="VL58" i="18"/>
  <c r="VK58" i="18"/>
  <c r="VI58" i="18"/>
  <c r="VH58" i="18"/>
  <c r="VG58" i="18"/>
  <c r="VC58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C58" i="18"/>
  <c r="UB58" i="18"/>
  <c r="UA58" i="18"/>
  <c r="TZ58" i="18"/>
  <c r="TY58" i="18"/>
  <c r="TX58" i="18"/>
  <c r="TT58" i="18"/>
  <c r="TS58" i="18"/>
  <c r="TQ58" i="18"/>
  <c r="TP58" i="18"/>
  <c r="TO58" i="18"/>
  <c r="TK58" i="18"/>
  <c r="TG58" i="18"/>
  <c r="TF58" i="18"/>
  <c r="TE58" i="18"/>
  <c r="TD58" i="18"/>
  <c r="TC58" i="18"/>
  <c r="TB58" i="18"/>
  <c r="SX58" i="18"/>
  <c r="SW58" i="18"/>
  <c r="SU58" i="18"/>
  <c r="ST58" i="18"/>
  <c r="SS58" i="18"/>
  <c r="SO58" i="18"/>
  <c r="SK58" i="18"/>
  <c r="SJ58" i="18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S58" i="18"/>
  <c r="QR58" i="18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PA58" i="18"/>
  <c r="OZ58" i="18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I58" i="18"/>
  <c r="NH58" i="18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Q58" i="18"/>
  <c r="LP58" i="18"/>
  <c r="LO58" i="18"/>
  <c r="LN58" i="18"/>
  <c r="LM58" i="18"/>
  <c r="LL58" i="18"/>
  <c r="LH58" i="18"/>
  <c r="LG58" i="18"/>
  <c r="LE58" i="18"/>
  <c r="LD58" i="18"/>
  <c r="LC58" i="18"/>
  <c r="KY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UY57" i="18"/>
  <c r="UX57" i="18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TG57" i="18"/>
  <c r="TF57" i="18"/>
  <c r="TE57" i="18"/>
  <c r="TD57" i="18"/>
  <c r="TC57" i="18"/>
  <c r="TB57" i="18"/>
  <c r="SX57" i="18"/>
  <c r="SW57" i="18"/>
  <c r="SU57" i="18"/>
  <c r="ST57" i="18"/>
  <c r="SS57" i="18"/>
  <c r="SO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O57" i="18"/>
  <c r="RN57" i="18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W57" i="18"/>
  <c r="PV57" i="18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Q57" i="18"/>
  <c r="OO57" i="18"/>
  <c r="ON57" i="18"/>
  <c r="OM57" i="18"/>
  <c r="OI57" i="18"/>
  <c r="OE57" i="18"/>
  <c r="OD57" i="18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M57" i="18"/>
  <c r="ML57" i="18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VU56" i="18"/>
  <c r="VT56" i="18"/>
  <c r="VS56" i="18"/>
  <c r="VR56" i="18"/>
  <c r="VQ56" i="18"/>
  <c r="VP56" i="18"/>
  <c r="VL56" i="18"/>
  <c r="VK56" i="18"/>
  <c r="VI56" i="18"/>
  <c r="VH56" i="18"/>
  <c r="VG56" i="18"/>
  <c r="VC56" i="18"/>
  <c r="UY56" i="18"/>
  <c r="UX56" i="18"/>
  <c r="UW56" i="18"/>
  <c r="UV56" i="18"/>
  <c r="UU56" i="18"/>
  <c r="UT56" i="18"/>
  <c r="UP56" i="18"/>
  <c r="UO56" i="18"/>
  <c r="UM56" i="18"/>
  <c r="UL56" i="18"/>
  <c r="UK56" i="18"/>
  <c r="UG56" i="18"/>
  <c r="UC56" i="18"/>
  <c r="UB56" i="18"/>
  <c r="UA56" i="18"/>
  <c r="TZ56" i="18"/>
  <c r="TY56" i="18"/>
  <c r="TX56" i="18"/>
  <c r="TT56" i="18"/>
  <c r="TS56" i="18"/>
  <c r="TQ56" i="18"/>
  <c r="TP56" i="18"/>
  <c r="TO56" i="18"/>
  <c r="TK56" i="18"/>
  <c r="TG56" i="18"/>
  <c r="TF56" i="18"/>
  <c r="TE56" i="18"/>
  <c r="TD56" i="18"/>
  <c r="TC56" i="18"/>
  <c r="TB56" i="18"/>
  <c r="SX56" i="18"/>
  <c r="SW56" i="18"/>
  <c r="SU56" i="18"/>
  <c r="ST56" i="18"/>
  <c r="SS56" i="18"/>
  <c r="SO56" i="18"/>
  <c r="SK56" i="18"/>
  <c r="SJ56" i="18"/>
  <c r="SI56" i="18"/>
  <c r="SH56" i="18"/>
  <c r="SG56" i="18"/>
  <c r="SF56" i="18"/>
  <c r="SB56" i="18"/>
  <c r="SA56" i="18"/>
  <c r="RY56" i="18"/>
  <c r="RX56" i="18"/>
  <c r="RW56" i="18"/>
  <c r="RS56" i="18"/>
  <c r="RO56" i="18"/>
  <c r="RN56" i="18"/>
  <c r="RM56" i="18"/>
  <c r="RL56" i="18"/>
  <c r="RK56" i="18"/>
  <c r="RJ56" i="18"/>
  <c r="RF56" i="18"/>
  <c r="RE56" i="18"/>
  <c r="RC56" i="18"/>
  <c r="RB56" i="18"/>
  <c r="RA56" i="18"/>
  <c r="QW56" i="18"/>
  <c r="QS56" i="18"/>
  <c r="QR56" i="18"/>
  <c r="QQ56" i="18"/>
  <c r="QP56" i="18"/>
  <c r="QO56" i="18"/>
  <c r="QN56" i="18"/>
  <c r="QJ56" i="18"/>
  <c r="QI56" i="18"/>
  <c r="QG56" i="18"/>
  <c r="QF56" i="18"/>
  <c r="QE56" i="18"/>
  <c r="QA56" i="18"/>
  <c r="PW56" i="18"/>
  <c r="PV56" i="18"/>
  <c r="PU56" i="18"/>
  <c r="PT56" i="18"/>
  <c r="PS56" i="18"/>
  <c r="PR56" i="18"/>
  <c r="PN56" i="18"/>
  <c r="PM56" i="18"/>
  <c r="PK56" i="18"/>
  <c r="PJ56" i="18"/>
  <c r="PI56" i="18"/>
  <c r="PE56" i="18"/>
  <c r="PA56" i="18"/>
  <c r="OZ56" i="18"/>
  <c r="OY56" i="18"/>
  <c r="OX56" i="18"/>
  <c r="OW56" i="18"/>
  <c r="OV56" i="18"/>
  <c r="OR56" i="18"/>
  <c r="OQ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M56" i="18"/>
  <c r="NI56" i="18"/>
  <c r="NH56" i="18"/>
  <c r="NG56" i="18"/>
  <c r="NF56" i="18"/>
  <c r="NE56" i="18"/>
  <c r="ND56" i="18"/>
  <c r="MZ56" i="18"/>
  <c r="MY56" i="18"/>
  <c r="MW56" i="18"/>
  <c r="MV56" i="18"/>
  <c r="MU56" i="18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U56" i="18"/>
  <c r="LQ56" i="18"/>
  <c r="LP56" i="18"/>
  <c r="LO56" i="18"/>
  <c r="LN56" i="18"/>
  <c r="LM56" i="18"/>
  <c r="LL56" i="18"/>
  <c r="LH56" i="18"/>
  <c r="LG56" i="18"/>
  <c r="LE56" i="18"/>
  <c r="LD56" i="18"/>
  <c r="LC56" i="18"/>
  <c r="KY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UY55" i="18"/>
  <c r="UX55" i="18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TG55" i="18"/>
  <c r="TF55" i="18"/>
  <c r="TE55" i="18"/>
  <c r="TD55" i="18"/>
  <c r="TC55" i="18"/>
  <c r="TB55" i="18"/>
  <c r="SX55" i="18"/>
  <c r="SW55" i="18"/>
  <c r="SU55" i="18"/>
  <c r="ST55" i="18"/>
  <c r="SS55" i="18"/>
  <c r="SO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O55" i="18"/>
  <c r="RN55" i="18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W55" i="18"/>
  <c r="PV55" i="18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E55" i="18"/>
  <c r="OD55" i="18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M55" i="18"/>
  <c r="ML55" i="18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VU54" i="18"/>
  <c r="VT54" i="18"/>
  <c r="VS54" i="18"/>
  <c r="VR54" i="18"/>
  <c r="VQ54" i="18"/>
  <c r="VP54" i="18"/>
  <c r="VL54" i="18"/>
  <c r="VK54" i="18"/>
  <c r="VI54" i="18"/>
  <c r="VH54" i="18"/>
  <c r="VG54" i="18"/>
  <c r="VC54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C54" i="18"/>
  <c r="UB54" i="18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W54" i="18"/>
  <c r="SU54" i="18"/>
  <c r="ST54" i="18"/>
  <c r="SS54" i="18"/>
  <c r="SO54" i="18"/>
  <c r="SK54" i="18"/>
  <c r="SJ54" i="18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S54" i="18"/>
  <c r="QR54" i="18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M54" i="18"/>
  <c r="PK54" i="18"/>
  <c r="PJ54" i="18"/>
  <c r="PI54" i="18"/>
  <c r="PE54" i="18"/>
  <c r="PA54" i="18"/>
  <c r="OZ54" i="18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I54" i="18"/>
  <c r="NH54" i="18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Q54" i="18"/>
  <c r="LP54" i="18"/>
  <c r="LO54" i="18"/>
  <c r="LN54" i="18"/>
  <c r="LM54" i="18"/>
  <c r="LL54" i="18"/>
  <c r="LH54" i="18"/>
  <c r="LG54" i="18"/>
  <c r="LE54" i="18"/>
  <c r="LD54" i="18"/>
  <c r="LC54" i="18"/>
  <c r="KY54" i="18"/>
  <c r="VU53" i="18"/>
  <c r="VT53" i="18"/>
  <c r="VS53" i="18"/>
  <c r="VR53" i="18"/>
  <c r="VQ53" i="18"/>
  <c r="VP53" i="18"/>
  <c r="VL53" i="18"/>
  <c r="VK53" i="18"/>
  <c r="VI53" i="18"/>
  <c r="VH53" i="18"/>
  <c r="VG53" i="18"/>
  <c r="VC53" i="18"/>
  <c r="UY53" i="18"/>
  <c r="UX53" i="18"/>
  <c r="UW53" i="18"/>
  <c r="UV53" i="18"/>
  <c r="UU53" i="18"/>
  <c r="UT53" i="18"/>
  <c r="UP53" i="18"/>
  <c r="UO53" i="18"/>
  <c r="UM53" i="18"/>
  <c r="UL53" i="18"/>
  <c r="UK53" i="18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K53" i="18"/>
  <c r="TG53" i="18"/>
  <c r="TF53" i="18"/>
  <c r="TE53" i="18"/>
  <c r="TD53" i="18"/>
  <c r="TC53" i="18"/>
  <c r="TB53" i="18"/>
  <c r="SX53" i="18"/>
  <c r="SW53" i="18"/>
  <c r="SU53" i="18"/>
  <c r="ST53" i="18"/>
  <c r="SS53" i="18"/>
  <c r="SO53" i="18"/>
  <c r="SK53" i="18"/>
  <c r="SJ53" i="18"/>
  <c r="SI53" i="18"/>
  <c r="SH53" i="18"/>
  <c r="SG53" i="18"/>
  <c r="SF53" i="18"/>
  <c r="SB53" i="18"/>
  <c r="SA53" i="18"/>
  <c r="RY53" i="18"/>
  <c r="RX53" i="18"/>
  <c r="RW53" i="18"/>
  <c r="RS53" i="18"/>
  <c r="RO53" i="18"/>
  <c r="RN53" i="18"/>
  <c r="RM53" i="18"/>
  <c r="RL53" i="18"/>
  <c r="RK53" i="18"/>
  <c r="RJ53" i="18"/>
  <c r="RF53" i="18"/>
  <c r="RE53" i="18"/>
  <c r="RC53" i="18"/>
  <c r="RB53" i="18"/>
  <c r="RA53" i="18"/>
  <c r="QW53" i="18"/>
  <c r="QS53" i="18"/>
  <c r="QR53" i="18"/>
  <c r="QQ53" i="18"/>
  <c r="QP53" i="18"/>
  <c r="QO53" i="18"/>
  <c r="QN53" i="18"/>
  <c r="QJ53" i="18"/>
  <c r="QI53" i="18"/>
  <c r="QG53" i="18"/>
  <c r="QF53" i="18"/>
  <c r="QE53" i="18"/>
  <c r="QA53" i="18"/>
  <c r="PW53" i="18"/>
  <c r="PV53" i="18"/>
  <c r="PU53" i="18"/>
  <c r="PT53" i="18"/>
  <c r="PS53" i="18"/>
  <c r="PR53" i="18"/>
  <c r="PN53" i="18"/>
  <c r="PM53" i="18"/>
  <c r="PK53" i="18"/>
  <c r="PJ53" i="18"/>
  <c r="PI53" i="18"/>
  <c r="PE53" i="18"/>
  <c r="PA53" i="18"/>
  <c r="OZ53" i="18"/>
  <c r="OY53" i="18"/>
  <c r="OX53" i="18"/>
  <c r="OW53" i="18"/>
  <c r="OV53" i="18"/>
  <c r="OR53" i="18"/>
  <c r="OQ53" i="18"/>
  <c r="OO53" i="18"/>
  <c r="ON53" i="18"/>
  <c r="OM53" i="18"/>
  <c r="OI53" i="18"/>
  <c r="OE53" i="18"/>
  <c r="OD53" i="18"/>
  <c r="OC53" i="18"/>
  <c r="OB53" i="18"/>
  <c r="OA53" i="18"/>
  <c r="NZ53" i="18"/>
  <c r="NV53" i="18"/>
  <c r="NU53" i="18"/>
  <c r="NS53" i="18"/>
  <c r="NR53" i="18"/>
  <c r="NQ53" i="18"/>
  <c r="NM53" i="18"/>
  <c r="NI53" i="18"/>
  <c r="NH53" i="18"/>
  <c r="NG53" i="18"/>
  <c r="NF53" i="18"/>
  <c r="NE53" i="18"/>
  <c r="ND53" i="18"/>
  <c r="MZ53" i="18"/>
  <c r="MY53" i="18"/>
  <c r="MW53" i="18"/>
  <c r="MV53" i="18"/>
  <c r="MU53" i="18"/>
  <c r="MQ53" i="18"/>
  <c r="MM53" i="18"/>
  <c r="ML53" i="18"/>
  <c r="MK53" i="18"/>
  <c r="MJ53" i="18"/>
  <c r="MI53" i="18"/>
  <c r="MH53" i="18"/>
  <c r="MD53" i="18"/>
  <c r="MC53" i="18"/>
  <c r="MA53" i="18"/>
  <c r="LZ53" i="18"/>
  <c r="LY53" i="18"/>
  <c r="LU53" i="18"/>
  <c r="LQ53" i="18"/>
  <c r="LP53" i="18"/>
  <c r="LO53" i="18"/>
  <c r="LN53" i="18"/>
  <c r="LM53" i="18"/>
  <c r="LL53" i="18"/>
  <c r="LH53" i="18"/>
  <c r="LG53" i="18"/>
  <c r="LE53" i="18"/>
  <c r="LD53" i="18"/>
  <c r="LC53" i="18"/>
  <c r="KY53" i="18"/>
  <c r="VU52" i="18"/>
  <c r="VT52" i="18"/>
  <c r="VS52" i="18"/>
  <c r="VR52" i="18"/>
  <c r="VQ52" i="18"/>
  <c r="VP52" i="18"/>
  <c r="VL52" i="18"/>
  <c r="VK52" i="18"/>
  <c r="VI52" i="18"/>
  <c r="VH52" i="18"/>
  <c r="VG52" i="18"/>
  <c r="VC52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C52" i="18"/>
  <c r="UB52" i="18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K52" i="18"/>
  <c r="SJ52" i="18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S52" i="18"/>
  <c r="QR52" i="18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PA52" i="18"/>
  <c r="OZ52" i="18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I52" i="18"/>
  <c r="NH52" i="18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Q52" i="18"/>
  <c r="LP52" i="18"/>
  <c r="LO52" i="18"/>
  <c r="LN52" i="18"/>
  <c r="LM52" i="18"/>
  <c r="LL52" i="18"/>
  <c r="LH52" i="18"/>
  <c r="LG52" i="18"/>
  <c r="LE52" i="18"/>
  <c r="LD52" i="18"/>
  <c r="LC52" i="18"/>
  <c r="KY52" i="18"/>
  <c r="VU51" i="18"/>
  <c r="VT51" i="18"/>
  <c r="VS51" i="18"/>
  <c r="VR51" i="18"/>
  <c r="VQ51" i="18"/>
  <c r="VP51" i="18"/>
  <c r="VL51" i="18"/>
  <c r="VK51" i="18"/>
  <c r="VI51" i="18"/>
  <c r="VH51" i="18"/>
  <c r="VG51" i="18"/>
  <c r="VC51" i="18"/>
  <c r="UY51" i="18"/>
  <c r="UX51" i="18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G51" i="18"/>
  <c r="TF51" i="18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O51" i="18"/>
  <c r="RN51" i="18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W51" i="18"/>
  <c r="PV51" i="18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E51" i="18"/>
  <c r="OD51" i="18"/>
  <c r="OC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M51" i="18"/>
  <c r="ML51" i="18"/>
  <c r="MK51" i="18"/>
  <c r="MJ51" i="18"/>
  <c r="MI51" i="18"/>
  <c r="MH51" i="18"/>
  <c r="MD51" i="18"/>
  <c r="MC51" i="18"/>
  <c r="MA51" i="18"/>
  <c r="LZ51" i="18"/>
  <c r="LY51" i="18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VU50" i="18"/>
  <c r="VT50" i="18"/>
  <c r="VS50" i="18"/>
  <c r="VR50" i="18"/>
  <c r="VQ50" i="18"/>
  <c r="VP50" i="18"/>
  <c r="VL50" i="18"/>
  <c r="VK50" i="18"/>
  <c r="VI50" i="18"/>
  <c r="VH50" i="18"/>
  <c r="VG50" i="18"/>
  <c r="VC50" i="18"/>
  <c r="UY50" i="18"/>
  <c r="UX50" i="18"/>
  <c r="UW50" i="18"/>
  <c r="UV50" i="18"/>
  <c r="UU50" i="18"/>
  <c r="UT50" i="18"/>
  <c r="UP50" i="18"/>
  <c r="UO50" i="18"/>
  <c r="UM50" i="18"/>
  <c r="UL50" i="18"/>
  <c r="UK50" i="18"/>
  <c r="UG50" i="18"/>
  <c r="UC50" i="18"/>
  <c r="UB50" i="18"/>
  <c r="UA50" i="18"/>
  <c r="TZ50" i="18"/>
  <c r="TY50" i="18"/>
  <c r="TX50" i="18"/>
  <c r="TT50" i="18"/>
  <c r="TS50" i="18"/>
  <c r="TQ50" i="18"/>
  <c r="TP50" i="18"/>
  <c r="TO50" i="18"/>
  <c r="TK50" i="18"/>
  <c r="TG50" i="18"/>
  <c r="TF50" i="18"/>
  <c r="TE50" i="18"/>
  <c r="TD50" i="18"/>
  <c r="TC50" i="18"/>
  <c r="TB50" i="18"/>
  <c r="SX50" i="18"/>
  <c r="SW50" i="18"/>
  <c r="SU50" i="18"/>
  <c r="ST50" i="18"/>
  <c r="SS50" i="18"/>
  <c r="SO50" i="18"/>
  <c r="SK50" i="18"/>
  <c r="SJ50" i="18"/>
  <c r="SI50" i="18"/>
  <c r="SH50" i="18"/>
  <c r="SG50" i="18"/>
  <c r="SF50" i="18"/>
  <c r="SB50" i="18"/>
  <c r="SA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W50" i="18"/>
  <c r="QS50" i="18"/>
  <c r="QR50" i="18"/>
  <c r="QQ50" i="18"/>
  <c r="QP50" i="18"/>
  <c r="QO50" i="18"/>
  <c r="QN50" i="18"/>
  <c r="QJ50" i="18"/>
  <c r="QI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PE50" i="18"/>
  <c r="PA50" i="18"/>
  <c r="OZ50" i="18"/>
  <c r="OY50" i="18"/>
  <c r="OX50" i="18"/>
  <c r="OW50" i="18"/>
  <c r="OV50" i="18"/>
  <c r="OR50" i="18"/>
  <c r="OQ50" i="18"/>
  <c r="OO50" i="18"/>
  <c r="ON50" i="18"/>
  <c r="OM50" i="18"/>
  <c r="OI50" i="18"/>
  <c r="OE50" i="18"/>
  <c r="OD50" i="18"/>
  <c r="OC50" i="18"/>
  <c r="OB50" i="18"/>
  <c r="OA50" i="18"/>
  <c r="NZ50" i="18"/>
  <c r="NV50" i="18"/>
  <c r="NU50" i="18"/>
  <c r="NS50" i="18"/>
  <c r="NR50" i="18"/>
  <c r="NQ50" i="18"/>
  <c r="NM50" i="18"/>
  <c r="NI50" i="18"/>
  <c r="NH50" i="18"/>
  <c r="NG50" i="18"/>
  <c r="NF50" i="18"/>
  <c r="NE50" i="18"/>
  <c r="ND50" i="18"/>
  <c r="MZ50" i="18"/>
  <c r="MY50" i="18"/>
  <c r="MW50" i="18"/>
  <c r="MV50" i="18"/>
  <c r="MU50" i="18"/>
  <c r="MQ50" i="18"/>
  <c r="MM50" i="18"/>
  <c r="ML50" i="18"/>
  <c r="MK50" i="18"/>
  <c r="MJ50" i="18"/>
  <c r="MI50" i="18"/>
  <c r="MH50" i="18"/>
  <c r="MD50" i="18"/>
  <c r="MC50" i="18"/>
  <c r="MA50" i="18"/>
  <c r="LZ50" i="18"/>
  <c r="LY50" i="18"/>
  <c r="LU50" i="18"/>
  <c r="LQ50" i="18"/>
  <c r="LP50" i="18"/>
  <c r="LO50" i="18"/>
  <c r="LN50" i="18"/>
  <c r="LM50" i="18"/>
  <c r="LL50" i="18"/>
  <c r="LH50" i="18"/>
  <c r="LG50" i="18"/>
  <c r="LE50" i="18"/>
  <c r="LD50" i="18"/>
  <c r="LC50" i="18"/>
  <c r="KY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Q49" i="18"/>
  <c r="LP49" i="18"/>
  <c r="LO49" i="18"/>
  <c r="LN49" i="18"/>
  <c r="LM49" i="18"/>
  <c r="LL49" i="18"/>
  <c r="LH49" i="18"/>
  <c r="LG49" i="18"/>
  <c r="LE49" i="18"/>
  <c r="LD49" i="18"/>
  <c r="LC49" i="18"/>
  <c r="KY49" i="18"/>
  <c r="VU48" i="18"/>
  <c r="VT48" i="18"/>
  <c r="VS48" i="18"/>
  <c r="VR48" i="18"/>
  <c r="VQ48" i="18"/>
  <c r="VP48" i="18"/>
  <c r="VL48" i="18"/>
  <c r="VK48" i="18"/>
  <c r="VI48" i="18"/>
  <c r="VH48" i="18"/>
  <c r="VG48" i="18"/>
  <c r="VC48" i="18"/>
  <c r="UY48" i="18"/>
  <c r="UX48" i="18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G48" i="18"/>
  <c r="TF48" i="18"/>
  <c r="TE48" i="18"/>
  <c r="TD48" i="18"/>
  <c r="TC48" i="18"/>
  <c r="TB48" i="18"/>
  <c r="SX48" i="18"/>
  <c r="SW48" i="18"/>
  <c r="SU48" i="18"/>
  <c r="ST48" i="18"/>
  <c r="SS48" i="18"/>
  <c r="SO48" i="18"/>
  <c r="SK48" i="18"/>
  <c r="SJ48" i="18"/>
  <c r="SI48" i="18"/>
  <c r="SH48" i="18"/>
  <c r="SG48" i="18"/>
  <c r="SF48" i="18"/>
  <c r="SB48" i="18"/>
  <c r="SA48" i="18"/>
  <c r="RY48" i="18"/>
  <c r="RX48" i="18"/>
  <c r="RW48" i="18"/>
  <c r="RS48" i="18"/>
  <c r="RO48" i="18"/>
  <c r="RN48" i="18"/>
  <c r="RM48" i="18"/>
  <c r="RL48" i="18"/>
  <c r="RK48" i="18"/>
  <c r="RJ48" i="18"/>
  <c r="RF48" i="18"/>
  <c r="RE48" i="18"/>
  <c r="RC48" i="18"/>
  <c r="RB48" i="18"/>
  <c r="RA48" i="18"/>
  <c r="QW48" i="18"/>
  <c r="QS48" i="18"/>
  <c r="QR48" i="18"/>
  <c r="QQ48" i="18"/>
  <c r="QP48" i="18"/>
  <c r="QO48" i="18"/>
  <c r="QN48" i="18"/>
  <c r="QJ48" i="18"/>
  <c r="QI48" i="18"/>
  <c r="QG48" i="18"/>
  <c r="QF48" i="18"/>
  <c r="QE48" i="18"/>
  <c r="QA48" i="18"/>
  <c r="PW48" i="18"/>
  <c r="PV48" i="18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E48" i="18"/>
  <c r="OD48" i="18"/>
  <c r="OC48" i="18"/>
  <c r="OB48" i="18"/>
  <c r="OA48" i="18"/>
  <c r="NZ48" i="18"/>
  <c r="NV48" i="18"/>
  <c r="NU48" i="18"/>
  <c r="NS48" i="18"/>
  <c r="NR48" i="18"/>
  <c r="NQ48" i="18"/>
  <c r="NM48" i="18"/>
  <c r="NI48" i="18"/>
  <c r="NH48" i="18"/>
  <c r="NG48" i="18"/>
  <c r="NF48" i="18"/>
  <c r="NE48" i="18"/>
  <c r="ND48" i="18"/>
  <c r="MZ48" i="18"/>
  <c r="MY48" i="18"/>
  <c r="MW48" i="18"/>
  <c r="MV48" i="18"/>
  <c r="MU48" i="18"/>
  <c r="MQ48" i="18"/>
  <c r="MM48" i="18"/>
  <c r="ML48" i="18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VU47" i="18"/>
  <c r="VT47" i="18"/>
  <c r="VS47" i="18"/>
  <c r="VR47" i="18"/>
  <c r="VQ47" i="18"/>
  <c r="VP47" i="18"/>
  <c r="VL47" i="18"/>
  <c r="VK47" i="18"/>
  <c r="VI47" i="18"/>
  <c r="VH47" i="18"/>
  <c r="VG47" i="18"/>
  <c r="VC47" i="18"/>
  <c r="UY47" i="18"/>
  <c r="UX47" i="18"/>
  <c r="UW47" i="18"/>
  <c r="UV47" i="18"/>
  <c r="UU47" i="18"/>
  <c r="UT47" i="18"/>
  <c r="UP47" i="18"/>
  <c r="UO47" i="18"/>
  <c r="UM47" i="18"/>
  <c r="UL47" i="18"/>
  <c r="UK47" i="18"/>
  <c r="UG47" i="18"/>
  <c r="UC47" i="18"/>
  <c r="UB47" i="18"/>
  <c r="UA47" i="18"/>
  <c r="TZ47" i="18"/>
  <c r="TY47" i="18"/>
  <c r="TX47" i="18"/>
  <c r="TT47" i="18"/>
  <c r="TS47" i="18"/>
  <c r="TQ47" i="18"/>
  <c r="TP47" i="18"/>
  <c r="TO47" i="18"/>
  <c r="TK47" i="18"/>
  <c r="TG47" i="18"/>
  <c r="TF47" i="18"/>
  <c r="TE47" i="18"/>
  <c r="TD47" i="18"/>
  <c r="TC47" i="18"/>
  <c r="TB47" i="18"/>
  <c r="SX47" i="18"/>
  <c r="SW47" i="18"/>
  <c r="SU47" i="18"/>
  <c r="ST47" i="18"/>
  <c r="SS47" i="18"/>
  <c r="SO47" i="18"/>
  <c r="SK47" i="18"/>
  <c r="SJ47" i="18"/>
  <c r="SI47" i="18"/>
  <c r="SH47" i="18"/>
  <c r="SG47" i="18"/>
  <c r="SF47" i="18"/>
  <c r="SB47" i="18"/>
  <c r="SA47" i="18"/>
  <c r="RY47" i="18"/>
  <c r="RX47" i="18"/>
  <c r="RW47" i="18"/>
  <c r="RS47" i="18"/>
  <c r="RO47" i="18"/>
  <c r="RN47" i="18"/>
  <c r="RM47" i="18"/>
  <c r="RL47" i="18"/>
  <c r="RK47" i="18"/>
  <c r="RJ47" i="18"/>
  <c r="RF47" i="18"/>
  <c r="RE47" i="18"/>
  <c r="RC47" i="18"/>
  <c r="RB47" i="18"/>
  <c r="RA47" i="18"/>
  <c r="QW47" i="18"/>
  <c r="QS47" i="18"/>
  <c r="QR47" i="18"/>
  <c r="QQ47" i="18"/>
  <c r="QP47" i="18"/>
  <c r="QO47" i="18"/>
  <c r="QN47" i="18"/>
  <c r="QJ47" i="18"/>
  <c r="QI47" i="18"/>
  <c r="QG47" i="18"/>
  <c r="QF47" i="18"/>
  <c r="QE47" i="18"/>
  <c r="QA47" i="18"/>
  <c r="PW47" i="18"/>
  <c r="PV47" i="18"/>
  <c r="PU47" i="18"/>
  <c r="PT47" i="18"/>
  <c r="PS47" i="18"/>
  <c r="PR47" i="18"/>
  <c r="PN47" i="18"/>
  <c r="PM47" i="18"/>
  <c r="PK47" i="18"/>
  <c r="PJ47" i="18"/>
  <c r="PI47" i="18"/>
  <c r="PE47" i="18"/>
  <c r="PA47" i="18"/>
  <c r="OZ47" i="18"/>
  <c r="OY47" i="18"/>
  <c r="OX47" i="18"/>
  <c r="OW47" i="18"/>
  <c r="OV47" i="18"/>
  <c r="OR47" i="18"/>
  <c r="OQ47" i="18"/>
  <c r="OO47" i="18"/>
  <c r="ON47" i="18"/>
  <c r="OM47" i="18"/>
  <c r="OI47" i="18"/>
  <c r="OE47" i="18"/>
  <c r="OD47" i="18"/>
  <c r="OC47" i="18"/>
  <c r="OB47" i="18"/>
  <c r="OA47" i="18"/>
  <c r="NZ47" i="18"/>
  <c r="NV47" i="18"/>
  <c r="NU47" i="18"/>
  <c r="NS47" i="18"/>
  <c r="NR47" i="18"/>
  <c r="NQ47" i="18"/>
  <c r="NM47" i="18"/>
  <c r="NI47" i="18"/>
  <c r="NH47" i="18"/>
  <c r="NG47" i="18"/>
  <c r="NF47" i="18"/>
  <c r="NE47" i="18"/>
  <c r="ND47" i="18"/>
  <c r="MZ47" i="18"/>
  <c r="MY47" i="18"/>
  <c r="MW47" i="18"/>
  <c r="MV47" i="18"/>
  <c r="MU47" i="18"/>
  <c r="MQ47" i="18"/>
  <c r="MM47" i="18"/>
  <c r="ML47" i="18"/>
  <c r="MK47" i="18"/>
  <c r="MJ47" i="18"/>
  <c r="MI47" i="18"/>
  <c r="MH47" i="18"/>
  <c r="MD47" i="18"/>
  <c r="MC47" i="18"/>
  <c r="MA47" i="18"/>
  <c r="LZ47" i="18"/>
  <c r="LY47" i="18"/>
  <c r="LU47" i="18"/>
  <c r="LQ47" i="18"/>
  <c r="LP47" i="18"/>
  <c r="LO47" i="18"/>
  <c r="LN47" i="18"/>
  <c r="LM47" i="18"/>
  <c r="LL47" i="18"/>
  <c r="LH47" i="18"/>
  <c r="LG47" i="18"/>
  <c r="LE47" i="18"/>
  <c r="LD47" i="18"/>
  <c r="LC47" i="18"/>
  <c r="KY47" i="18"/>
  <c r="VU46" i="18"/>
  <c r="VT46" i="18"/>
  <c r="VS46" i="18"/>
  <c r="VR46" i="18"/>
  <c r="VQ46" i="18"/>
  <c r="VP46" i="18"/>
  <c r="VL46" i="18"/>
  <c r="VK46" i="18"/>
  <c r="VI46" i="18"/>
  <c r="VH46" i="18"/>
  <c r="VG46" i="18"/>
  <c r="VC46" i="18"/>
  <c r="UY46" i="18"/>
  <c r="UX46" i="18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G46" i="18"/>
  <c r="TF46" i="18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O46" i="18"/>
  <c r="RN46" i="18"/>
  <c r="RM46" i="18"/>
  <c r="RL46" i="18"/>
  <c r="RK46" i="18"/>
  <c r="RJ46" i="18"/>
  <c r="RF46" i="18"/>
  <c r="RE46" i="18"/>
  <c r="RC46" i="18"/>
  <c r="RB46" i="18"/>
  <c r="RA46" i="18"/>
  <c r="QW46" i="18"/>
  <c r="QS46" i="18"/>
  <c r="QR46" i="18"/>
  <c r="QQ46" i="18"/>
  <c r="QP46" i="18"/>
  <c r="QO46" i="18"/>
  <c r="QN46" i="18"/>
  <c r="QJ46" i="18"/>
  <c r="QI46" i="18"/>
  <c r="QG46" i="18"/>
  <c r="QF46" i="18"/>
  <c r="QE46" i="18"/>
  <c r="QA46" i="18"/>
  <c r="PW46" i="18"/>
  <c r="PV46" i="18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E46" i="18"/>
  <c r="OD46" i="18"/>
  <c r="OC46" i="18"/>
  <c r="OB46" i="18"/>
  <c r="OA46" i="18"/>
  <c r="NZ46" i="18"/>
  <c r="NV46" i="18"/>
  <c r="NU46" i="18"/>
  <c r="NS46" i="18"/>
  <c r="NR46" i="18"/>
  <c r="NQ46" i="18"/>
  <c r="NM46" i="18"/>
  <c r="NI46" i="18"/>
  <c r="NH46" i="18"/>
  <c r="NG46" i="18"/>
  <c r="NF46" i="18"/>
  <c r="NE46" i="18"/>
  <c r="ND46" i="18"/>
  <c r="MZ46" i="18"/>
  <c r="MY46" i="18"/>
  <c r="MW46" i="18"/>
  <c r="MV46" i="18"/>
  <c r="MU46" i="18"/>
  <c r="MQ46" i="18"/>
  <c r="MM46" i="18"/>
  <c r="ML46" i="18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VU45" i="18"/>
  <c r="VT45" i="18"/>
  <c r="VS45" i="18"/>
  <c r="VR45" i="18"/>
  <c r="VQ45" i="18"/>
  <c r="VP45" i="18"/>
  <c r="VL45" i="18"/>
  <c r="VK45" i="18"/>
  <c r="VI45" i="18"/>
  <c r="VH45" i="18"/>
  <c r="VG45" i="18"/>
  <c r="VC45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C45" i="18"/>
  <c r="UB45" i="18"/>
  <c r="UA45" i="18"/>
  <c r="TZ45" i="18"/>
  <c r="TY45" i="18"/>
  <c r="TX45" i="18"/>
  <c r="TT45" i="18"/>
  <c r="TS45" i="18"/>
  <c r="TQ45" i="18"/>
  <c r="TP45" i="18"/>
  <c r="TO45" i="18"/>
  <c r="TK45" i="18"/>
  <c r="TG45" i="18"/>
  <c r="TF45" i="18"/>
  <c r="TE45" i="18"/>
  <c r="TD45" i="18"/>
  <c r="TC45" i="18"/>
  <c r="TB45" i="18"/>
  <c r="SX45" i="18"/>
  <c r="SW45" i="18"/>
  <c r="SU45" i="18"/>
  <c r="ST45" i="18"/>
  <c r="SS45" i="18"/>
  <c r="SO45" i="18"/>
  <c r="SK45" i="18"/>
  <c r="SJ45" i="18"/>
  <c r="SI45" i="18"/>
  <c r="SH45" i="18"/>
  <c r="SG45" i="18"/>
  <c r="SF45" i="18"/>
  <c r="SB45" i="18"/>
  <c r="SA45" i="18"/>
  <c r="RY45" i="18"/>
  <c r="RX45" i="18"/>
  <c r="RW45" i="18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S45" i="18"/>
  <c r="QR45" i="18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PA45" i="18"/>
  <c r="OZ45" i="18"/>
  <c r="OY45" i="18"/>
  <c r="OX45" i="18"/>
  <c r="OW45" i="18"/>
  <c r="OV45" i="18"/>
  <c r="OR45" i="18"/>
  <c r="OQ45" i="18"/>
  <c r="OO45" i="18"/>
  <c r="ON45" i="18"/>
  <c r="OM45" i="18"/>
  <c r="OI45" i="18"/>
  <c r="OE45" i="18"/>
  <c r="OD45" i="18"/>
  <c r="OC45" i="18"/>
  <c r="OB45" i="18"/>
  <c r="OA45" i="18"/>
  <c r="NZ45" i="18"/>
  <c r="NV45" i="18"/>
  <c r="NU45" i="18"/>
  <c r="NS45" i="18"/>
  <c r="NR45" i="18"/>
  <c r="NQ45" i="18"/>
  <c r="NM45" i="18"/>
  <c r="NI45" i="18"/>
  <c r="NH45" i="18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Q45" i="18"/>
  <c r="LP45" i="18"/>
  <c r="LO45" i="18"/>
  <c r="LN45" i="18"/>
  <c r="LM45" i="18"/>
  <c r="LL45" i="18"/>
  <c r="LH45" i="18"/>
  <c r="LG45" i="18"/>
  <c r="LE45" i="18"/>
  <c r="LD45" i="18"/>
  <c r="LC45" i="18"/>
  <c r="KY45" i="18"/>
  <c r="VU44" i="18"/>
  <c r="VT44" i="18"/>
  <c r="VS44" i="18"/>
  <c r="VR44" i="18"/>
  <c r="VQ44" i="18"/>
  <c r="VP44" i="18"/>
  <c r="VL44" i="18"/>
  <c r="VK44" i="18"/>
  <c r="VI44" i="18"/>
  <c r="VH44" i="18"/>
  <c r="VG44" i="18"/>
  <c r="VC44" i="18"/>
  <c r="UY44" i="18"/>
  <c r="UX44" i="18"/>
  <c r="UW44" i="18"/>
  <c r="UV44" i="18"/>
  <c r="UU44" i="18"/>
  <c r="UT44" i="18"/>
  <c r="UP44" i="18"/>
  <c r="UO44" i="18"/>
  <c r="UM44" i="18"/>
  <c r="UL44" i="18"/>
  <c r="UK44" i="18"/>
  <c r="UG44" i="18"/>
  <c r="UC44" i="18"/>
  <c r="UB44" i="18"/>
  <c r="UA44" i="18"/>
  <c r="TZ44" i="18"/>
  <c r="TY44" i="18"/>
  <c r="TX44" i="18"/>
  <c r="TT44" i="18"/>
  <c r="TS44" i="18"/>
  <c r="TQ44" i="18"/>
  <c r="TP44" i="18"/>
  <c r="TO44" i="18"/>
  <c r="TK44" i="18"/>
  <c r="TG44" i="18"/>
  <c r="TF44" i="18"/>
  <c r="TE44" i="18"/>
  <c r="TD44" i="18"/>
  <c r="TC44" i="18"/>
  <c r="TB44" i="18"/>
  <c r="SX44" i="18"/>
  <c r="SW44" i="18"/>
  <c r="SU44" i="18"/>
  <c r="ST44" i="18"/>
  <c r="SS44" i="18"/>
  <c r="SO44" i="18"/>
  <c r="SK44" i="18"/>
  <c r="SJ44" i="18"/>
  <c r="SI44" i="18"/>
  <c r="SH44" i="18"/>
  <c r="SG44" i="18"/>
  <c r="SF44" i="18"/>
  <c r="SB44" i="18"/>
  <c r="SA44" i="18"/>
  <c r="RY44" i="18"/>
  <c r="RX44" i="18"/>
  <c r="RW44" i="18"/>
  <c r="RS44" i="18"/>
  <c r="RO44" i="18"/>
  <c r="RN44" i="18"/>
  <c r="RM44" i="18"/>
  <c r="RL44" i="18"/>
  <c r="RK44" i="18"/>
  <c r="RJ44" i="18"/>
  <c r="RF44" i="18"/>
  <c r="RE44" i="18"/>
  <c r="RC44" i="18"/>
  <c r="RB44" i="18"/>
  <c r="RA44" i="18"/>
  <c r="QW44" i="18"/>
  <c r="QS44" i="18"/>
  <c r="QR44" i="18"/>
  <c r="QQ44" i="18"/>
  <c r="QP44" i="18"/>
  <c r="QO44" i="18"/>
  <c r="QN44" i="18"/>
  <c r="QJ44" i="18"/>
  <c r="QI44" i="18"/>
  <c r="QG44" i="18"/>
  <c r="QF44" i="18"/>
  <c r="QE44" i="18"/>
  <c r="QA44" i="18"/>
  <c r="PW44" i="18"/>
  <c r="PV44" i="18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Q44" i="18"/>
  <c r="OO44" i="18"/>
  <c r="ON44" i="18"/>
  <c r="OM44" i="18"/>
  <c r="OI44" i="18"/>
  <c r="OE44" i="18"/>
  <c r="OD44" i="18"/>
  <c r="OC44" i="18"/>
  <c r="OB44" i="18"/>
  <c r="OA44" i="18"/>
  <c r="NZ44" i="18"/>
  <c r="NV44" i="18"/>
  <c r="NU44" i="18"/>
  <c r="NS44" i="18"/>
  <c r="NR44" i="18"/>
  <c r="NQ44" i="18"/>
  <c r="NM44" i="18"/>
  <c r="NI44" i="18"/>
  <c r="NH44" i="18"/>
  <c r="NG44" i="18"/>
  <c r="NF44" i="18"/>
  <c r="NE44" i="18"/>
  <c r="ND44" i="18"/>
  <c r="MZ44" i="18"/>
  <c r="MY44" i="18"/>
  <c r="MW44" i="18"/>
  <c r="MV44" i="18"/>
  <c r="MU44" i="18"/>
  <c r="MQ44" i="18"/>
  <c r="MM44" i="18"/>
  <c r="ML44" i="18"/>
  <c r="MK44" i="18"/>
  <c r="MJ44" i="18"/>
  <c r="MI44" i="18"/>
  <c r="MH44" i="18"/>
  <c r="MD44" i="18"/>
  <c r="MC44" i="18"/>
  <c r="MA44" i="18"/>
  <c r="LZ44" i="18"/>
  <c r="LY44" i="18"/>
  <c r="LU44" i="18"/>
  <c r="LQ44" i="18"/>
  <c r="LP44" i="18"/>
  <c r="LO44" i="18"/>
  <c r="LN44" i="18"/>
  <c r="LM44" i="18"/>
  <c r="LL44" i="18"/>
  <c r="LH44" i="18"/>
  <c r="LG44" i="18"/>
  <c r="LE44" i="18"/>
  <c r="LD44" i="18"/>
  <c r="LC44" i="18"/>
  <c r="KY44" i="18"/>
  <c r="VU43" i="18"/>
  <c r="VT43" i="18"/>
  <c r="VS43" i="18"/>
  <c r="VR43" i="18"/>
  <c r="VQ43" i="18"/>
  <c r="VP43" i="18"/>
  <c r="VL43" i="18"/>
  <c r="VK43" i="18"/>
  <c r="VI43" i="18"/>
  <c r="VH43" i="18"/>
  <c r="VG43" i="18"/>
  <c r="VC43" i="18"/>
  <c r="UY43" i="18"/>
  <c r="UX43" i="18"/>
  <c r="UW43" i="18"/>
  <c r="UV43" i="18"/>
  <c r="UU43" i="18"/>
  <c r="UT43" i="18"/>
  <c r="UP43" i="18"/>
  <c r="UO43" i="18"/>
  <c r="UM43" i="18"/>
  <c r="UL43" i="18"/>
  <c r="UK43" i="18"/>
  <c r="UG43" i="18"/>
  <c r="UC43" i="18"/>
  <c r="UB43" i="18"/>
  <c r="UA43" i="18"/>
  <c r="TZ43" i="18"/>
  <c r="TY43" i="18"/>
  <c r="TX43" i="18"/>
  <c r="TT43" i="18"/>
  <c r="TS43" i="18"/>
  <c r="TQ43" i="18"/>
  <c r="TP43" i="18"/>
  <c r="TO43" i="18"/>
  <c r="TK43" i="18"/>
  <c r="TG43" i="18"/>
  <c r="TF43" i="18"/>
  <c r="TE43" i="18"/>
  <c r="TD43" i="18"/>
  <c r="TC43" i="18"/>
  <c r="TB43" i="18"/>
  <c r="SX43" i="18"/>
  <c r="SU43" i="18"/>
  <c r="SS43" i="18"/>
  <c r="ST43" i="18" s="1"/>
  <c r="SW43" i="18" s="1"/>
  <c r="SO43" i="18"/>
  <c r="SK43" i="18"/>
  <c r="SJ43" i="18"/>
  <c r="SI43" i="18"/>
  <c r="SH43" i="18"/>
  <c r="SG43" i="18"/>
  <c r="SF43" i="18"/>
  <c r="SB43" i="18"/>
  <c r="RY43" i="18"/>
  <c r="RW43" i="18"/>
  <c r="RX43" i="18" s="1"/>
  <c r="SA43" i="18" s="1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S43" i="18"/>
  <c r="QR43" i="18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PA43" i="18"/>
  <c r="OZ43" i="18"/>
  <c r="OY43" i="18"/>
  <c r="OX43" i="18"/>
  <c r="OW43" i="18"/>
  <c r="OV43" i="18"/>
  <c r="OR43" i="18"/>
  <c r="OQ43" i="18"/>
  <c r="OO43" i="18"/>
  <c r="ON43" i="18"/>
  <c r="OM43" i="18"/>
  <c r="OI43" i="18"/>
  <c r="OE43" i="18"/>
  <c r="OD43" i="18"/>
  <c r="OC43" i="18"/>
  <c r="OB43" i="18"/>
  <c r="OA43" i="18"/>
  <c r="NZ43" i="18"/>
  <c r="NV43" i="18"/>
  <c r="NU43" i="18"/>
  <c r="NS43" i="18"/>
  <c r="NR43" i="18"/>
  <c r="NQ43" i="18"/>
  <c r="NM43" i="18"/>
  <c r="NI43" i="18"/>
  <c r="NH43" i="18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Q43" i="18"/>
  <c r="LP43" i="18"/>
  <c r="LO43" i="18"/>
  <c r="LN43" i="18"/>
  <c r="LM43" i="18"/>
  <c r="LL43" i="18"/>
  <c r="LH43" i="18"/>
  <c r="LG43" i="18"/>
  <c r="LE43" i="18"/>
  <c r="LD43" i="18"/>
  <c r="LC43" i="18"/>
  <c r="KY43" i="18"/>
  <c r="VU42" i="18"/>
  <c r="VT42" i="18"/>
  <c r="VS42" i="18"/>
  <c r="VR42" i="18"/>
  <c r="VQ42" i="18"/>
  <c r="VP42" i="18"/>
  <c r="VL42" i="18"/>
  <c r="VK42" i="18"/>
  <c r="VI42" i="18"/>
  <c r="VH42" i="18"/>
  <c r="VG42" i="18"/>
  <c r="VC42" i="18"/>
  <c r="UY42" i="18"/>
  <c r="UX42" i="18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G42" i="18"/>
  <c r="TF42" i="18"/>
  <c r="TE42" i="18"/>
  <c r="TD42" i="18"/>
  <c r="TC42" i="18"/>
  <c r="TB42" i="18"/>
  <c r="SX42" i="18"/>
  <c r="SU42" i="18"/>
  <c r="SS42" i="18"/>
  <c r="ST42" i="18" s="1"/>
  <c r="SW42" i="18" s="1"/>
  <c r="SO42" i="18"/>
  <c r="SK42" i="18"/>
  <c r="SJ42" i="18"/>
  <c r="SI42" i="18"/>
  <c r="SH42" i="18"/>
  <c r="SG42" i="18"/>
  <c r="SF42" i="18"/>
  <c r="SB42" i="18"/>
  <c r="RY42" i="18"/>
  <c r="RW42" i="18"/>
  <c r="RX42" i="18" s="1"/>
  <c r="SA42" i="18" s="1"/>
  <c r="RS42" i="18"/>
  <c r="RO42" i="18"/>
  <c r="RN42" i="18"/>
  <c r="RM42" i="18"/>
  <c r="RL42" i="18"/>
  <c r="RK42" i="18"/>
  <c r="RJ42" i="18"/>
  <c r="RF42" i="18"/>
  <c r="RE42" i="18"/>
  <c r="RC42" i="18"/>
  <c r="RB42" i="18"/>
  <c r="RA42" i="18"/>
  <c r="QW42" i="18"/>
  <c r="QS42" i="18"/>
  <c r="QR42" i="18"/>
  <c r="QQ42" i="18"/>
  <c r="QP42" i="18"/>
  <c r="QO42" i="18"/>
  <c r="QN42" i="18"/>
  <c r="QJ42" i="18"/>
  <c r="QI42" i="18"/>
  <c r="QG42" i="18"/>
  <c r="QF42" i="18"/>
  <c r="QE42" i="18"/>
  <c r="QA42" i="18"/>
  <c r="PW42" i="18"/>
  <c r="PV42" i="18"/>
  <c r="PU42" i="18"/>
  <c r="PT42" i="18"/>
  <c r="PS42" i="18"/>
  <c r="PR42" i="18"/>
  <c r="PN42" i="18"/>
  <c r="PK42" i="18"/>
  <c r="PI42" i="18"/>
  <c r="PJ42" i="18" s="1"/>
  <c r="PE42" i="18"/>
  <c r="PA42" i="18"/>
  <c r="OZ42" i="18"/>
  <c r="OY42" i="18"/>
  <c r="OX42" i="18"/>
  <c r="OW42" i="18"/>
  <c r="OV42" i="18"/>
  <c r="OR42" i="18"/>
  <c r="OO42" i="18"/>
  <c r="OM42" i="18"/>
  <c r="ON42" i="18" s="1"/>
  <c r="OQ42" i="18" s="1"/>
  <c r="OI42" i="18"/>
  <c r="OE42" i="18"/>
  <c r="OD42" i="18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M42" i="18"/>
  <c r="ML42" i="18"/>
  <c r="MK42" i="18"/>
  <c r="MJ42" i="18"/>
  <c r="MI42" i="18"/>
  <c r="MH42" i="18"/>
  <c r="MD42" i="18"/>
  <c r="MA42" i="18"/>
  <c r="LY42" i="18"/>
  <c r="LZ42" i="18" s="1"/>
  <c r="MC42" i="18" s="1"/>
  <c r="LU42" i="18"/>
  <c r="LQ42" i="18"/>
  <c r="LP42" i="18"/>
  <c r="LO42" i="18"/>
  <c r="LN42" i="18"/>
  <c r="LM42" i="18"/>
  <c r="LL42" i="18"/>
  <c r="LH42" i="18"/>
  <c r="LG42" i="18"/>
  <c r="LE42" i="18"/>
  <c r="LD42" i="18"/>
  <c r="LC42" i="18"/>
  <c r="KY42" i="18"/>
  <c r="VU41" i="18"/>
  <c r="VT41" i="18"/>
  <c r="VS41" i="18"/>
  <c r="VR41" i="18"/>
  <c r="VQ41" i="18"/>
  <c r="VP41" i="18"/>
  <c r="VL41" i="18"/>
  <c r="VI41" i="18"/>
  <c r="VG41" i="18"/>
  <c r="VH41" i="18" s="1"/>
  <c r="VC41" i="18"/>
  <c r="UY41" i="18"/>
  <c r="UX41" i="18"/>
  <c r="UW41" i="18"/>
  <c r="UV41" i="18"/>
  <c r="UU41" i="18"/>
  <c r="UT41" i="18"/>
  <c r="UP41" i="18"/>
  <c r="UM41" i="18"/>
  <c r="UK41" i="18"/>
  <c r="UL41" i="18" s="1"/>
  <c r="UG41" i="18"/>
  <c r="UC41" i="18"/>
  <c r="UB41" i="18"/>
  <c r="UA41" i="18"/>
  <c r="TZ41" i="18"/>
  <c r="TY41" i="18"/>
  <c r="TX41" i="18"/>
  <c r="TT41" i="18"/>
  <c r="TS41" i="18"/>
  <c r="TQ41" i="18"/>
  <c r="TP41" i="18"/>
  <c r="TO41" i="18"/>
  <c r="TG41" i="18"/>
  <c r="TF41" i="18"/>
  <c r="TE41" i="18"/>
  <c r="TD41" i="18"/>
  <c r="TC41" i="18"/>
  <c r="TB41" i="18"/>
  <c r="SX41" i="18"/>
  <c r="SU41" i="18"/>
  <c r="SS41" i="18"/>
  <c r="ST41" i="18" s="1"/>
  <c r="SW41" i="18" s="1"/>
  <c r="SO41" i="18"/>
  <c r="SK41" i="18"/>
  <c r="SJ41" i="18"/>
  <c r="SI41" i="18"/>
  <c r="SH41" i="18"/>
  <c r="SG41" i="18"/>
  <c r="SF41" i="18"/>
  <c r="SB41" i="18"/>
  <c r="RY41" i="18"/>
  <c r="RW41" i="18"/>
  <c r="RX41" i="18" s="1"/>
  <c r="RS41" i="18"/>
  <c r="RN41" i="18"/>
  <c r="RL41" i="18"/>
  <c r="RK41" i="18"/>
  <c r="RM41" i="18" s="1"/>
  <c r="RJ41" i="18"/>
  <c r="RF41" i="18"/>
  <c r="RC41" i="18"/>
  <c r="RA41" i="18"/>
  <c r="RB41" i="18" s="1"/>
  <c r="QW41" i="18"/>
  <c r="QS41" i="18"/>
  <c r="QR41" i="18"/>
  <c r="QQ41" i="18"/>
  <c r="QP41" i="18"/>
  <c r="QO41" i="18"/>
  <c r="QN41" i="18"/>
  <c r="QJ41" i="18"/>
  <c r="QG41" i="18"/>
  <c r="QE41" i="18"/>
  <c r="QF41" i="18" s="1"/>
  <c r="QA41" i="18"/>
  <c r="PW41" i="18"/>
  <c r="PV41" i="18"/>
  <c r="PU41" i="18"/>
  <c r="PT41" i="18"/>
  <c r="PS41" i="18"/>
  <c r="PR41" i="18"/>
  <c r="PN41" i="18"/>
  <c r="PK41" i="18"/>
  <c r="PI41" i="18"/>
  <c r="PJ41" i="18" s="1"/>
  <c r="PE41" i="18"/>
  <c r="PA41" i="18"/>
  <c r="OZ41" i="18"/>
  <c r="OY41" i="18"/>
  <c r="OX41" i="18"/>
  <c r="OW41" i="18"/>
  <c r="OV41" i="18"/>
  <c r="OR41" i="18"/>
  <c r="OO41" i="18"/>
  <c r="OM41" i="18"/>
  <c r="ON41" i="18" s="1"/>
  <c r="OI41" i="18"/>
  <c r="OE41" i="18"/>
  <c r="OD41" i="18"/>
  <c r="OC41" i="18"/>
  <c r="OB41" i="18"/>
  <c r="OA41" i="18"/>
  <c r="NZ41" i="18"/>
  <c r="NV41" i="18"/>
  <c r="NS41" i="18"/>
  <c r="NQ41" i="18"/>
  <c r="NR41" i="18" s="1"/>
  <c r="NM41" i="18"/>
  <c r="NI41" i="18"/>
  <c r="NH41" i="18"/>
  <c r="NG41" i="18"/>
  <c r="NF41" i="18"/>
  <c r="NE41" i="18"/>
  <c r="ND41" i="18"/>
  <c r="MZ41" i="18"/>
  <c r="MW41" i="18"/>
  <c r="MU41" i="18"/>
  <c r="MV41" i="18" s="1"/>
  <c r="MQ41" i="18"/>
  <c r="MM41" i="18"/>
  <c r="ML41" i="18"/>
  <c r="MK41" i="18"/>
  <c r="MJ41" i="18"/>
  <c r="MI41" i="18"/>
  <c r="MH41" i="18"/>
  <c r="MD41" i="18"/>
  <c r="MA41" i="18"/>
  <c r="LY41" i="18"/>
  <c r="LZ41" i="18" s="1"/>
  <c r="MC41" i="18" s="1"/>
  <c r="LU41" i="18"/>
  <c r="LQ41" i="18"/>
  <c r="LP41" i="18"/>
  <c r="LO41" i="18"/>
  <c r="LN41" i="18"/>
  <c r="LM41" i="18"/>
  <c r="LL41" i="18"/>
  <c r="LH41" i="18"/>
  <c r="LE41" i="18"/>
  <c r="LC41" i="18"/>
  <c r="LD41" i="18" s="1"/>
  <c r="LG41" i="18" s="1"/>
  <c r="KY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UY40" i="18"/>
  <c r="UX40" i="18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TG40" i="18"/>
  <c r="TF40" i="18"/>
  <c r="TE40" i="18"/>
  <c r="TD40" i="18"/>
  <c r="TC40" i="18"/>
  <c r="TB40" i="18"/>
  <c r="SX40" i="18"/>
  <c r="SW40" i="18"/>
  <c r="SU40" i="18"/>
  <c r="ST40" i="18"/>
  <c r="SS40" i="18"/>
  <c r="SO40" i="18"/>
  <c r="SK40" i="18"/>
  <c r="SJ40" i="18"/>
  <c r="SI40" i="18"/>
  <c r="SH40" i="18"/>
  <c r="SG40" i="18"/>
  <c r="SF40" i="18"/>
  <c r="SB40" i="18"/>
  <c r="SA40" i="18"/>
  <c r="RY40" i="18"/>
  <c r="RX40" i="18"/>
  <c r="RW40" i="18"/>
  <c r="RS40" i="18"/>
  <c r="RO40" i="18"/>
  <c r="RN40" i="18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W40" i="18"/>
  <c r="PV40" i="18"/>
  <c r="PU40" i="18"/>
  <c r="PT40" i="18"/>
  <c r="PS40" i="18"/>
  <c r="PR40" i="18"/>
  <c r="PN40" i="18"/>
  <c r="PM40" i="18"/>
  <c r="PK40" i="18"/>
  <c r="PJ40" i="18"/>
  <c r="PI40" i="18"/>
  <c r="PE40" i="18"/>
  <c r="PA40" i="18"/>
  <c r="OZ40" i="18"/>
  <c r="OY40" i="18"/>
  <c r="OX40" i="18"/>
  <c r="OW40" i="18"/>
  <c r="OV40" i="18"/>
  <c r="OR40" i="18"/>
  <c r="OQ40" i="18"/>
  <c r="OO40" i="18"/>
  <c r="ON40" i="18"/>
  <c r="OM40" i="18"/>
  <c r="OI40" i="18"/>
  <c r="OE40" i="18"/>
  <c r="OD40" i="18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M40" i="18"/>
  <c r="ML40" i="18"/>
  <c r="MK40" i="18"/>
  <c r="MJ40" i="18"/>
  <c r="MI40" i="18"/>
  <c r="MH40" i="18"/>
  <c r="MD40" i="18"/>
  <c r="MC40" i="18"/>
  <c r="MA40" i="18"/>
  <c r="LZ40" i="18"/>
  <c r="LY40" i="18"/>
  <c r="LU40" i="18"/>
  <c r="LQ40" i="18"/>
  <c r="LP40" i="18"/>
  <c r="LO40" i="18"/>
  <c r="LN40" i="18"/>
  <c r="LM40" i="18"/>
  <c r="LL40" i="18"/>
  <c r="LH40" i="18"/>
  <c r="LG40" i="18"/>
  <c r="LE40" i="18"/>
  <c r="LD40" i="18"/>
  <c r="LC40" i="18"/>
  <c r="KY40" i="18"/>
  <c r="VU39" i="18"/>
  <c r="VT39" i="18"/>
  <c r="VS39" i="18"/>
  <c r="VR39" i="18"/>
  <c r="VQ39" i="18"/>
  <c r="VP39" i="18"/>
  <c r="VL39" i="18"/>
  <c r="VK39" i="18"/>
  <c r="VI39" i="18"/>
  <c r="VH39" i="18"/>
  <c r="VG39" i="18"/>
  <c r="VC39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C39" i="18"/>
  <c r="UB39" i="18"/>
  <c r="UA39" i="18"/>
  <c r="TZ39" i="18"/>
  <c r="TY39" i="18"/>
  <c r="TX39" i="18"/>
  <c r="TT39" i="18"/>
  <c r="TS39" i="18"/>
  <c r="TQ39" i="18"/>
  <c r="TP39" i="18"/>
  <c r="TO39" i="18"/>
  <c r="TK39" i="18"/>
  <c r="TG39" i="18"/>
  <c r="TF39" i="18"/>
  <c r="TE39" i="18"/>
  <c r="TD39" i="18"/>
  <c r="TC39" i="18"/>
  <c r="TB39" i="18"/>
  <c r="SX39" i="18"/>
  <c r="SW39" i="18"/>
  <c r="SU39" i="18"/>
  <c r="ST39" i="18"/>
  <c r="SS39" i="18"/>
  <c r="SO39" i="18"/>
  <c r="SK39" i="18"/>
  <c r="SJ39" i="18"/>
  <c r="SI39" i="18"/>
  <c r="SH39" i="18"/>
  <c r="SG39" i="18"/>
  <c r="SF39" i="18"/>
  <c r="SB39" i="18"/>
  <c r="SA39" i="18"/>
  <c r="RY39" i="18"/>
  <c r="RX39" i="18"/>
  <c r="RW39" i="18"/>
  <c r="RS39" i="18"/>
  <c r="RO39" i="18"/>
  <c r="RN39" i="18"/>
  <c r="RM39" i="18"/>
  <c r="RL39" i="18"/>
  <c r="RK39" i="18"/>
  <c r="RJ39" i="18"/>
  <c r="RF39" i="18"/>
  <c r="RE39" i="18"/>
  <c r="RC39" i="18"/>
  <c r="RB39" i="18"/>
  <c r="RA39" i="18"/>
  <c r="QW39" i="18"/>
  <c r="QS39" i="18"/>
  <c r="QR39" i="18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PA39" i="18"/>
  <c r="OZ39" i="18"/>
  <c r="OY39" i="18"/>
  <c r="OX39" i="18"/>
  <c r="OW39" i="18"/>
  <c r="OV39" i="18"/>
  <c r="OR39" i="18"/>
  <c r="OQ39" i="18"/>
  <c r="OO39" i="18"/>
  <c r="ON39" i="18"/>
  <c r="OM39" i="18"/>
  <c r="OI39" i="18"/>
  <c r="OE39" i="18"/>
  <c r="OD39" i="18"/>
  <c r="OC39" i="18"/>
  <c r="OB39" i="18"/>
  <c r="OA39" i="18"/>
  <c r="NZ39" i="18"/>
  <c r="NV39" i="18"/>
  <c r="NU39" i="18"/>
  <c r="NS39" i="18"/>
  <c r="NR39" i="18"/>
  <c r="NQ39" i="18"/>
  <c r="NM39" i="18"/>
  <c r="NI39" i="18"/>
  <c r="NH39" i="18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Q39" i="18"/>
  <c r="LP39" i="18"/>
  <c r="LO39" i="18"/>
  <c r="LN39" i="18"/>
  <c r="LM39" i="18"/>
  <c r="LL39" i="18"/>
  <c r="LH39" i="18"/>
  <c r="LG39" i="18"/>
  <c r="LE39" i="18"/>
  <c r="LD39" i="18"/>
  <c r="LC39" i="18"/>
  <c r="KY39" i="18"/>
  <c r="VU38" i="18"/>
  <c r="VT38" i="18"/>
  <c r="VS38" i="18"/>
  <c r="VR38" i="18"/>
  <c r="VQ38" i="18"/>
  <c r="VP38" i="18"/>
  <c r="VL38" i="18"/>
  <c r="VK38" i="18"/>
  <c r="VI38" i="18"/>
  <c r="VH38" i="18"/>
  <c r="VG38" i="18"/>
  <c r="UY38" i="18"/>
  <c r="UX38" i="18"/>
  <c r="UW38" i="18"/>
  <c r="UV38" i="18"/>
  <c r="UU38" i="18"/>
  <c r="UT38" i="18"/>
  <c r="UP38" i="18"/>
  <c r="UO38" i="18"/>
  <c r="UM38" i="18"/>
  <c r="UL38" i="18"/>
  <c r="UK38" i="18"/>
  <c r="UC38" i="18"/>
  <c r="UB38" i="18"/>
  <c r="UA38" i="18"/>
  <c r="TZ38" i="18"/>
  <c r="TY38" i="18"/>
  <c r="TX38" i="18"/>
  <c r="TT38" i="18"/>
  <c r="TS38" i="18"/>
  <c r="TQ38" i="18"/>
  <c r="TP38" i="18"/>
  <c r="TO38" i="18"/>
  <c r="TG38" i="18"/>
  <c r="TF38" i="18"/>
  <c r="TE38" i="18"/>
  <c r="TD38" i="18"/>
  <c r="TC38" i="18"/>
  <c r="TB38" i="18"/>
  <c r="SX38" i="18"/>
  <c r="SU38" i="18"/>
  <c r="SS38" i="18"/>
  <c r="ST38" i="18" s="1"/>
  <c r="SO38" i="18"/>
  <c r="SK38" i="18"/>
  <c r="SJ38" i="18"/>
  <c r="SI38" i="18"/>
  <c r="SH38" i="18"/>
  <c r="SG38" i="18"/>
  <c r="SF38" i="18"/>
  <c r="SB38" i="18"/>
  <c r="SA38" i="18"/>
  <c r="RY38" i="18"/>
  <c r="RX38" i="18"/>
  <c r="RW38" i="18"/>
  <c r="RO38" i="18"/>
  <c r="RN38" i="18"/>
  <c r="RM38" i="18"/>
  <c r="RL38" i="18"/>
  <c r="RK38" i="18"/>
  <c r="RJ38" i="18"/>
  <c r="RF38" i="18"/>
  <c r="RC38" i="18"/>
  <c r="RA38" i="18"/>
  <c r="RB38" i="18" s="1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PW38" i="18"/>
  <c r="PV38" i="18"/>
  <c r="PU38" i="18"/>
  <c r="PT38" i="18"/>
  <c r="PS38" i="18"/>
  <c r="PR38" i="18"/>
  <c r="PN38" i="18"/>
  <c r="PM38" i="18"/>
  <c r="PK38" i="18"/>
  <c r="PJ38" i="18"/>
  <c r="PI38" i="18"/>
  <c r="PA38" i="18"/>
  <c r="OZ38" i="18"/>
  <c r="OY38" i="18"/>
  <c r="OX38" i="18"/>
  <c r="OW38" i="18"/>
  <c r="OV38" i="18"/>
  <c r="OR38" i="18"/>
  <c r="OO38" i="18"/>
  <c r="OM38" i="18"/>
  <c r="ON38" i="18" s="1"/>
  <c r="OI38" i="18"/>
  <c r="OE38" i="18"/>
  <c r="OD38" i="18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W38" i="18"/>
  <c r="MU38" i="18"/>
  <c r="MV38" i="18" s="1"/>
  <c r="MQ38" i="18"/>
  <c r="MM38" i="18"/>
  <c r="ML38" i="18"/>
  <c r="MK38" i="18"/>
  <c r="MJ38" i="18"/>
  <c r="MI38" i="18"/>
  <c r="MH38" i="18"/>
  <c r="MD38" i="18"/>
  <c r="MC38" i="18"/>
  <c r="MA38" i="18"/>
  <c r="LZ38" i="18"/>
  <c r="LY38" i="18"/>
  <c r="LQ38" i="18"/>
  <c r="LP38" i="18"/>
  <c r="LO38" i="18"/>
  <c r="LN38" i="18"/>
  <c r="LM38" i="18"/>
  <c r="LL38" i="18"/>
  <c r="LH38" i="18"/>
  <c r="LG38" i="18"/>
  <c r="LE38" i="18"/>
  <c r="LD38" i="18"/>
  <c r="LC38" i="18"/>
  <c r="VU37" i="18"/>
  <c r="VT37" i="18"/>
  <c r="VS37" i="18"/>
  <c r="VR37" i="18"/>
  <c r="VQ37" i="18"/>
  <c r="VP37" i="18"/>
  <c r="VL37" i="18"/>
  <c r="VK37" i="18"/>
  <c r="VI37" i="18"/>
  <c r="VH37" i="18"/>
  <c r="VG37" i="18"/>
  <c r="VC37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C37" i="18"/>
  <c r="UB37" i="18"/>
  <c r="UA37" i="18"/>
  <c r="TZ37" i="18"/>
  <c r="TY37" i="18"/>
  <c r="TX37" i="18"/>
  <c r="TT37" i="18"/>
  <c r="TS37" i="18"/>
  <c r="TQ37" i="18"/>
  <c r="TP37" i="18"/>
  <c r="TO37" i="18"/>
  <c r="TK37" i="18"/>
  <c r="TG37" i="18"/>
  <c r="TF37" i="18"/>
  <c r="TE37" i="18"/>
  <c r="TD37" i="18"/>
  <c r="TC37" i="18"/>
  <c r="TB37" i="18"/>
  <c r="SX37" i="18"/>
  <c r="SW37" i="18"/>
  <c r="SU37" i="18"/>
  <c r="ST37" i="18"/>
  <c r="SS37" i="18"/>
  <c r="SO37" i="18"/>
  <c r="SK37" i="18"/>
  <c r="SJ37" i="18"/>
  <c r="SI37" i="18"/>
  <c r="SH37" i="18"/>
  <c r="SG37" i="18"/>
  <c r="SF37" i="18"/>
  <c r="SB37" i="18"/>
  <c r="SA37" i="18"/>
  <c r="RY37" i="18"/>
  <c r="RX37" i="18"/>
  <c r="RW37" i="18"/>
  <c r="RS37" i="18"/>
  <c r="RO37" i="18"/>
  <c r="RN37" i="18"/>
  <c r="RM37" i="18"/>
  <c r="RL37" i="18"/>
  <c r="RK37" i="18"/>
  <c r="RJ37" i="18"/>
  <c r="RF37" i="18"/>
  <c r="RE37" i="18"/>
  <c r="RC37" i="18"/>
  <c r="RB37" i="18"/>
  <c r="RA37" i="18"/>
  <c r="QW37" i="18"/>
  <c r="QS37" i="18"/>
  <c r="QR37" i="18"/>
  <c r="QQ37" i="18"/>
  <c r="QP37" i="18"/>
  <c r="QO37" i="18"/>
  <c r="QN37" i="18"/>
  <c r="QJ37" i="18"/>
  <c r="QI37" i="18"/>
  <c r="QG37" i="18"/>
  <c r="QF37" i="18"/>
  <c r="QE37" i="18"/>
  <c r="QA37" i="18"/>
  <c r="PW37" i="18"/>
  <c r="PV37" i="18"/>
  <c r="PU37" i="18"/>
  <c r="PT37" i="18"/>
  <c r="PS37" i="18"/>
  <c r="PR37" i="18"/>
  <c r="PN37" i="18"/>
  <c r="PM37" i="18"/>
  <c r="PK37" i="18"/>
  <c r="PJ37" i="18"/>
  <c r="PI37" i="18"/>
  <c r="PE37" i="18"/>
  <c r="PA37" i="18"/>
  <c r="OZ37" i="18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I37" i="18"/>
  <c r="NH37" i="18"/>
  <c r="NG37" i="18"/>
  <c r="NF37" i="18"/>
  <c r="NE37" i="18"/>
  <c r="ND37" i="18"/>
  <c r="MZ37" i="18"/>
  <c r="MY37" i="18"/>
  <c r="MW37" i="18"/>
  <c r="MV37" i="18"/>
  <c r="MU37" i="18"/>
  <c r="MQ37" i="18"/>
  <c r="MM37" i="18"/>
  <c r="ML37" i="18"/>
  <c r="MK37" i="18"/>
  <c r="MJ37" i="18"/>
  <c r="MI37" i="18"/>
  <c r="MH37" i="18"/>
  <c r="MD37" i="18"/>
  <c r="MC37" i="18"/>
  <c r="MA37" i="18"/>
  <c r="LZ37" i="18"/>
  <c r="LY37" i="18"/>
  <c r="LU37" i="18"/>
  <c r="LQ37" i="18"/>
  <c r="LP37" i="18"/>
  <c r="LO37" i="18"/>
  <c r="LN37" i="18"/>
  <c r="LM37" i="18"/>
  <c r="LL37" i="18"/>
  <c r="LH37" i="18"/>
  <c r="LG37" i="18"/>
  <c r="LE37" i="18"/>
  <c r="LD37" i="18"/>
  <c r="LC37" i="18"/>
  <c r="KY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UY36" i="18"/>
  <c r="UX36" i="18"/>
  <c r="UW36" i="18"/>
  <c r="UV36" i="18"/>
  <c r="UU36" i="18"/>
  <c r="UT36" i="18"/>
  <c r="UP36" i="18"/>
  <c r="UO36" i="18"/>
  <c r="UM36" i="18"/>
  <c r="UL36" i="18"/>
  <c r="UK36" i="18"/>
  <c r="UG36" i="18"/>
  <c r="UC36" i="18"/>
  <c r="UB36" i="18"/>
  <c r="UA36" i="18"/>
  <c r="TZ36" i="18"/>
  <c r="TY36" i="18"/>
  <c r="TX36" i="18"/>
  <c r="TT36" i="18"/>
  <c r="TS36" i="18"/>
  <c r="TQ36" i="18"/>
  <c r="TP36" i="18"/>
  <c r="TO36" i="18"/>
  <c r="TK36" i="18"/>
  <c r="TG36" i="18"/>
  <c r="TF36" i="18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SA36" i="18"/>
  <c r="RY36" i="18"/>
  <c r="RX36" i="18"/>
  <c r="RW36" i="18"/>
  <c r="RS36" i="18"/>
  <c r="RO36" i="18"/>
  <c r="RN36" i="18"/>
  <c r="RM36" i="18"/>
  <c r="RL36" i="18"/>
  <c r="RK36" i="18"/>
  <c r="RJ36" i="18"/>
  <c r="RF36" i="18"/>
  <c r="RE36" i="18"/>
  <c r="RC36" i="18"/>
  <c r="RB36" i="18"/>
  <c r="RA36" i="18"/>
  <c r="QW36" i="18"/>
  <c r="QS36" i="18"/>
  <c r="QR36" i="18"/>
  <c r="QQ36" i="18"/>
  <c r="QP36" i="18"/>
  <c r="QO36" i="18"/>
  <c r="QN36" i="18"/>
  <c r="QJ36" i="18"/>
  <c r="QG36" i="18"/>
  <c r="QE36" i="18"/>
  <c r="QF36" i="18" s="1"/>
  <c r="QA36" i="18"/>
  <c r="PW36" i="18"/>
  <c r="PV36" i="18"/>
  <c r="PU36" i="18"/>
  <c r="PT36" i="18"/>
  <c r="PS36" i="18"/>
  <c r="PR36" i="18"/>
  <c r="PN36" i="18"/>
  <c r="PM36" i="18"/>
  <c r="PK36" i="18"/>
  <c r="PJ36" i="18"/>
  <c r="PI36" i="18"/>
  <c r="PE36" i="18"/>
  <c r="PA36" i="18"/>
  <c r="OZ36" i="18"/>
  <c r="OY36" i="18"/>
  <c r="OX36" i="18"/>
  <c r="OW36" i="18"/>
  <c r="OV36" i="18"/>
  <c r="OR36" i="18"/>
  <c r="OQ36" i="18"/>
  <c r="OO36" i="18"/>
  <c r="ON36" i="18"/>
  <c r="OM36" i="18"/>
  <c r="OI36" i="18"/>
  <c r="OE36" i="18"/>
  <c r="OD36" i="18"/>
  <c r="OC36" i="18"/>
  <c r="OB36" i="18"/>
  <c r="OA36" i="18"/>
  <c r="NZ36" i="18"/>
  <c r="NV36" i="18"/>
  <c r="NU36" i="18"/>
  <c r="NS36" i="18"/>
  <c r="NR36" i="18"/>
  <c r="NQ36" i="18"/>
  <c r="NM36" i="18"/>
  <c r="NI36" i="18"/>
  <c r="NH36" i="18"/>
  <c r="NG36" i="18"/>
  <c r="NF36" i="18"/>
  <c r="NE36" i="18"/>
  <c r="ND36" i="18"/>
  <c r="MZ36" i="18"/>
  <c r="MY36" i="18"/>
  <c r="MW36" i="18"/>
  <c r="MV36" i="18"/>
  <c r="MU36" i="18"/>
  <c r="MQ36" i="18"/>
  <c r="MM36" i="18"/>
  <c r="ML36" i="18"/>
  <c r="MK36" i="18"/>
  <c r="MJ36" i="18"/>
  <c r="MI36" i="18"/>
  <c r="MH36" i="18"/>
  <c r="MD36" i="18"/>
  <c r="MC36" i="18"/>
  <c r="MA36" i="18"/>
  <c r="LZ36" i="18"/>
  <c r="LY36" i="18"/>
  <c r="LU36" i="18"/>
  <c r="LQ36" i="18"/>
  <c r="LP36" i="18"/>
  <c r="LO36" i="18"/>
  <c r="LN36" i="18"/>
  <c r="LM36" i="18"/>
  <c r="LL36" i="18"/>
  <c r="LH36" i="18"/>
  <c r="LE36" i="18"/>
  <c r="LC36" i="18"/>
  <c r="LD36" i="18" s="1"/>
  <c r="LG36" i="18" s="1"/>
  <c r="KY36" i="18"/>
  <c r="VU35" i="18"/>
  <c r="VT35" i="18"/>
  <c r="VS35" i="18"/>
  <c r="VR35" i="18"/>
  <c r="VQ35" i="18"/>
  <c r="VP35" i="18"/>
  <c r="VL35" i="18"/>
  <c r="VI35" i="18"/>
  <c r="VH35" i="18"/>
  <c r="VG35" i="18"/>
  <c r="VC35" i="18"/>
  <c r="UY35" i="18"/>
  <c r="UX35" i="18"/>
  <c r="UW35" i="18"/>
  <c r="UV35" i="18"/>
  <c r="UU35" i="18"/>
  <c r="UT35" i="18"/>
  <c r="UP35" i="18"/>
  <c r="UM35" i="18"/>
  <c r="UK35" i="18"/>
  <c r="UL35" i="18" s="1"/>
  <c r="UO35" i="18" s="1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G35" i="18"/>
  <c r="TF35" i="18"/>
  <c r="TE35" i="18"/>
  <c r="TD35" i="18"/>
  <c r="TC35" i="18"/>
  <c r="TB35" i="18"/>
  <c r="SX35" i="18"/>
  <c r="SW35" i="18"/>
  <c r="SU35" i="18"/>
  <c r="ST35" i="18"/>
  <c r="SS35" i="18"/>
  <c r="SK35" i="18"/>
  <c r="SJ35" i="18"/>
  <c r="SI35" i="18"/>
  <c r="SH35" i="18"/>
  <c r="SG35" i="18"/>
  <c r="SF35" i="18"/>
  <c r="SB35" i="18"/>
  <c r="RY35" i="18"/>
  <c r="RW35" i="18"/>
  <c r="RX35" i="18" s="1"/>
  <c r="SA35" i="18" s="1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S35" i="18"/>
  <c r="QR35" i="18"/>
  <c r="QQ35" i="18"/>
  <c r="QP35" i="18"/>
  <c r="QO35" i="18"/>
  <c r="QN35" i="18"/>
  <c r="QJ35" i="18"/>
  <c r="QG35" i="18"/>
  <c r="QE35" i="18"/>
  <c r="QF35" i="18" s="1"/>
  <c r="QI35" i="18" s="1"/>
  <c r="QA35" i="18"/>
  <c r="PW35" i="18"/>
  <c r="PV35" i="18"/>
  <c r="PU35" i="18"/>
  <c r="PT35" i="18"/>
  <c r="PS35" i="18"/>
  <c r="PR35" i="18"/>
  <c r="PN35" i="18"/>
  <c r="PK35" i="18"/>
  <c r="PI35" i="18"/>
  <c r="PJ35" i="18" s="1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E35" i="18"/>
  <c r="OD35" i="18"/>
  <c r="OC35" i="18"/>
  <c r="OB35" i="18"/>
  <c r="OA35" i="18"/>
  <c r="NZ35" i="18"/>
  <c r="NV35" i="18"/>
  <c r="NS35" i="18"/>
  <c r="NQ35" i="18"/>
  <c r="NR35" i="18" s="1"/>
  <c r="NU35" i="18" s="1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M35" i="18"/>
  <c r="ML35" i="18"/>
  <c r="MK35" i="18"/>
  <c r="MJ35" i="18"/>
  <c r="MI35" i="18"/>
  <c r="MH35" i="18"/>
  <c r="MD35" i="18"/>
  <c r="MA35" i="18"/>
  <c r="LZ35" i="18"/>
  <c r="LY35" i="18"/>
  <c r="LU35" i="18"/>
  <c r="LQ35" i="18"/>
  <c r="LP35" i="18"/>
  <c r="LO35" i="18"/>
  <c r="LN35" i="18"/>
  <c r="LM35" i="18"/>
  <c r="LL35" i="18"/>
  <c r="LH35" i="18"/>
  <c r="LE35" i="18"/>
  <c r="LC35" i="18"/>
  <c r="LD35" i="18" s="1"/>
  <c r="KY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S34" i="18"/>
  <c r="NQ34" i="18"/>
  <c r="NR34" i="18" s="1"/>
  <c r="NU34" i="18" s="1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U33" i="18"/>
  <c r="SS33" i="18"/>
  <c r="ST33" i="18" s="1"/>
  <c r="SW33" i="18" s="1"/>
  <c r="SO33" i="18"/>
  <c r="SK33" i="18"/>
  <c r="SJ33" i="18"/>
  <c r="SI33" i="18"/>
  <c r="SH33" i="18"/>
  <c r="SG33" i="18"/>
  <c r="SF33" i="18"/>
  <c r="SB33" i="18"/>
  <c r="SA33" i="18"/>
  <c r="RY33" i="18"/>
  <c r="RX33" i="18"/>
  <c r="RW33" i="18"/>
  <c r="RS33" i="18"/>
  <c r="RO33" i="18"/>
  <c r="RN33" i="18"/>
  <c r="RM33" i="18"/>
  <c r="RL33" i="18"/>
  <c r="RK33" i="18"/>
  <c r="RJ33" i="18"/>
  <c r="RF33" i="18"/>
  <c r="RE33" i="18"/>
  <c r="RC33" i="18"/>
  <c r="RB33" i="18"/>
  <c r="RA33" i="18"/>
  <c r="QW33" i="18"/>
  <c r="QS33" i="18"/>
  <c r="QR33" i="18"/>
  <c r="QQ33" i="18"/>
  <c r="QP33" i="18"/>
  <c r="QO33" i="18"/>
  <c r="QN33" i="18"/>
  <c r="QJ33" i="18"/>
  <c r="QI33" i="18"/>
  <c r="QG33" i="18"/>
  <c r="QF33" i="18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S33" i="18"/>
  <c r="NQ33" i="18"/>
  <c r="NR33" i="18" s="1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E33" i="18"/>
  <c r="LD33" i="18"/>
  <c r="LG33" i="18" s="1"/>
  <c r="LC33" i="18"/>
  <c r="KY33" i="18"/>
  <c r="VT32" i="18"/>
  <c r="VR32" i="18"/>
  <c r="VQ32" i="18"/>
  <c r="VS32" i="18" s="1"/>
  <c r="VP32" i="18"/>
  <c r="VL32" i="18"/>
  <c r="VI32" i="18"/>
  <c r="VG32" i="18"/>
  <c r="VH32" i="18" s="1"/>
  <c r="VC32" i="18"/>
  <c r="UY32" i="18"/>
  <c r="UX32" i="18"/>
  <c r="UW32" i="18"/>
  <c r="UV32" i="18"/>
  <c r="UU32" i="18"/>
  <c r="UT32" i="18"/>
  <c r="UP32" i="18"/>
  <c r="UM32" i="18"/>
  <c r="UK32" i="18"/>
  <c r="UL32" i="18" s="1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G32" i="18"/>
  <c r="TF32" i="18"/>
  <c r="TE32" i="18"/>
  <c r="TD32" i="18"/>
  <c r="TC32" i="18"/>
  <c r="TB32" i="18"/>
  <c r="SX32" i="18"/>
  <c r="SU32" i="18"/>
  <c r="SS32" i="18"/>
  <c r="ST32" i="18" s="1"/>
  <c r="SO32" i="18"/>
  <c r="SK32" i="18"/>
  <c r="SJ32" i="18"/>
  <c r="SI32" i="18"/>
  <c r="SH32" i="18"/>
  <c r="SG32" i="18"/>
  <c r="SF32" i="18"/>
  <c r="SB32" i="18"/>
  <c r="RY32" i="18"/>
  <c r="RX32" i="18"/>
  <c r="SA32" i="18" s="1"/>
  <c r="RW32" i="18"/>
  <c r="RS32" i="18"/>
  <c r="RO32" i="18"/>
  <c r="RN32" i="18"/>
  <c r="RM32" i="18"/>
  <c r="RL32" i="18"/>
  <c r="RK32" i="18"/>
  <c r="RJ32" i="18"/>
  <c r="RF32" i="18"/>
  <c r="RC32" i="18"/>
  <c r="RA32" i="18"/>
  <c r="RB32" i="18" s="1"/>
  <c r="RE32" i="18" s="1"/>
  <c r="QW32" i="18"/>
  <c r="QS32" i="18"/>
  <c r="QR32" i="18"/>
  <c r="QQ32" i="18"/>
  <c r="QP32" i="18"/>
  <c r="QO32" i="18"/>
  <c r="QN32" i="18"/>
  <c r="QJ32" i="18"/>
  <c r="QG32" i="18"/>
  <c r="QE32" i="18"/>
  <c r="QF32" i="18" s="1"/>
  <c r="QI32" i="18" s="1"/>
  <c r="QA32" i="18"/>
  <c r="PW32" i="18"/>
  <c r="PV32" i="18"/>
  <c r="PU32" i="18"/>
  <c r="PT32" i="18"/>
  <c r="PS32" i="18"/>
  <c r="PR32" i="18"/>
  <c r="PN32" i="18"/>
  <c r="PK32" i="18"/>
  <c r="PJ32" i="18"/>
  <c r="PI32" i="18"/>
  <c r="PE32" i="18"/>
  <c r="PA32" i="18"/>
  <c r="OZ32" i="18"/>
  <c r="OY32" i="18"/>
  <c r="OX32" i="18"/>
  <c r="OW32" i="18"/>
  <c r="OV32" i="18"/>
  <c r="OR32" i="18"/>
  <c r="OO32" i="18"/>
  <c r="ON32" i="18"/>
  <c r="OM32" i="18"/>
  <c r="OI32" i="18"/>
  <c r="OE32" i="18"/>
  <c r="OD32" i="18"/>
  <c r="OC32" i="18"/>
  <c r="OB32" i="18"/>
  <c r="OA32" i="18"/>
  <c r="NZ32" i="18"/>
  <c r="NV32" i="18"/>
  <c r="NS32" i="18"/>
  <c r="NR32" i="18"/>
  <c r="NQ32" i="18"/>
  <c r="NM32" i="18"/>
  <c r="NI32" i="18"/>
  <c r="NH32" i="18"/>
  <c r="NG32" i="18"/>
  <c r="NF32" i="18"/>
  <c r="NE32" i="18"/>
  <c r="ND32" i="18"/>
  <c r="MZ32" i="18"/>
  <c r="MW32" i="18"/>
  <c r="MU32" i="18"/>
  <c r="MV32" i="18" s="1"/>
  <c r="MQ32" i="18"/>
  <c r="MM32" i="18"/>
  <c r="ML32" i="18"/>
  <c r="MK32" i="18"/>
  <c r="MJ32" i="18"/>
  <c r="MI32" i="18"/>
  <c r="MH32" i="18"/>
  <c r="MD32" i="18"/>
  <c r="MA32" i="18"/>
  <c r="LY32" i="18"/>
  <c r="LZ32" i="18" s="1"/>
  <c r="LU32" i="18"/>
  <c r="LQ32" i="18"/>
  <c r="LP32" i="18"/>
  <c r="LO32" i="18"/>
  <c r="LN32" i="18"/>
  <c r="LM32" i="18"/>
  <c r="LL32" i="18"/>
  <c r="LH32" i="18"/>
  <c r="LE32" i="18"/>
  <c r="LC32" i="18"/>
  <c r="LD32" i="18" s="1"/>
  <c r="KY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TG31" i="18"/>
  <c r="TF31" i="18"/>
  <c r="TE31" i="18"/>
  <c r="TD31" i="18"/>
  <c r="TC31" i="18"/>
  <c r="TB31" i="18"/>
  <c r="SX31" i="18"/>
  <c r="SW31" i="18"/>
  <c r="SU31" i="18"/>
  <c r="ST31" i="18"/>
  <c r="SS31" i="18"/>
  <c r="SO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VU30" i="18"/>
  <c r="VT30" i="18"/>
  <c r="VS30" i="18"/>
  <c r="VR30" i="18"/>
  <c r="VQ30" i="18"/>
  <c r="VP30" i="18"/>
  <c r="VL30" i="18"/>
  <c r="VK30" i="18"/>
  <c r="VI30" i="18"/>
  <c r="VH30" i="18"/>
  <c r="VG30" i="18"/>
  <c r="VC30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U30" i="18"/>
  <c r="SS30" i="18"/>
  <c r="ST30" i="18" s="1"/>
  <c r="SW30" i="18" s="1"/>
  <c r="SO30" i="18"/>
  <c r="SK30" i="18"/>
  <c r="SJ30" i="18"/>
  <c r="SI30" i="18"/>
  <c r="SH30" i="18"/>
  <c r="SG30" i="18"/>
  <c r="SF30" i="18"/>
  <c r="SB30" i="18"/>
  <c r="SA30" i="18"/>
  <c r="RY30" i="18"/>
  <c r="RX30" i="18"/>
  <c r="RW30" i="18"/>
  <c r="RS30" i="18"/>
  <c r="RO30" i="18"/>
  <c r="RN30" i="18"/>
  <c r="RM30" i="18"/>
  <c r="RL30" i="18"/>
  <c r="RK30" i="18"/>
  <c r="RJ30" i="18"/>
  <c r="RF30" i="18"/>
  <c r="RE30" i="18"/>
  <c r="RC30" i="18"/>
  <c r="RB30" i="18"/>
  <c r="RA30" i="18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S30" i="18"/>
  <c r="NQ30" i="18"/>
  <c r="NR30" i="18" s="1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VU29" i="18"/>
  <c r="VT29" i="18"/>
  <c r="VS29" i="18"/>
  <c r="VR29" i="18"/>
  <c r="VQ29" i="18"/>
  <c r="VP29" i="18"/>
  <c r="VL29" i="18"/>
  <c r="VI29" i="18"/>
  <c r="VG29" i="18"/>
  <c r="VH29" i="18" s="1"/>
  <c r="VK29" i="18" s="1"/>
  <c r="VC29" i="18"/>
  <c r="UY29" i="18"/>
  <c r="UX29" i="18"/>
  <c r="UW29" i="18"/>
  <c r="UV29" i="18"/>
  <c r="UU29" i="18"/>
  <c r="UT29" i="18"/>
  <c r="UP29" i="18"/>
  <c r="UM29" i="18"/>
  <c r="UL29" i="18"/>
  <c r="UK29" i="18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G29" i="18"/>
  <c r="TF29" i="18"/>
  <c r="TE29" i="18"/>
  <c r="TD29" i="18"/>
  <c r="TC29" i="18"/>
  <c r="TB29" i="18"/>
  <c r="SX29" i="18"/>
  <c r="SU29" i="18"/>
  <c r="ST29" i="18"/>
  <c r="SS29" i="18"/>
  <c r="SO29" i="18"/>
  <c r="SK29" i="18"/>
  <c r="SJ29" i="18"/>
  <c r="SI29" i="18"/>
  <c r="SH29" i="18"/>
  <c r="SG29" i="18"/>
  <c r="SF29" i="18"/>
  <c r="SB29" i="18"/>
  <c r="RY29" i="18"/>
  <c r="RW29" i="18"/>
  <c r="RX29" i="18" s="1"/>
  <c r="SA29" i="18" s="1"/>
  <c r="RS29" i="18"/>
  <c r="RO29" i="18"/>
  <c r="RN29" i="18"/>
  <c r="RM29" i="18"/>
  <c r="RL29" i="18"/>
  <c r="RK29" i="18"/>
  <c r="RJ29" i="18"/>
  <c r="RF29" i="18"/>
  <c r="RC29" i="18"/>
  <c r="RA29" i="18"/>
  <c r="RB29" i="18" s="1"/>
  <c r="QW29" i="18"/>
  <c r="QS29" i="18"/>
  <c r="QR29" i="18"/>
  <c r="QQ29" i="18"/>
  <c r="QP29" i="18"/>
  <c r="QO29" i="18"/>
  <c r="QN29" i="18"/>
  <c r="QJ29" i="18"/>
  <c r="QG29" i="18"/>
  <c r="QE29" i="18"/>
  <c r="QF29" i="18" s="1"/>
  <c r="QA29" i="18"/>
  <c r="PW29" i="18"/>
  <c r="PV29" i="18"/>
  <c r="PU29" i="18"/>
  <c r="PT29" i="18"/>
  <c r="PS29" i="18"/>
  <c r="PR29" i="18"/>
  <c r="PN29" i="18"/>
  <c r="PK29" i="18"/>
  <c r="PI29" i="18"/>
  <c r="PJ29" i="18" s="1"/>
  <c r="PE29" i="18"/>
  <c r="PA29" i="18"/>
  <c r="OZ29" i="18"/>
  <c r="OY29" i="18"/>
  <c r="OX29" i="18"/>
  <c r="OW29" i="18"/>
  <c r="OV29" i="18"/>
  <c r="OR29" i="18"/>
  <c r="OO29" i="18"/>
  <c r="OM29" i="18"/>
  <c r="ON29" i="18" s="1"/>
  <c r="OI29" i="18"/>
  <c r="OE29" i="18"/>
  <c r="OD29" i="18"/>
  <c r="OC29" i="18"/>
  <c r="OB29" i="18"/>
  <c r="OA29" i="18"/>
  <c r="NZ29" i="18"/>
  <c r="NV29" i="18"/>
  <c r="NS29" i="18"/>
  <c r="NQ29" i="18"/>
  <c r="NR29" i="18" s="1"/>
  <c r="NM29" i="18"/>
  <c r="NI29" i="18"/>
  <c r="NH29" i="18"/>
  <c r="NG29" i="18"/>
  <c r="NF29" i="18"/>
  <c r="NE29" i="18"/>
  <c r="ND29" i="18"/>
  <c r="MZ29" i="18"/>
  <c r="MW29" i="18"/>
  <c r="MU29" i="18"/>
  <c r="MV29" i="18" s="1"/>
  <c r="MQ29" i="18"/>
  <c r="MM29" i="18"/>
  <c r="ML29" i="18"/>
  <c r="MK29" i="18"/>
  <c r="MJ29" i="18"/>
  <c r="MI29" i="18"/>
  <c r="MH29" i="18"/>
  <c r="MD29" i="18"/>
  <c r="MA29" i="18"/>
  <c r="LY29" i="18"/>
  <c r="LZ29" i="18" s="1"/>
  <c r="MC29" i="18" s="1"/>
  <c r="LU29" i="18"/>
  <c r="LQ29" i="18"/>
  <c r="LP29" i="18"/>
  <c r="LO29" i="18"/>
  <c r="LN29" i="18"/>
  <c r="LM29" i="18"/>
  <c r="LL29" i="18"/>
  <c r="LH29" i="18"/>
  <c r="LE29" i="18"/>
  <c r="LD29" i="18"/>
  <c r="LC29" i="18"/>
  <c r="KY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U27" i="18"/>
  <c r="ST27" i="18"/>
  <c r="SW27" i="18" s="1"/>
  <c r="SS27" i="18"/>
  <c r="SO27" i="18"/>
  <c r="SK27" i="18"/>
  <c r="SJ27" i="18"/>
  <c r="SI27" i="18"/>
  <c r="SH27" i="18"/>
  <c r="SG27" i="18"/>
  <c r="SF27" i="18"/>
  <c r="SB27" i="18"/>
  <c r="SA27" i="18"/>
  <c r="RY27" i="18"/>
  <c r="RX27" i="18"/>
  <c r="RW27" i="18"/>
  <c r="RS27" i="18"/>
  <c r="RO27" i="18"/>
  <c r="RN27" i="18"/>
  <c r="RM27" i="18"/>
  <c r="RL27" i="18"/>
  <c r="RK27" i="18"/>
  <c r="RJ27" i="18"/>
  <c r="RF27" i="18"/>
  <c r="RE27" i="18"/>
  <c r="RC27" i="18"/>
  <c r="RB27" i="18"/>
  <c r="RA27" i="18"/>
  <c r="QW27" i="18"/>
  <c r="QS27" i="18"/>
  <c r="QR27" i="18"/>
  <c r="QQ27" i="18"/>
  <c r="QP27" i="18"/>
  <c r="QO27" i="18"/>
  <c r="QN27" i="18"/>
  <c r="QJ27" i="18"/>
  <c r="QI27" i="18"/>
  <c r="QG27" i="18"/>
  <c r="QF27" i="18"/>
  <c r="QE27" i="18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S27" i="18"/>
  <c r="NQ27" i="18"/>
  <c r="NR27" i="18" s="1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C27" i="18"/>
  <c r="MA27" i="18"/>
  <c r="LZ27" i="18"/>
  <c r="LY27" i="18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VU26" i="18"/>
  <c r="VT26" i="18"/>
  <c r="VS26" i="18"/>
  <c r="VR26" i="18"/>
  <c r="VQ26" i="18"/>
  <c r="VP26" i="18"/>
  <c r="VL26" i="18"/>
  <c r="VI26" i="18"/>
  <c r="VH26" i="18"/>
  <c r="VG26" i="18"/>
  <c r="VC26" i="18"/>
  <c r="UY26" i="18"/>
  <c r="UX26" i="18"/>
  <c r="UW26" i="18"/>
  <c r="UV26" i="18"/>
  <c r="UU26" i="18"/>
  <c r="UT26" i="18"/>
  <c r="UP26" i="18"/>
  <c r="UO26" i="18"/>
  <c r="UM26" i="18"/>
  <c r="UL26" i="18"/>
  <c r="UK26" i="18"/>
  <c r="UC26" i="18"/>
  <c r="UB26" i="18"/>
  <c r="UA26" i="18"/>
  <c r="TZ26" i="18"/>
  <c r="TY26" i="18"/>
  <c r="TX26" i="18"/>
  <c r="TT26" i="18"/>
  <c r="TS26" i="18"/>
  <c r="TQ26" i="18"/>
  <c r="TP26" i="18"/>
  <c r="TO26" i="18"/>
  <c r="TG26" i="18"/>
  <c r="TF26" i="18"/>
  <c r="TE26" i="18"/>
  <c r="TD26" i="18"/>
  <c r="TC26" i="18"/>
  <c r="TB26" i="18"/>
  <c r="SX26" i="18"/>
  <c r="SU26" i="18"/>
  <c r="SS26" i="18"/>
  <c r="ST26" i="18" s="1"/>
  <c r="SO26" i="18"/>
  <c r="SJ26" i="18"/>
  <c r="SK26" i="18" s="1"/>
  <c r="SH26" i="18"/>
  <c r="SG26" i="18"/>
  <c r="SI26" i="18" s="1"/>
  <c r="SF26" i="18"/>
  <c r="SB26" i="18"/>
  <c r="RY26" i="18"/>
  <c r="RW26" i="18"/>
  <c r="RX26" i="18" s="1"/>
  <c r="SA26" i="18" s="1"/>
  <c r="RS26" i="18"/>
  <c r="RO26" i="18"/>
  <c r="RN26" i="18"/>
  <c r="RM26" i="18"/>
  <c r="RL26" i="18"/>
  <c r="RK26" i="18"/>
  <c r="RJ26" i="18"/>
  <c r="RF26" i="18"/>
  <c r="RC26" i="18"/>
  <c r="RA26" i="18"/>
  <c r="RB26" i="18" s="1"/>
  <c r="QW26" i="18"/>
  <c r="QS26" i="18"/>
  <c r="QR26" i="18"/>
  <c r="QQ26" i="18"/>
  <c r="QP26" i="18"/>
  <c r="QO26" i="18"/>
  <c r="QN26" i="18"/>
  <c r="QJ26" i="18"/>
  <c r="QG26" i="18"/>
  <c r="QF26" i="18"/>
  <c r="QE26" i="18"/>
  <c r="QA26" i="18"/>
  <c r="PW26" i="18"/>
  <c r="PV26" i="18"/>
  <c r="PU26" i="18"/>
  <c r="PT26" i="18"/>
  <c r="PS26" i="18"/>
  <c r="PR26" i="18"/>
  <c r="PN26" i="18"/>
  <c r="PK26" i="18"/>
  <c r="PI26" i="18"/>
  <c r="PJ26" i="18" s="1"/>
  <c r="PE26" i="18"/>
  <c r="PA26" i="18"/>
  <c r="OZ26" i="18"/>
  <c r="OY26" i="18"/>
  <c r="OX26" i="18"/>
  <c r="OW26" i="18"/>
  <c r="OV26" i="18"/>
  <c r="OR26" i="18"/>
  <c r="OO26" i="18"/>
  <c r="ON26" i="18"/>
  <c r="OM26" i="18"/>
  <c r="OI26" i="18"/>
  <c r="OE26" i="18"/>
  <c r="OD26" i="18"/>
  <c r="OC26" i="18"/>
  <c r="OB26" i="18"/>
  <c r="OA26" i="18"/>
  <c r="NZ26" i="18"/>
  <c r="NV26" i="18"/>
  <c r="NS26" i="18"/>
  <c r="NQ26" i="18"/>
  <c r="NR26" i="18" s="1"/>
  <c r="NM26" i="18"/>
  <c r="NI26" i="18"/>
  <c r="NH26" i="18"/>
  <c r="NG26" i="18"/>
  <c r="NF26" i="18"/>
  <c r="NE26" i="18"/>
  <c r="ND26" i="18"/>
  <c r="MZ26" i="18"/>
  <c r="MW26" i="18"/>
  <c r="MU26" i="18"/>
  <c r="MV26" i="18" s="1"/>
  <c r="MQ26" i="18"/>
  <c r="MM26" i="18"/>
  <c r="ML26" i="18"/>
  <c r="MK26" i="18"/>
  <c r="MJ26" i="18"/>
  <c r="MI26" i="18"/>
  <c r="MH26" i="18"/>
  <c r="MD26" i="18"/>
  <c r="MA26" i="18"/>
  <c r="LY26" i="18"/>
  <c r="LZ26" i="18" s="1"/>
  <c r="LU26" i="18"/>
  <c r="LQ26" i="18"/>
  <c r="LP26" i="18"/>
  <c r="LO26" i="18"/>
  <c r="LN26" i="18"/>
  <c r="LM26" i="18"/>
  <c r="LL26" i="18"/>
  <c r="LH26" i="18"/>
  <c r="LE26" i="18"/>
  <c r="LC26" i="18"/>
  <c r="LD26" i="18" s="1"/>
  <c r="KY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TG25" i="18"/>
  <c r="TF25" i="18"/>
  <c r="TE25" i="18"/>
  <c r="TD25" i="18"/>
  <c r="TC25" i="18"/>
  <c r="TB25" i="18"/>
  <c r="SX25" i="18"/>
  <c r="SW25" i="18"/>
  <c r="SU25" i="18"/>
  <c r="ST25" i="18"/>
  <c r="SS25" i="18"/>
  <c r="SO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E25" i="18"/>
  <c r="LC25" i="18"/>
  <c r="LD25" i="18" s="1"/>
  <c r="LG25" i="18" s="1"/>
  <c r="KY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TG24" i="18"/>
  <c r="TF24" i="18"/>
  <c r="TE24" i="18"/>
  <c r="TD24" i="18"/>
  <c r="TC24" i="18"/>
  <c r="TB24" i="18"/>
  <c r="SX24" i="18"/>
  <c r="SU24" i="18"/>
  <c r="SS24" i="18"/>
  <c r="ST24" i="18" s="1"/>
  <c r="SW24" i="18" s="1"/>
  <c r="SO24" i="18"/>
  <c r="SK24" i="18"/>
  <c r="SJ24" i="18"/>
  <c r="SI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I24" i="18"/>
  <c r="QG24" i="18"/>
  <c r="QF24" i="18"/>
  <c r="QE24" i="18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E24" i="18"/>
  <c r="LC24" i="18"/>
  <c r="LD24" i="18" s="1"/>
  <c r="LG24" i="18" s="1"/>
  <c r="KY24" i="18"/>
  <c r="VU23" i="18"/>
  <c r="VT23" i="18"/>
  <c r="VS23" i="18"/>
  <c r="VR23" i="18"/>
  <c r="VQ23" i="18"/>
  <c r="VP23" i="18"/>
  <c r="VL23" i="18"/>
  <c r="VI23" i="18"/>
  <c r="VG23" i="18"/>
  <c r="VH23" i="18" s="1"/>
  <c r="VC23" i="18"/>
  <c r="UY23" i="18"/>
  <c r="UX23" i="18"/>
  <c r="UW23" i="18"/>
  <c r="UV23" i="18"/>
  <c r="UU23" i="18"/>
  <c r="UT23" i="18"/>
  <c r="UP23" i="18"/>
  <c r="UO23" i="18"/>
  <c r="UM23" i="18"/>
  <c r="UL23" i="18"/>
  <c r="UK23" i="18"/>
  <c r="UC23" i="18"/>
  <c r="UB23" i="18"/>
  <c r="UA23" i="18"/>
  <c r="TZ23" i="18"/>
  <c r="TY23" i="18"/>
  <c r="TX23" i="18"/>
  <c r="TT23" i="18"/>
  <c r="TS23" i="18"/>
  <c r="TQ23" i="18"/>
  <c r="TP23" i="18"/>
  <c r="TO23" i="18"/>
  <c r="TG23" i="18"/>
  <c r="TF23" i="18"/>
  <c r="TE23" i="18"/>
  <c r="TD23" i="18"/>
  <c r="TC23" i="18"/>
  <c r="TB23" i="18"/>
  <c r="SX23" i="18"/>
  <c r="SU23" i="18"/>
  <c r="SS23" i="18"/>
  <c r="ST23" i="18" s="1"/>
  <c r="SO23" i="18"/>
  <c r="SJ23" i="18"/>
  <c r="SH23" i="18"/>
  <c r="SG23" i="18"/>
  <c r="SI23" i="18" s="1"/>
  <c r="SK23" i="18" s="1"/>
  <c r="SF23" i="18"/>
  <c r="SB23" i="18"/>
  <c r="RY23" i="18"/>
  <c r="RW23" i="18"/>
  <c r="RX23" i="18" s="1"/>
  <c r="RS23" i="18"/>
  <c r="RO23" i="18"/>
  <c r="RN23" i="18"/>
  <c r="RM23" i="18"/>
  <c r="RL23" i="18"/>
  <c r="RK23" i="18"/>
  <c r="RJ23" i="18"/>
  <c r="RF23" i="18"/>
  <c r="RC23" i="18"/>
  <c r="RA23" i="18"/>
  <c r="RB23" i="18" s="1"/>
  <c r="RE23" i="18" s="1"/>
  <c r="QW23" i="18"/>
  <c r="QS23" i="18"/>
  <c r="QR23" i="18"/>
  <c r="QQ23" i="18"/>
  <c r="QP23" i="18"/>
  <c r="QO23" i="18"/>
  <c r="QN23" i="18"/>
  <c r="QJ23" i="18"/>
  <c r="QI23" i="18"/>
  <c r="QG23" i="18"/>
  <c r="QF23" i="18"/>
  <c r="QE23" i="18"/>
  <c r="PW23" i="18"/>
  <c r="PV23" i="18"/>
  <c r="PU23" i="18"/>
  <c r="PT23" i="18"/>
  <c r="PS23" i="18"/>
  <c r="PR23" i="18"/>
  <c r="PN23" i="18"/>
  <c r="PK23" i="18"/>
  <c r="PI23" i="18"/>
  <c r="PJ23" i="18" s="1"/>
  <c r="PE23" i="18"/>
  <c r="PA23" i="18"/>
  <c r="OZ23" i="18"/>
  <c r="OY23" i="18"/>
  <c r="OX23" i="18"/>
  <c r="OW23" i="18"/>
  <c r="OV23" i="18"/>
  <c r="OR23" i="18"/>
  <c r="OO23" i="18"/>
  <c r="ON23" i="18"/>
  <c r="OM23" i="18"/>
  <c r="OI23" i="18"/>
  <c r="OD23" i="18"/>
  <c r="OB23" i="18"/>
  <c r="OA23" i="18"/>
  <c r="OC23" i="18" s="1"/>
  <c r="NZ23" i="18"/>
  <c r="NV23" i="18"/>
  <c r="NS23" i="18"/>
  <c r="NQ23" i="18"/>
  <c r="NR23" i="18" s="1"/>
  <c r="NM23" i="18"/>
  <c r="NI23" i="18"/>
  <c r="NH23" i="18"/>
  <c r="NG23" i="18"/>
  <c r="NF23" i="18"/>
  <c r="NE23" i="18"/>
  <c r="ND23" i="18"/>
  <c r="MZ23" i="18"/>
  <c r="MW23" i="18"/>
  <c r="MV23" i="18"/>
  <c r="MU23" i="18"/>
  <c r="MQ23" i="18"/>
  <c r="ML23" i="18"/>
  <c r="MM23" i="18" s="1"/>
  <c r="MJ23" i="18"/>
  <c r="MI23" i="18"/>
  <c r="MK23" i="18" s="1"/>
  <c r="MH23" i="18"/>
  <c r="MD23" i="18"/>
  <c r="MA23" i="18"/>
  <c r="LY23" i="18"/>
  <c r="LZ23" i="18" s="1"/>
  <c r="MC23" i="18" s="1"/>
  <c r="LU23" i="18"/>
  <c r="LQ23" i="18"/>
  <c r="LP23" i="18"/>
  <c r="LO23" i="18"/>
  <c r="LN23" i="18"/>
  <c r="LM23" i="18"/>
  <c r="LL23" i="18"/>
  <c r="LH23" i="18"/>
  <c r="LE23" i="18"/>
  <c r="LC23" i="18"/>
  <c r="LD23" i="18" s="1"/>
  <c r="LG23" i="18" s="1"/>
  <c r="KY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TG22" i="18"/>
  <c r="TF22" i="18"/>
  <c r="TE22" i="18"/>
  <c r="TD22" i="18"/>
  <c r="TC22" i="18"/>
  <c r="TB22" i="18"/>
  <c r="SX22" i="18"/>
  <c r="SW22" i="18"/>
  <c r="SU22" i="18"/>
  <c r="ST22" i="18"/>
  <c r="SS22" i="18"/>
  <c r="SO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VU21" i="18"/>
  <c r="VT21" i="18"/>
  <c r="VS21" i="18"/>
  <c r="VR21" i="18"/>
  <c r="VQ21" i="18"/>
  <c r="VP21" i="18"/>
  <c r="VL21" i="18"/>
  <c r="VK21" i="18"/>
  <c r="VI21" i="18"/>
  <c r="VH21" i="18"/>
  <c r="VG21" i="18"/>
  <c r="VC21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TG21" i="18"/>
  <c r="TF21" i="18"/>
  <c r="TE21" i="18"/>
  <c r="TD21" i="18"/>
  <c r="TC21" i="18"/>
  <c r="TB21" i="18"/>
  <c r="SX21" i="18"/>
  <c r="SW21" i="18"/>
  <c r="SU21" i="18"/>
  <c r="ST21" i="18"/>
  <c r="SS21" i="18"/>
  <c r="SO21" i="18"/>
  <c r="SK21" i="18"/>
  <c r="SJ21" i="18"/>
  <c r="SI21" i="18"/>
  <c r="SH21" i="18"/>
  <c r="SG21" i="18"/>
  <c r="SF21" i="18"/>
  <c r="SB21" i="18"/>
  <c r="SA21" i="18"/>
  <c r="RY21" i="18"/>
  <c r="RX21" i="18"/>
  <c r="RW21" i="18"/>
  <c r="RS21" i="18"/>
  <c r="RO21" i="18"/>
  <c r="RN21" i="18"/>
  <c r="RM21" i="18"/>
  <c r="RL21" i="18"/>
  <c r="RK21" i="18"/>
  <c r="RJ21" i="18"/>
  <c r="RF21" i="18"/>
  <c r="RE21" i="18"/>
  <c r="RC21" i="18"/>
  <c r="RB21" i="18"/>
  <c r="RA21" i="18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U21" i="18"/>
  <c r="NS21" i="18"/>
  <c r="NR21" i="18"/>
  <c r="NQ21" i="18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VU20" i="18"/>
  <c r="VT20" i="18"/>
  <c r="VS20" i="18"/>
  <c r="VR20" i="18"/>
  <c r="VQ20" i="18"/>
  <c r="VP20" i="18"/>
  <c r="VL20" i="18"/>
  <c r="VK20" i="18"/>
  <c r="VI20" i="18"/>
  <c r="VH20" i="18"/>
  <c r="VG20" i="18"/>
  <c r="VC20" i="18"/>
  <c r="UY20" i="18"/>
  <c r="UX20" i="18"/>
  <c r="UW20" i="18"/>
  <c r="UV20" i="18"/>
  <c r="UU20" i="18"/>
  <c r="UT20" i="18"/>
  <c r="UP20" i="18"/>
  <c r="UO20" i="18"/>
  <c r="UM20" i="18"/>
  <c r="UL20" i="18"/>
  <c r="UK20" i="18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K20" i="18"/>
  <c r="TG20" i="18"/>
  <c r="TF20" i="18"/>
  <c r="TE20" i="18"/>
  <c r="TD20" i="18"/>
  <c r="TC20" i="18"/>
  <c r="TB20" i="18"/>
  <c r="SX20" i="18"/>
  <c r="SW20" i="18"/>
  <c r="SU20" i="18"/>
  <c r="ST20" i="18"/>
  <c r="SS20" i="18"/>
  <c r="SO20" i="18"/>
  <c r="SK20" i="18"/>
  <c r="SJ20" i="18"/>
  <c r="SI20" i="18"/>
  <c r="SH20" i="18"/>
  <c r="SG20" i="18"/>
  <c r="SF20" i="18"/>
  <c r="SB20" i="18"/>
  <c r="SA20" i="18"/>
  <c r="RY20" i="18"/>
  <c r="RX20" i="18"/>
  <c r="RW20" i="18"/>
  <c r="RS20" i="18"/>
  <c r="RO20" i="18"/>
  <c r="RN20" i="18"/>
  <c r="RM20" i="18"/>
  <c r="RL20" i="18"/>
  <c r="RK20" i="18"/>
  <c r="RJ20" i="18"/>
  <c r="RF20" i="18"/>
  <c r="RE20" i="18"/>
  <c r="RC20" i="18"/>
  <c r="RB20" i="18"/>
  <c r="RA20" i="18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QA20" i="18"/>
  <c r="PW20" i="18"/>
  <c r="PV20" i="18"/>
  <c r="PU20" i="18"/>
  <c r="PT20" i="18"/>
  <c r="PS20" i="18"/>
  <c r="PR20" i="18"/>
  <c r="PN20" i="18"/>
  <c r="PM20" i="18"/>
  <c r="PK20" i="18"/>
  <c r="PJ20" i="18"/>
  <c r="PI20" i="18"/>
  <c r="PE20" i="18"/>
  <c r="PA20" i="18"/>
  <c r="OZ20" i="18"/>
  <c r="OY20" i="18"/>
  <c r="OX20" i="18"/>
  <c r="OW20" i="18"/>
  <c r="OV20" i="18"/>
  <c r="OR20" i="18"/>
  <c r="OQ20" i="18"/>
  <c r="OO20" i="18"/>
  <c r="ON20" i="18"/>
  <c r="OM20" i="18"/>
  <c r="OI20" i="18"/>
  <c r="OE20" i="18"/>
  <c r="OD20" i="18"/>
  <c r="OC20" i="18"/>
  <c r="OB20" i="18"/>
  <c r="OA20" i="18"/>
  <c r="NZ20" i="18"/>
  <c r="NV20" i="18"/>
  <c r="NU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Q20" i="18"/>
  <c r="MM20" i="18"/>
  <c r="ML20" i="18"/>
  <c r="MK20" i="18"/>
  <c r="MJ20" i="18"/>
  <c r="MI20" i="18"/>
  <c r="MH20" i="18"/>
  <c r="MD20" i="18"/>
  <c r="MC20" i="18"/>
  <c r="MA20" i="18"/>
  <c r="LZ20" i="18"/>
  <c r="LY20" i="18"/>
  <c r="LU20" i="18"/>
  <c r="LQ20" i="18"/>
  <c r="LP20" i="18"/>
  <c r="LO20" i="18"/>
  <c r="LN20" i="18"/>
  <c r="LM20" i="18"/>
  <c r="LL20" i="18"/>
  <c r="LH20" i="18"/>
  <c r="LG20" i="18"/>
  <c r="LE20" i="18"/>
  <c r="LD20" i="18"/>
  <c r="LC20" i="18"/>
  <c r="KY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TG19" i="18"/>
  <c r="TF19" i="18"/>
  <c r="TE19" i="18"/>
  <c r="TD19" i="18"/>
  <c r="TC19" i="18"/>
  <c r="TB19" i="18"/>
  <c r="SX19" i="18"/>
  <c r="SW19" i="18"/>
  <c r="SU19" i="18"/>
  <c r="ST19" i="18"/>
  <c r="SS19" i="18"/>
  <c r="SO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VU18" i="18"/>
  <c r="VT18" i="18"/>
  <c r="VS18" i="18"/>
  <c r="VR18" i="18"/>
  <c r="VQ18" i="18"/>
  <c r="VP18" i="18"/>
  <c r="VL18" i="18"/>
  <c r="VK18" i="18"/>
  <c r="VI18" i="18"/>
  <c r="VH18" i="18"/>
  <c r="VG18" i="18"/>
  <c r="VC18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TG18" i="18"/>
  <c r="TF18" i="18"/>
  <c r="TE18" i="18"/>
  <c r="TD18" i="18"/>
  <c r="TC18" i="18"/>
  <c r="TB18" i="18"/>
  <c r="SX18" i="18"/>
  <c r="SW18" i="18"/>
  <c r="SU18" i="18"/>
  <c r="ST18" i="18"/>
  <c r="SS18" i="18"/>
  <c r="SO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U18" i="18"/>
  <c r="NS18" i="18"/>
  <c r="NR18" i="18"/>
  <c r="NQ18" i="18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UY17" i="18"/>
  <c r="UX17" i="18"/>
  <c r="UW17" i="18"/>
  <c r="UV17" i="18"/>
  <c r="UU17" i="18"/>
  <c r="UT17" i="18"/>
  <c r="UP17" i="18"/>
  <c r="UO17" i="18"/>
  <c r="UM17" i="18"/>
  <c r="UL17" i="18"/>
  <c r="UK17" i="18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K17" i="18"/>
  <c r="TG17" i="18"/>
  <c r="TF17" i="18"/>
  <c r="TE17" i="18"/>
  <c r="TD17" i="18"/>
  <c r="TC17" i="18"/>
  <c r="TB17" i="18"/>
  <c r="SX17" i="18"/>
  <c r="SW17" i="18"/>
  <c r="SU17" i="18"/>
  <c r="ST17" i="18"/>
  <c r="SS17" i="18"/>
  <c r="SO17" i="18"/>
  <c r="SK17" i="18"/>
  <c r="SJ17" i="18"/>
  <c r="SI17" i="18"/>
  <c r="SH17" i="18"/>
  <c r="SG17" i="18"/>
  <c r="SF17" i="18"/>
  <c r="SB17" i="18"/>
  <c r="SA17" i="18"/>
  <c r="RY17" i="18"/>
  <c r="RX17" i="18"/>
  <c r="RW17" i="18"/>
  <c r="RS17" i="18"/>
  <c r="RO17" i="18"/>
  <c r="RN17" i="18"/>
  <c r="RM17" i="18"/>
  <c r="RL17" i="18"/>
  <c r="RK17" i="18"/>
  <c r="RJ17" i="18"/>
  <c r="RF17" i="18"/>
  <c r="RE17" i="18"/>
  <c r="RC17" i="18"/>
  <c r="RB17" i="18"/>
  <c r="RA17" i="18"/>
  <c r="QW17" i="18"/>
  <c r="QS17" i="18"/>
  <c r="QR17" i="18"/>
  <c r="QQ17" i="18"/>
  <c r="QP17" i="18"/>
  <c r="QO17" i="18"/>
  <c r="QN17" i="18"/>
  <c r="QJ17" i="18"/>
  <c r="QI17" i="18"/>
  <c r="QG17" i="18"/>
  <c r="QF17" i="18"/>
  <c r="QE17" i="18"/>
  <c r="QA17" i="18"/>
  <c r="PW17" i="18"/>
  <c r="PV17" i="18"/>
  <c r="PU17" i="18"/>
  <c r="PT17" i="18"/>
  <c r="PS17" i="18"/>
  <c r="PR17" i="18"/>
  <c r="PN17" i="18"/>
  <c r="PM17" i="18"/>
  <c r="PK17" i="18"/>
  <c r="PJ17" i="18"/>
  <c r="PI17" i="18"/>
  <c r="PE17" i="18"/>
  <c r="PA17" i="18"/>
  <c r="OZ17" i="18"/>
  <c r="OY17" i="18"/>
  <c r="OX17" i="18"/>
  <c r="OW17" i="18"/>
  <c r="OV17" i="18"/>
  <c r="OR17" i="18"/>
  <c r="OQ17" i="18"/>
  <c r="OO17" i="18"/>
  <c r="ON17" i="18"/>
  <c r="OM17" i="18"/>
  <c r="OI17" i="18"/>
  <c r="OE17" i="18"/>
  <c r="OD17" i="18"/>
  <c r="OC17" i="18"/>
  <c r="OB17" i="18"/>
  <c r="OA17" i="18"/>
  <c r="NZ17" i="18"/>
  <c r="NV17" i="18"/>
  <c r="NU17" i="18"/>
  <c r="NS17" i="18"/>
  <c r="NR17" i="18"/>
  <c r="NQ17" i="18"/>
  <c r="NM17" i="18"/>
  <c r="NI17" i="18"/>
  <c r="NH17" i="18"/>
  <c r="NG17" i="18"/>
  <c r="NF17" i="18"/>
  <c r="NE17" i="18"/>
  <c r="ND17" i="18"/>
  <c r="MZ17" i="18"/>
  <c r="MY17" i="18"/>
  <c r="MW17" i="18"/>
  <c r="MV17" i="18"/>
  <c r="MU17" i="18"/>
  <c r="MQ17" i="18"/>
  <c r="MM17" i="18"/>
  <c r="ML17" i="18"/>
  <c r="MK17" i="18"/>
  <c r="MJ17" i="18"/>
  <c r="MI17" i="18"/>
  <c r="MH17" i="18"/>
  <c r="MD17" i="18"/>
  <c r="MC17" i="18"/>
  <c r="MA17" i="18"/>
  <c r="LZ17" i="18"/>
  <c r="LY17" i="18"/>
  <c r="LU17" i="18"/>
  <c r="LQ17" i="18"/>
  <c r="LP17" i="18"/>
  <c r="LO17" i="18"/>
  <c r="LN17" i="18"/>
  <c r="LM17" i="18"/>
  <c r="LL17" i="18"/>
  <c r="LH17" i="18"/>
  <c r="LG17" i="18"/>
  <c r="LE17" i="18"/>
  <c r="LD17" i="18"/>
  <c r="LC17" i="18"/>
  <c r="KY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TG16" i="18"/>
  <c r="TF16" i="18"/>
  <c r="TE16" i="18"/>
  <c r="TD16" i="18"/>
  <c r="TC16" i="18"/>
  <c r="TB16" i="18"/>
  <c r="SX16" i="18"/>
  <c r="SW16" i="18"/>
  <c r="SU16" i="18"/>
  <c r="ST16" i="18"/>
  <c r="SS16" i="18"/>
  <c r="SO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TG15" i="18"/>
  <c r="TF15" i="18"/>
  <c r="TE15" i="18"/>
  <c r="TD15" i="18"/>
  <c r="TC15" i="18"/>
  <c r="TB15" i="18"/>
  <c r="SX15" i="18"/>
  <c r="SW15" i="18"/>
  <c r="SU15" i="18"/>
  <c r="ST15" i="18"/>
  <c r="SS15" i="18"/>
  <c r="SO15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VU14" i="18"/>
  <c r="VT14" i="18"/>
  <c r="VS14" i="18"/>
  <c r="VR14" i="18"/>
  <c r="VQ14" i="18"/>
  <c r="VP14" i="18"/>
  <c r="VL14" i="18"/>
  <c r="VK14" i="18"/>
  <c r="VI14" i="18"/>
  <c r="VH14" i="18"/>
  <c r="VG14" i="18"/>
  <c r="VC14" i="18"/>
  <c r="UY14" i="18"/>
  <c r="UX14" i="18"/>
  <c r="UW14" i="18"/>
  <c r="UV14" i="18"/>
  <c r="UU14" i="18"/>
  <c r="UT14" i="18"/>
  <c r="UP14" i="18"/>
  <c r="UO14" i="18"/>
  <c r="UM14" i="18"/>
  <c r="UL14" i="18"/>
  <c r="UK14" i="18"/>
  <c r="UG14" i="18"/>
  <c r="UC14" i="18"/>
  <c r="UB14" i="18"/>
  <c r="UA14" i="18"/>
  <c r="TZ14" i="18"/>
  <c r="TY14" i="18"/>
  <c r="TX14" i="18"/>
  <c r="TT14" i="18"/>
  <c r="TS14" i="18"/>
  <c r="TQ14" i="18"/>
  <c r="TP14" i="18"/>
  <c r="TO14" i="18"/>
  <c r="TK14" i="18"/>
  <c r="TG14" i="18"/>
  <c r="TF14" i="18"/>
  <c r="TE14" i="18"/>
  <c r="TD14" i="18"/>
  <c r="TC14" i="18"/>
  <c r="TB14" i="18"/>
  <c r="SX14" i="18"/>
  <c r="SW14" i="18"/>
  <c r="SU14" i="18"/>
  <c r="ST14" i="18"/>
  <c r="SS14" i="18"/>
  <c r="SO14" i="18"/>
  <c r="SK14" i="18"/>
  <c r="SJ14" i="18"/>
  <c r="SI14" i="18"/>
  <c r="SH14" i="18"/>
  <c r="SG14" i="18"/>
  <c r="SF14" i="18"/>
  <c r="SB14" i="18"/>
  <c r="SA14" i="18"/>
  <c r="RY14" i="18"/>
  <c r="RX14" i="18"/>
  <c r="RW14" i="18"/>
  <c r="RS14" i="18"/>
  <c r="RO14" i="18"/>
  <c r="RN14" i="18"/>
  <c r="RM14" i="18"/>
  <c r="RL14" i="18"/>
  <c r="RK14" i="18"/>
  <c r="RJ14" i="18"/>
  <c r="RF14" i="18"/>
  <c r="RE14" i="18"/>
  <c r="RC14" i="18"/>
  <c r="RB14" i="18"/>
  <c r="RA14" i="18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QA14" i="18"/>
  <c r="PW14" i="18"/>
  <c r="PV14" i="18"/>
  <c r="PU14" i="18"/>
  <c r="PT14" i="18"/>
  <c r="PS14" i="18"/>
  <c r="PR14" i="18"/>
  <c r="PN14" i="18"/>
  <c r="PM14" i="18"/>
  <c r="PK14" i="18"/>
  <c r="PJ14" i="18"/>
  <c r="PI14" i="18"/>
  <c r="PE14" i="18"/>
  <c r="PA14" i="18"/>
  <c r="OZ14" i="18"/>
  <c r="OY14" i="18"/>
  <c r="OX14" i="18"/>
  <c r="OW14" i="18"/>
  <c r="OV14" i="18"/>
  <c r="OR14" i="18"/>
  <c r="OQ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M14" i="18"/>
  <c r="NI14" i="18"/>
  <c r="NH14" i="18"/>
  <c r="NG14" i="18"/>
  <c r="NF14" i="18"/>
  <c r="NE14" i="18"/>
  <c r="ND14" i="18"/>
  <c r="MZ14" i="18"/>
  <c r="MY14" i="18"/>
  <c r="MW14" i="18"/>
  <c r="MV14" i="18"/>
  <c r="MU14" i="18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U14" i="18"/>
  <c r="LQ14" i="18"/>
  <c r="LP14" i="18"/>
  <c r="LO14" i="18"/>
  <c r="LN14" i="18"/>
  <c r="LM14" i="18"/>
  <c r="LL14" i="18"/>
  <c r="LH14" i="18"/>
  <c r="LG14" i="18"/>
  <c r="LE14" i="18"/>
  <c r="LD14" i="18"/>
  <c r="LC14" i="18"/>
  <c r="KY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TG13" i="18"/>
  <c r="TF13" i="18"/>
  <c r="TE13" i="18"/>
  <c r="TD13" i="18"/>
  <c r="TC13" i="18"/>
  <c r="TB13" i="18"/>
  <c r="SX13" i="18"/>
  <c r="SW13" i="18"/>
  <c r="SU13" i="18"/>
  <c r="ST13" i="18"/>
  <c r="SS13" i="18"/>
  <c r="SO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S13" i="18"/>
  <c r="NR13" i="18"/>
  <c r="NU13" i="18" s="1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A13" i="18"/>
  <c r="LY13" i="18"/>
  <c r="LZ13" i="18" s="1"/>
  <c r="MC13" i="18" s="1"/>
  <c r="LU13" i="18"/>
  <c r="LQ13" i="18"/>
  <c r="LP13" i="18"/>
  <c r="LO13" i="18"/>
  <c r="LN13" i="18"/>
  <c r="LM13" i="18"/>
  <c r="LL13" i="18"/>
  <c r="LH13" i="18"/>
  <c r="LE13" i="18"/>
  <c r="LC13" i="18"/>
  <c r="LD13" i="18" s="1"/>
  <c r="LG13" i="18" s="1"/>
  <c r="KY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TG12" i="18"/>
  <c r="TF12" i="18"/>
  <c r="TE12" i="18"/>
  <c r="TD12" i="18"/>
  <c r="TC12" i="18"/>
  <c r="TB12" i="18"/>
  <c r="SX12" i="18"/>
  <c r="SU12" i="18"/>
  <c r="SS12" i="18"/>
  <c r="ST12" i="18" s="1"/>
  <c r="SW12" i="18" s="1"/>
  <c r="SO12" i="18"/>
  <c r="SK12" i="18"/>
  <c r="SJ12" i="18"/>
  <c r="SI12" i="18"/>
  <c r="SH12" i="18"/>
  <c r="SG12" i="18"/>
  <c r="SF12" i="18"/>
  <c r="SB12" i="18"/>
  <c r="SA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A12" i="18"/>
  <c r="LY12" i="18"/>
  <c r="LZ12" i="18" s="1"/>
  <c r="LU12" i="18"/>
  <c r="LQ12" i="18"/>
  <c r="LP12" i="18"/>
  <c r="LO12" i="18"/>
  <c r="LN12" i="18"/>
  <c r="LM12" i="18"/>
  <c r="LL12" i="18"/>
  <c r="LH12" i="18"/>
  <c r="LE12" i="18"/>
  <c r="LC12" i="18"/>
  <c r="LD12" i="18" s="1"/>
  <c r="KY12" i="18"/>
  <c r="VU11" i="18"/>
  <c r="VT11" i="18"/>
  <c r="VS11" i="18"/>
  <c r="VR11" i="18"/>
  <c r="VQ11" i="18"/>
  <c r="VP11" i="18"/>
  <c r="VL11" i="18"/>
  <c r="VI11" i="18"/>
  <c r="VG11" i="18"/>
  <c r="VH11" i="18" s="1"/>
  <c r="VC11" i="18"/>
  <c r="UY11" i="18"/>
  <c r="UX11" i="18"/>
  <c r="UW11" i="18"/>
  <c r="UV11" i="18"/>
  <c r="UU11" i="18"/>
  <c r="UT11" i="18"/>
  <c r="UP11" i="18"/>
  <c r="UM11" i="18"/>
  <c r="UK11" i="18"/>
  <c r="UL11" i="18" s="1"/>
  <c r="UG11" i="18"/>
  <c r="UC11" i="18"/>
  <c r="UB11" i="18"/>
  <c r="UA11" i="18"/>
  <c r="TZ11" i="18"/>
  <c r="TY11" i="18"/>
  <c r="TX11" i="18"/>
  <c r="TT11" i="18"/>
  <c r="TS11" i="18"/>
  <c r="TQ11" i="18"/>
  <c r="TP11" i="18"/>
  <c r="TO11" i="18"/>
  <c r="TG11" i="18"/>
  <c r="TF11" i="18"/>
  <c r="TE11" i="18"/>
  <c r="TD11" i="18"/>
  <c r="TC11" i="18"/>
  <c r="TB11" i="18"/>
  <c r="SX11" i="18"/>
  <c r="SU11" i="18"/>
  <c r="SS11" i="18"/>
  <c r="ST11" i="18" s="1"/>
  <c r="SO11" i="18"/>
  <c r="SK11" i="18"/>
  <c r="SJ11" i="18"/>
  <c r="SI11" i="18"/>
  <c r="SH11" i="18"/>
  <c r="SG11" i="18"/>
  <c r="SF11" i="18"/>
  <c r="SB11" i="18"/>
  <c r="RY11" i="18"/>
  <c r="RW11" i="18"/>
  <c r="RX11" i="18" s="1"/>
  <c r="SA11" i="18" s="1"/>
  <c r="RS11" i="18"/>
  <c r="RO11" i="18"/>
  <c r="RN11" i="18"/>
  <c r="RM11" i="18"/>
  <c r="RL11" i="18"/>
  <c r="RK11" i="18"/>
  <c r="RJ11" i="18"/>
  <c r="RF11" i="18"/>
  <c r="RC11" i="18"/>
  <c r="RA11" i="18"/>
  <c r="RB11" i="18" s="1"/>
  <c r="QW11" i="18"/>
  <c r="QS11" i="18"/>
  <c r="QR11" i="18"/>
  <c r="QQ11" i="18"/>
  <c r="QP11" i="18"/>
  <c r="QO11" i="18"/>
  <c r="QN11" i="18"/>
  <c r="QJ11" i="18"/>
  <c r="QG11" i="18"/>
  <c r="QE11" i="18"/>
  <c r="QF11" i="18" s="1"/>
  <c r="QA11" i="18"/>
  <c r="PW11" i="18"/>
  <c r="PV11" i="18"/>
  <c r="PU11" i="18"/>
  <c r="PT11" i="18"/>
  <c r="PS11" i="18"/>
  <c r="PR11" i="18"/>
  <c r="PN11" i="18"/>
  <c r="PK11" i="18"/>
  <c r="PI11" i="18"/>
  <c r="PJ11" i="18" s="1"/>
  <c r="PM11" i="18" s="1"/>
  <c r="PE11" i="18"/>
  <c r="PA11" i="18"/>
  <c r="OZ11" i="18"/>
  <c r="OY11" i="18"/>
  <c r="OX11" i="18"/>
  <c r="OW11" i="18"/>
  <c r="OV11" i="18"/>
  <c r="OR11" i="18"/>
  <c r="OO11" i="18"/>
  <c r="ON11" i="18"/>
  <c r="OM11" i="18"/>
  <c r="OI11" i="18"/>
  <c r="OD11" i="18"/>
  <c r="OB11" i="18"/>
  <c r="OA11" i="18"/>
  <c r="NZ11" i="18"/>
  <c r="NV11" i="18"/>
  <c r="NS11" i="18"/>
  <c r="NQ11" i="18"/>
  <c r="NR11" i="18" s="1"/>
  <c r="NU11" i="18" s="1"/>
  <c r="NM11" i="18"/>
  <c r="NI11" i="18"/>
  <c r="NH11" i="18"/>
  <c r="NG11" i="18"/>
  <c r="NF11" i="18"/>
  <c r="NE11" i="18"/>
  <c r="ND11" i="18"/>
  <c r="MZ11" i="18"/>
  <c r="MW11" i="18"/>
  <c r="MU11" i="18"/>
  <c r="MV11" i="18" s="1"/>
  <c r="MY11" i="18" s="1"/>
  <c r="MQ11" i="18"/>
  <c r="MM11" i="18"/>
  <c r="ML11" i="18"/>
  <c r="MK11" i="18"/>
  <c r="MJ11" i="18"/>
  <c r="MI11" i="18"/>
  <c r="MH11" i="18"/>
  <c r="MD11" i="18"/>
  <c r="MA11" i="18"/>
  <c r="LY11" i="18"/>
  <c r="LZ11" i="18" s="1"/>
  <c r="MC11" i="18" s="1"/>
  <c r="LU11" i="18"/>
  <c r="LQ11" i="18"/>
  <c r="LP11" i="18"/>
  <c r="LO11" i="18"/>
  <c r="LN11" i="18"/>
  <c r="LM11" i="18"/>
  <c r="LL11" i="18"/>
  <c r="LH11" i="18"/>
  <c r="LE11" i="18"/>
  <c r="LD11" i="18"/>
  <c r="LC11" i="18"/>
  <c r="KY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TG10" i="18"/>
  <c r="TF10" i="18"/>
  <c r="TE10" i="18"/>
  <c r="TD10" i="18"/>
  <c r="TC10" i="18"/>
  <c r="TB10" i="18"/>
  <c r="SX10" i="18"/>
  <c r="SW10" i="18"/>
  <c r="SU10" i="18"/>
  <c r="ST10" i="18"/>
  <c r="SS10" i="18"/>
  <c r="SO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G10" i="18"/>
  <c r="QE10" i="18"/>
  <c r="QF10" i="18" s="1"/>
  <c r="QI10" i="18" s="1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U10" i="18"/>
  <c r="NS10" i="18"/>
  <c r="NR10" i="18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VT9" i="18"/>
  <c r="VR9" i="18"/>
  <c r="VQ9" i="18"/>
  <c r="VS9" i="18" s="1"/>
  <c r="VP9" i="18"/>
  <c r="VL9" i="18"/>
  <c r="VK9" i="18"/>
  <c r="VI9" i="18"/>
  <c r="VH9" i="18"/>
  <c r="VG9" i="18"/>
  <c r="VC9" i="18"/>
  <c r="UY9" i="18"/>
  <c r="UX9" i="18"/>
  <c r="UW9" i="18"/>
  <c r="UV9" i="18"/>
  <c r="UU9" i="18"/>
  <c r="UT9" i="18"/>
  <c r="UP9" i="18"/>
  <c r="UO9" i="18"/>
  <c r="UM9" i="18"/>
  <c r="UL9" i="18"/>
  <c r="UK9" i="18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TG9" i="18"/>
  <c r="TF9" i="18"/>
  <c r="TE9" i="18"/>
  <c r="TD9" i="18"/>
  <c r="TC9" i="18"/>
  <c r="TB9" i="18"/>
  <c r="SX9" i="18"/>
  <c r="SW9" i="18"/>
  <c r="SU9" i="18"/>
  <c r="ST9" i="18"/>
  <c r="SS9" i="18"/>
  <c r="SO9" i="18"/>
  <c r="SK9" i="18"/>
  <c r="SJ9" i="18"/>
  <c r="SI9" i="18"/>
  <c r="SH9" i="18"/>
  <c r="SG9" i="18"/>
  <c r="SF9" i="18"/>
  <c r="SB9" i="18"/>
  <c r="SA9" i="18"/>
  <c r="RY9" i="18"/>
  <c r="RX9" i="18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G9" i="18"/>
  <c r="QE9" i="18"/>
  <c r="QF9" i="18" s="1"/>
  <c r="QI9" i="18" s="1"/>
  <c r="QA9" i="18"/>
  <c r="PW9" i="18"/>
  <c r="PV9" i="18"/>
  <c r="PU9" i="18"/>
  <c r="PT9" i="18"/>
  <c r="PS9" i="18"/>
  <c r="PR9" i="18"/>
  <c r="PN9" i="18"/>
  <c r="PM9" i="18"/>
  <c r="PK9" i="18"/>
  <c r="PJ9" i="18"/>
  <c r="PI9" i="18"/>
  <c r="PE9" i="18"/>
  <c r="PA9" i="18"/>
  <c r="OZ9" i="18"/>
  <c r="OY9" i="18"/>
  <c r="OX9" i="18"/>
  <c r="OW9" i="18"/>
  <c r="OV9" i="18"/>
  <c r="OR9" i="18"/>
  <c r="OQ9" i="18"/>
  <c r="OO9" i="18"/>
  <c r="ON9" i="18"/>
  <c r="OM9" i="18"/>
  <c r="OI9" i="18"/>
  <c r="OE9" i="18"/>
  <c r="OD9" i="18"/>
  <c r="OC9" i="18"/>
  <c r="OB9" i="18"/>
  <c r="OA9" i="18"/>
  <c r="NZ9" i="18"/>
  <c r="NV9" i="18"/>
  <c r="NU9" i="18"/>
  <c r="NS9" i="18"/>
  <c r="NR9" i="18"/>
  <c r="NQ9" i="18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C9" i="18"/>
  <c r="MA9" i="18"/>
  <c r="LZ9" i="18"/>
  <c r="LY9" i="18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VT8" i="18"/>
  <c r="VR8" i="18"/>
  <c r="VQ8" i="18"/>
  <c r="VS8" i="18" s="1"/>
  <c r="VP8" i="18"/>
  <c r="VL8" i="18"/>
  <c r="VI8" i="18"/>
  <c r="VG8" i="18"/>
  <c r="VH8" i="18" s="1"/>
  <c r="VC8" i="18"/>
  <c r="UY8" i="18"/>
  <c r="UX8" i="18"/>
  <c r="UW8" i="18"/>
  <c r="UV8" i="18"/>
  <c r="UU8" i="18"/>
  <c r="UT8" i="18"/>
  <c r="UP8" i="18"/>
  <c r="UM8" i="18"/>
  <c r="UK8" i="18"/>
  <c r="UL8" i="18" s="1"/>
  <c r="UG8" i="18"/>
  <c r="UC8" i="18"/>
  <c r="UB8" i="18"/>
  <c r="UA8" i="18"/>
  <c r="TZ8" i="18"/>
  <c r="TY8" i="18"/>
  <c r="TX8" i="18"/>
  <c r="TT8" i="18"/>
  <c r="TS8" i="18"/>
  <c r="TQ8" i="18"/>
  <c r="TP8" i="18"/>
  <c r="TO8" i="18"/>
  <c r="TG8" i="18"/>
  <c r="TF8" i="18"/>
  <c r="TE8" i="18"/>
  <c r="TD8" i="18"/>
  <c r="TC8" i="18"/>
  <c r="TB8" i="18"/>
  <c r="SX8" i="18"/>
  <c r="SW8" i="18"/>
  <c r="SU8" i="18"/>
  <c r="ST8" i="18"/>
  <c r="SS8" i="18"/>
  <c r="SJ8" i="18"/>
  <c r="SH8" i="18"/>
  <c r="SG8" i="18"/>
  <c r="SI8" i="18" s="1"/>
  <c r="SF8" i="18"/>
  <c r="SB8" i="18"/>
  <c r="RY8" i="18"/>
  <c r="RW8" i="18"/>
  <c r="RX8" i="18" s="1"/>
  <c r="RS8" i="18"/>
  <c r="RO8" i="18"/>
  <c r="RN8" i="18"/>
  <c r="RM8" i="18"/>
  <c r="RL8" i="18"/>
  <c r="RK8" i="18"/>
  <c r="RJ8" i="18"/>
  <c r="RF8" i="18"/>
  <c r="RE8" i="18"/>
  <c r="RC8" i="18"/>
  <c r="RB8" i="18"/>
  <c r="RA8" i="18"/>
  <c r="QR8" i="18"/>
  <c r="QP8" i="18"/>
  <c r="QO8" i="18"/>
  <c r="QS8" i="18" s="1"/>
  <c r="QN8" i="18"/>
  <c r="QJ8" i="18"/>
  <c r="QG8" i="18"/>
  <c r="QF8" i="18"/>
  <c r="QE8" i="18"/>
  <c r="QA8" i="18"/>
  <c r="PW8" i="18"/>
  <c r="PV8" i="18"/>
  <c r="PU8" i="18"/>
  <c r="PT8" i="18"/>
  <c r="PS8" i="18"/>
  <c r="PR8" i="18"/>
  <c r="PN8" i="18"/>
  <c r="PK8" i="18"/>
  <c r="PJ8" i="18"/>
  <c r="PI8" i="18"/>
  <c r="PE8" i="18"/>
  <c r="PA8" i="18"/>
  <c r="OZ8" i="18"/>
  <c r="OY8" i="18"/>
  <c r="OX8" i="18"/>
  <c r="OW8" i="18"/>
  <c r="OV8" i="18"/>
  <c r="OR8" i="18"/>
  <c r="OQ8" i="18"/>
  <c r="OO8" i="18"/>
  <c r="ON8" i="18"/>
  <c r="OM8" i="18"/>
  <c r="OE8" i="18"/>
  <c r="OD8" i="18"/>
  <c r="OC8" i="18"/>
  <c r="OB8" i="18"/>
  <c r="OA8" i="18"/>
  <c r="NZ8" i="18"/>
  <c r="NV8" i="18"/>
  <c r="NU8" i="18"/>
  <c r="NS8" i="18"/>
  <c r="NR8" i="18"/>
  <c r="NQ8" i="18"/>
  <c r="NH8" i="18"/>
  <c r="NI8" i="18" s="1"/>
  <c r="NF8" i="18"/>
  <c r="NE8" i="18"/>
  <c r="NG8" i="18" s="1"/>
  <c r="ND8" i="18"/>
  <c r="MZ8" i="18"/>
  <c r="MY8" i="18"/>
  <c r="MW8" i="18"/>
  <c r="MV8" i="18"/>
  <c r="MU8" i="18"/>
  <c r="ML8" i="18"/>
  <c r="MJ8" i="18"/>
  <c r="MI8" i="18"/>
  <c r="MK8" i="18" s="1"/>
  <c r="MH8" i="18"/>
  <c r="MD8" i="18"/>
  <c r="MA8" i="18"/>
  <c r="LY8" i="18"/>
  <c r="LZ8" i="18" s="1"/>
  <c r="LU8" i="18"/>
  <c r="LP8" i="18"/>
  <c r="LN8" i="18"/>
  <c r="LM8" i="18"/>
  <c r="LO8" i="18" s="1"/>
  <c r="LL8" i="18"/>
  <c r="LH8" i="18"/>
  <c r="LG8" i="18"/>
  <c r="LE8" i="18"/>
  <c r="LD8" i="18"/>
  <c r="LC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T101" i="18"/>
  <c r="KO101" i="18"/>
  <c r="KD109" i="18" s="1"/>
  <c r="KF101" i="18"/>
  <c r="KD107" i="18" s="1"/>
  <c r="KD101" i="18"/>
  <c r="JS101" i="18"/>
  <c r="JH109" i="18" s="1"/>
  <c r="JL109" i="18" s="1"/>
  <c r="JJ101" i="18"/>
  <c r="JH107" i="18" s="1"/>
  <c r="JH101" i="18"/>
  <c r="JB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C78" i="18"/>
  <c r="JB78" i="18"/>
  <c r="JA78" i="18"/>
  <c r="IZ78" i="18"/>
  <c r="IY78" i="18"/>
  <c r="IX78" i="18"/>
  <c r="IT78" i="18"/>
  <c r="IS78" i="18"/>
  <c r="IQ78" i="18"/>
  <c r="IP78" i="18"/>
  <c r="IO78" i="18"/>
  <c r="IK78" i="18"/>
  <c r="KU77" i="18"/>
  <c r="KT77" i="18"/>
  <c r="KS77" i="18"/>
  <c r="KR77" i="18"/>
  <c r="KQ77" i="18"/>
  <c r="KP77" i="18"/>
  <c r="KL77" i="18"/>
  <c r="KK77" i="18"/>
  <c r="KI77" i="18"/>
  <c r="KH77" i="18"/>
  <c r="KG77" i="18"/>
  <c r="KC77" i="18"/>
  <c r="JY77" i="18"/>
  <c r="JX77" i="18"/>
  <c r="JW77" i="18"/>
  <c r="JV77" i="18"/>
  <c r="JU77" i="18"/>
  <c r="JT77" i="18"/>
  <c r="JP77" i="18"/>
  <c r="JO77" i="18"/>
  <c r="JM77" i="18"/>
  <c r="JL77" i="18"/>
  <c r="JK77" i="18"/>
  <c r="JG77" i="18"/>
  <c r="JC77" i="18"/>
  <c r="JB77" i="18"/>
  <c r="JA77" i="18"/>
  <c r="IZ77" i="18"/>
  <c r="IY77" i="18"/>
  <c r="IX77" i="18"/>
  <c r="IT77" i="18"/>
  <c r="IS77" i="18"/>
  <c r="IQ77" i="18"/>
  <c r="IP77" i="18"/>
  <c r="IO77" i="18"/>
  <c r="IK77" i="18"/>
  <c r="KU76" i="18"/>
  <c r="KT76" i="18"/>
  <c r="KS76" i="18"/>
  <c r="KR76" i="18"/>
  <c r="KQ76" i="18"/>
  <c r="KP76" i="18"/>
  <c r="KL76" i="18"/>
  <c r="KK76" i="18"/>
  <c r="KI76" i="18"/>
  <c r="KH76" i="18"/>
  <c r="KG76" i="18"/>
  <c r="KC76" i="18"/>
  <c r="JY76" i="18"/>
  <c r="JX76" i="18"/>
  <c r="JW76" i="18"/>
  <c r="JV76" i="18"/>
  <c r="JU76" i="18"/>
  <c r="JT76" i="18"/>
  <c r="JP76" i="18"/>
  <c r="JO76" i="18"/>
  <c r="JM76" i="18"/>
  <c r="JL76" i="18"/>
  <c r="JK76" i="18"/>
  <c r="JG76" i="18"/>
  <c r="JC76" i="18"/>
  <c r="JB76" i="18"/>
  <c r="JA76" i="18"/>
  <c r="IZ76" i="18"/>
  <c r="IY76" i="18"/>
  <c r="IX76" i="18"/>
  <c r="IT76" i="18"/>
  <c r="IS76" i="18"/>
  <c r="IQ76" i="18"/>
  <c r="IP76" i="18"/>
  <c r="IO76" i="18"/>
  <c r="IK76" i="18"/>
  <c r="KU75" i="18"/>
  <c r="KT75" i="18"/>
  <c r="KS75" i="18"/>
  <c r="KR75" i="18"/>
  <c r="KQ75" i="18"/>
  <c r="KP75" i="18"/>
  <c r="KL75" i="18"/>
  <c r="KK75" i="18"/>
  <c r="KI75" i="18"/>
  <c r="KH75" i="18"/>
  <c r="KG75" i="18"/>
  <c r="KC75" i="18"/>
  <c r="JY75" i="18"/>
  <c r="JX75" i="18"/>
  <c r="JW75" i="18"/>
  <c r="JV75" i="18"/>
  <c r="JU75" i="18"/>
  <c r="JT75" i="18"/>
  <c r="JP75" i="18"/>
  <c r="JO75" i="18"/>
  <c r="JM75" i="18"/>
  <c r="JL75" i="18"/>
  <c r="JK75" i="18"/>
  <c r="JG75" i="18"/>
  <c r="JC75" i="18"/>
  <c r="JB75" i="18"/>
  <c r="JA75" i="18"/>
  <c r="IZ75" i="18"/>
  <c r="IY75" i="18"/>
  <c r="IX75" i="18"/>
  <c r="IT75" i="18"/>
  <c r="IS75" i="18"/>
  <c r="IQ75" i="18"/>
  <c r="IP75" i="18"/>
  <c r="IO75" i="18"/>
  <c r="IK75" i="18"/>
  <c r="KU74" i="18"/>
  <c r="KT74" i="18"/>
  <c r="KS74" i="18"/>
  <c r="KR74" i="18"/>
  <c r="KQ74" i="18"/>
  <c r="KP74" i="18"/>
  <c r="KL74" i="18"/>
  <c r="KK74" i="18"/>
  <c r="KI74" i="18"/>
  <c r="KH74" i="18"/>
  <c r="KG74" i="18"/>
  <c r="KC74" i="18"/>
  <c r="JY74" i="18"/>
  <c r="JX74" i="18"/>
  <c r="JW74" i="18"/>
  <c r="JV74" i="18"/>
  <c r="JU74" i="18"/>
  <c r="JT74" i="18"/>
  <c r="JP74" i="18"/>
  <c r="JO74" i="18"/>
  <c r="JM74" i="18"/>
  <c r="JL74" i="18"/>
  <c r="JK74" i="18"/>
  <c r="JG74" i="18"/>
  <c r="JC74" i="18"/>
  <c r="JB74" i="18"/>
  <c r="JA74" i="18"/>
  <c r="IZ74" i="18"/>
  <c r="IY74" i="18"/>
  <c r="IX74" i="18"/>
  <c r="IT74" i="18"/>
  <c r="IS74" i="18"/>
  <c r="IQ74" i="18"/>
  <c r="IP74" i="18"/>
  <c r="IO74" i="18"/>
  <c r="IK74" i="18"/>
  <c r="KU73" i="18"/>
  <c r="KT73" i="18"/>
  <c r="KS73" i="18"/>
  <c r="KR73" i="18"/>
  <c r="KQ73" i="18"/>
  <c r="KP73" i="18"/>
  <c r="KL73" i="18"/>
  <c r="KK73" i="18"/>
  <c r="KI73" i="18"/>
  <c r="KH73" i="18"/>
  <c r="KG73" i="18"/>
  <c r="KC73" i="18"/>
  <c r="JY73" i="18"/>
  <c r="JX73" i="18"/>
  <c r="JW73" i="18"/>
  <c r="JV73" i="18"/>
  <c r="JU73" i="18"/>
  <c r="JT73" i="18"/>
  <c r="JP73" i="18"/>
  <c r="JO73" i="18"/>
  <c r="JM73" i="18"/>
  <c r="JL73" i="18"/>
  <c r="JK73" i="18"/>
  <c r="JG73" i="18"/>
  <c r="JC73" i="18"/>
  <c r="JB73" i="18"/>
  <c r="JA73" i="18"/>
  <c r="IZ73" i="18"/>
  <c r="IY73" i="18"/>
  <c r="IX73" i="18"/>
  <c r="IT73" i="18"/>
  <c r="IS73" i="18"/>
  <c r="IQ73" i="18"/>
  <c r="IP73" i="18"/>
  <c r="IO73" i="18"/>
  <c r="IK73" i="18"/>
  <c r="KU72" i="18"/>
  <c r="KT72" i="18"/>
  <c r="KS72" i="18"/>
  <c r="KR72" i="18"/>
  <c r="KQ72" i="18"/>
  <c r="KP72" i="18"/>
  <c r="KL72" i="18"/>
  <c r="KK72" i="18"/>
  <c r="KI72" i="18"/>
  <c r="KH72" i="18"/>
  <c r="KG72" i="18"/>
  <c r="KC72" i="18"/>
  <c r="JY72" i="18"/>
  <c r="JX72" i="18"/>
  <c r="JW72" i="18"/>
  <c r="JV72" i="18"/>
  <c r="JU72" i="18"/>
  <c r="JT72" i="18"/>
  <c r="JP72" i="18"/>
  <c r="JO72" i="18"/>
  <c r="JM72" i="18"/>
  <c r="JL72" i="18"/>
  <c r="JK72" i="18"/>
  <c r="JG72" i="18"/>
  <c r="JC72" i="18"/>
  <c r="JB72" i="18"/>
  <c r="JA72" i="18"/>
  <c r="IZ72" i="18"/>
  <c r="IY72" i="18"/>
  <c r="IX72" i="18"/>
  <c r="IT72" i="18"/>
  <c r="IS72" i="18"/>
  <c r="IQ72" i="18"/>
  <c r="IP72" i="18"/>
  <c r="IO72" i="18"/>
  <c r="IK72" i="18"/>
  <c r="KU71" i="18"/>
  <c r="KT71" i="18"/>
  <c r="KS71" i="18"/>
  <c r="KR71" i="18"/>
  <c r="KQ71" i="18"/>
  <c r="KP71" i="18"/>
  <c r="KL71" i="18"/>
  <c r="KK71" i="18"/>
  <c r="KI71" i="18"/>
  <c r="KH71" i="18"/>
  <c r="KG71" i="18"/>
  <c r="KC71" i="18"/>
  <c r="JY71" i="18"/>
  <c r="JX71" i="18"/>
  <c r="JW71" i="18"/>
  <c r="JV71" i="18"/>
  <c r="JU71" i="18"/>
  <c r="JT71" i="18"/>
  <c r="JP71" i="18"/>
  <c r="JO71" i="18"/>
  <c r="JM71" i="18"/>
  <c r="JL71" i="18"/>
  <c r="JK71" i="18"/>
  <c r="JG71" i="18"/>
  <c r="JC71" i="18"/>
  <c r="JB71" i="18"/>
  <c r="JA71" i="18"/>
  <c r="IZ71" i="18"/>
  <c r="IY71" i="18"/>
  <c r="IX71" i="18"/>
  <c r="IT71" i="18"/>
  <c r="IS71" i="18"/>
  <c r="IQ71" i="18"/>
  <c r="IP71" i="18"/>
  <c r="IO71" i="18"/>
  <c r="IK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C70" i="18"/>
  <c r="JB70" i="18"/>
  <c r="JA70" i="18"/>
  <c r="IZ70" i="18"/>
  <c r="IY70" i="18"/>
  <c r="IX70" i="18"/>
  <c r="IT70" i="18"/>
  <c r="IS70" i="18"/>
  <c r="IQ70" i="18"/>
  <c r="IP70" i="18"/>
  <c r="IO70" i="18"/>
  <c r="IK70" i="18"/>
  <c r="KU69" i="18"/>
  <c r="KT69" i="18"/>
  <c r="KS69" i="18"/>
  <c r="KR69" i="18"/>
  <c r="KQ69" i="18"/>
  <c r="KP69" i="18"/>
  <c r="KL69" i="18"/>
  <c r="KK69" i="18"/>
  <c r="KI69" i="18"/>
  <c r="KH69" i="18"/>
  <c r="KG69" i="18"/>
  <c r="KC69" i="18"/>
  <c r="JY69" i="18"/>
  <c r="JX69" i="18"/>
  <c r="JW69" i="18"/>
  <c r="JV69" i="18"/>
  <c r="JU69" i="18"/>
  <c r="JT69" i="18"/>
  <c r="JP69" i="18"/>
  <c r="JO69" i="18"/>
  <c r="JM69" i="18"/>
  <c r="JL69" i="18"/>
  <c r="JK69" i="18"/>
  <c r="JG69" i="18"/>
  <c r="JC69" i="18"/>
  <c r="JB69" i="18"/>
  <c r="JA69" i="18"/>
  <c r="IZ69" i="18"/>
  <c r="IY69" i="18"/>
  <c r="IX69" i="18"/>
  <c r="IT69" i="18"/>
  <c r="IS69" i="18"/>
  <c r="IQ69" i="18"/>
  <c r="IP69" i="18"/>
  <c r="IO69" i="18"/>
  <c r="IK69" i="18"/>
  <c r="KU68" i="18"/>
  <c r="KT68" i="18"/>
  <c r="KS68" i="18"/>
  <c r="KR68" i="18"/>
  <c r="KQ68" i="18"/>
  <c r="KP68" i="18"/>
  <c r="KL68" i="18"/>
  <c r="KK68" i="18"/>
  <c r="KI68" i="18"/>
  <c r="KH68" i="18"/>
  <c r="KG68" i="18"/>
  <c r="KC68" i="18"/>
  <c r="JY68" i="18"/>
  <c r="JX68" i="18"/>
  <c r="JW68" i="18"/>
  <c r="JV68" i="18"/>
  <c r="JU68" i="18"/>
  <c r="JT68" i="18"/>
  <c r="JP68" i="18"/>
  <c r="JO68" i="18"/>
  <c r="JM68" i="18"/>
  <c r="JL68" i="18"/>
  <c r="JK68" i="18"/>
  <c r="JG68" i="18"/>
  <c r="JC68" i="18"/>
  <c r="JB68" i="18"/>
  <c r="JA68" i="18"/>
  <c r="IZ68" i="18"/>
  <c r="IY68" i="18"/>
  <c r="IX68" i="18"/>
  <c r="IT68" i="18"/>
  <c r="IS68" i="18"/>
  <c r="IQ68" i="18"/>
  <c r="IP68" i="18"/>
  <c r="IO68" i="18"/>
  <c r="IK68" i="18"/>
  <c r="KU67" i="18"/>
  <c r="KT67" i="18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C67" i="18"/>
  <c r="JB67" i="18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Y66" i="18"/>
  <c r="JX66" i="18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U65" i="18"/>
  <c r="KT65" i="18"/>
  <c r="KS65" i="18"/>
  <c r="KR65" i="18"/>
  <c r="KQ65" i="18"/>
  <c r="KP65" i="18"/>
  <c r="KL65" i="18"/>
  <c r="KK65" i="18"/>
  <c r="KI65" i="18"/>
  <c r="KH65" i="18"/>
  <c r="KG65" i="18"/>
  <c r="KC65" i="18"/>
  <c r="JY65" i="18"/>
  <c r="JX65" i="18"/>
  <c r="JW65" i="18"/>
  <c r="JV65" i="18"/>
  <c r="JU65" i="18"/>
  <c r="JT65" i="18"/>
  <c r="JP65" i="18"/>
  <c r="JO65" i="18"/>
  <c r="JM65" i="18"/>
  <c r="JL65" i="18"/>
  <c r="JK65" i="18"/>
  <c r="JG65" i="18"/>
  <c r="JC65" i="18"/>
  <c r="JB65" i="18"/>
  <c r="JA65" i="18"/>
  <c r="IZ65" i="18"/>
  <c r="IY65" i="18"/>
  <c r="IX65" i="18"/>
  <c r="IT65" i="18"/>
  <c r="IS65" i="18"/>
  <c r="IQ65" i="18"/>
  <c r="IP65" i="18"/>
  <c r="IO65" i="18"/>
  <c r="IK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Y64" i="18"/>
  <c r="JX64" i="18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U63" i="18"/>
  <c r="KT63" i="18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C63" i="18"/>
  <c r="JB63" i="18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K62" i="18"/>
  <c r="KI62" i="18"/>
  <c r="KH62" i="18"/>
  <c r="KG62" i="18"/>
  <c r="KC62" i="18"/>
  <c r="JY62" i="18"/>
  <c r="JX62" i="18"/>
  <c r="JW62" i="18"/>
  <c r="JV62" i="18"/>
  <c r="JU62" i="18"/>
  <c r="JT62" i="18"/>
  <c r="JP62" i="18"/>
  <c r="JO62" i="18"/>
  <c r="JM62" i="18"/>
  <c r="JL62" i="18"/>
  <c r="JK62" i="18"/>
  <c r="JG62" i="18"/>
  <c r="JC62" i="18"/>
  <c r="JB62" i="18"/>
  <c r="JA62" i="18"/>
  <c r="IZ62" i="18"/>
  <c r="IY62" i="18"/>
  <c r="IX62" i="18"/>
  <c r="IT62" i="18"/>
  <c r="IS62" i="18"/>
  <c r="IQ62" i="18"/>
  <c r="IP62" i="18"/>
  <c r="IO62" i="18"/>
  <c r="IK62" i="18"/>
  <c r="KU61" i="18"/>
  <c r="KT61" i="18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C61" i="18"/>
  <c r="JB61" i="18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Y60" i="18"/>
  <c r="JX60" i="18"/>
  <c r="JW60" i="18"/>
  <c r="JV60" i="18"/>
  <c r="JU60" i="18"/>
  <c r="JT60" i="18"/>
  <c r="JP60" i="18"/>
  <c r="JO60" i="18"/>
  <c r="JM60" i="18"/>
  <c r="JL60" i="18"/>
  <c r="JK60" i="18"/>
  <c r="JG60" i="18"/>
  <c r="JC60" i="18"/>
  <c r="JB60" i="18"/>
  <c r="JA60" i="18"/>
  <c r="IZ60" i="18"/>
  <c r="IY60" i="18"/>
  <c r="IX60" i="18"/>
  <c r="IT60" i="18"/>
  <c r="IS60" i="18"/>
  <c r="IQ60" i="18"/>
  <c r="IP60" i="18"/>
  <c r="IO60" i="18"/>
  <c r="IK60" i="18"/>
  <c r="KU59" i="18"/>
  <c r="KT59" i="18"/>
  <c r="KS59" i="18"/>
  <c r="KR59" i="18"/>
  <c r="KQ59" i="18"/>
  <c r="KP59" i="18"/>
  <c r="KL59" i="18"/>
  <c r="KK59" i="18"/>
  <c r="KI59" i="18"/>
  <c r="KH59" i="18"/>
  <c r="KG59" i="18"/>
  <c r="KC59" i="18"/>
  <c r="JY59" i="18"/>
  <c r="JX59" i="18"/>
  <c r="JW59" i="18"/>
  <c r="JV59" i="18"/>
  <c r="JU59" i="18"/>
  <c r="JT59" i="18"/>
  <c r="JP59" i="18"/>
  <c r="JO59" i="18"/>
  <c r="JM59" i="18"/>
  <c r="JL59" i="18"/>
  <c r="JK59" i="18"/>
  <c r="JG59" i="18"/>
  <c r="JC59" i="18"/>
  <c r="JB59" i="18"/>
  <c r="JA59" i="18"/>
  <c r="IZ59" i="18"/>
  <c r="IY59" i="18"/>
  <c r="IX59" i="18"/>
  <c r="IT59" i="18"/>
  <c r="IS59" i="18"/>
  <c r="IQ59" i="18"/>
  <c r="IP59" i="18"/>
  <c r="IO59" i="18"/>
  <c r="IK59" i="18"/>
  <c r="KU58" i="18"/>
  <c r="KT58" i="18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C58" i="18"/>
  <c r="JB58" i="18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K57" i="18"/>
  <c r="KI57" i="18"/>
  <c r="KH57" i="18"/>
  <c r="KG57" i="18"/>
  <c r="KC57" i="18"/>
  <c r="JY57" i="18"/>
  <c r="JX57" i="18"/>
  <c r="JW57" i="18"/>
  <c r="JV57" i="18"/>
  <c r="JU57" i="18"/>
  <c r="JT57" i="18"/>
  <c r="JP57" i="18"/>
  <c r="JO57" i="18"/>
  <c r="JM57" i="18"/>
  <c r="JL57" i="18"/>
  <c r="JK57" i="18"/>
  <c r="JG57" i="18"/>
  <c r="JC57" i="18"/>
  <c r="JB57" i="18"/>
  <c r="JA57" i="18"/>
  <c r="IZ57" i="18"/>
  <c r="IY57" i="18"/>
  <c r="IX57" i="18"/>
  <c r="IT57" i="18"/>
  <c r="IS57" i="18"/>
  <c r="IQ57" i="18"/>
  <c r="IP57" i="18"/>
  <c r="IO57" i="18"/>
  <c r="IK57" i="18"/>
  <c r="KU56" i="18"/>
  <c r="KT56" i="18"/>
  <c r="KS56" i="18"/>
  <c r="KR56" i="18"/>
  <c r="KQ56" i="18"/>
  <c r="KP56" i="18"/>
  <c r="KL56" i="18"/>
  <c r="KK56" i="18"/>
  <c r="KI56" i="18"/>
  <c r="KH56" i="18"/>
  <c r="KG56" i="18"/>
  <c r="KC56" i="18"/>
  <c r="JY56" i="18"/>
  <c r="JX56" i="18"/>
  <c r="JW56" i="18"/>
  <c r="JV56" i="18"/>
  <c r="JU56" i="18"/>
  <c r="JT56" i="18"/>
  <c r="JP56" i="18"/>
  <c r="JO56" i="18"/>
  <c r="JM56" i="18"/>
  <c r="JL56" i="18"/>
  <c r="JK56" i="18"/>
  <c r="JG56" i="18"/>
  <c r="JC56" i="18"/>
  <c r="JB56" i="18"/>
  <c r="JA56" i="18"/>
  <c r="IZ56" i="18"/>
  <c r="IY56" i="18"/>
  <c r="IX56" i="18"/>
  <c r="IT56" i="18"/>
  <c r="IS56" i="18"/>
  <c r="IQ56" i="18"/>
  <c r="IP56" i="18"/>
  <c r="IO56" i="18"/>
  <c r="IK56" i="18"/>
  <c r="KU55" i="18"/>
  <c r="KT55" i="18"/>
  <c r="KS55" i="18"/>
  <c r="KR55" i="18"/>
  <c r="KQ55" i="18"/>
  <c r="KP55" i="18"/>
  <c r="KL55" i="18"/>
  <c r="KK55" i="18"/>
  <c r="KI55" i="18"/>
  <c r="KH55" i="18"/>
  <c r="KG55" i="18"/>
  <c r="KC55" i="18"/>
  <c r="JY55" i="18"/>
  <c r="JX55" i="18"/>
  <c r="JW55" i="18"/>
  <c r="JV55" i="18"/>
  <c r="JU55" i="18"/>
  <c r="JT55" i="18"/>
  <c r="JP55" i="18"/>
  <c r="JO55" i="18"/>
  <c r="JM55" i="18"/>
  <c r="JL55" i="18"/>
  <c r="JK55" i="18"/>
  <c r="JG55" i="18"/>
  <c r="JC55" i="18"/>
  <c r="JB55" i="18"/>
  <c r="JA55" i="18"/>
  <c r="IZ55" i="18"/>
  <c r="IY55" i="18"/>
  <c r="IX55" i="18"/>
  <c r="IT55" i="18"/>
  <c r="IS55" i="18"/>
  <c r="IQ55" i="18"/>
  <c r="IP55" i="18"/>
  <c r="IO55" i="18"/>
  <c r="IK55" i="18"/>
  <c r="KU54" i="18"/>
  <c r="KT54" i="18"/>
  <c r="KS54" i="18"/>
  <c r="KR54" i="18"/>
  <c r="KQ54" i="18"/>
  <c r="KP54" i="18"/>
  <c r="KL54" i="18"/>
  <c r="KK54" i="18"/>
  <c r="KI54" i="18"/>
  <c r="KH54" i="18"/>
  <c r="KG54" i="18"/>
  <c r="KC54" i="18"/>
  <c r="JY54" i="18"/>
  <c r="JX54" i="18"/>
  <c r="JW54" i="18"/>
  <c r="JV54" i="18"/>
  <c r="JU54" i="18"/>
  <c r="JT54" i="18"/>
  <c r="JP54" i="18"/>
  <c r="JO54" i="18"/>
  <c r="JM54" i="18"/>
  <c r="JL54" i="18"/>
  <c r="JK54" i="18"/>
  <c r="JG54" i="18"/>
  <c r="JC54" i="18"/>
  <c r="JB54" i="18"/>
  <c r="JA54" i="18"/>
  <c r="IZ54" i="18"/>
  <c r="IY54" i="18"/>
  <c r="IX54" i="18"/>
  <c r="IT54" i="18"/>
  <c r="IS54" i="18"/>
  <c r="IQ54" i="18"/>
  <c r="IP54" i="18"/>
  <c r="IO54" i="18"/>
  <c r="IK54" i="18"/>
  <c r="KU53" i="18"/>
  <c r="KT53" i="18"/>
  <c r="KS53" i="18"/>
  <c r="KR53" i="18"/>
  <c r="KQ53" i="18"/>
  <c r="KP53" i="18"/>
  <c r="KL53" i="18"/>
  <c r="KK53" i="18"/>
  <c r="KI53" i="18"/>
  <c r="KH53" i="18"/>
  <c r="KG53" i="18"/>
  <c r="KC53" i="18"/>
  <c r="JY53" i="18"/>
  <c r="JX53" i="18"/>
  <c r="JW53" i="18"/>
  <c r="JV53" i="18"/>
  <c r="JU53" i="18"/>
  <c r="JT53" i="18"/>
  <c r="JP53" i="18"/>
  <c r="JO53" i="18"/>
  <c r="JM53" i="18"/>
  <c r="JL53" i="18"/>
  <c r="JK53" i="18"/>
  <c r="JG53" i="18"/>
  <c r="JC53" i="18"/>
  <c r="JB53" i="18"/>
  <c r="JA53" i="18"/>
  <c r="IZ53" i="18"/>
  <c r="IY53" i="18"/>
  <c r="IX53" i="18"/>
  <c r="IT53" i="18"/>
  <c r="IS53" i="18"/>
  <c r="IQ53" i="18"/>
  <c r="IP53" i="18"/>
  <c r="IO53" i="18"/>
  <c r="IK53" i="18"/>
  <c r="KU52" i="18"/>
  <c r="KT52" i="18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O52" i="18"/>
  <c r="JM52" i="18"/>
  <c r="JL52" i="18"/>
  <c r="JK52" i="18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K51" i="18"/>
  <c r="KI51" i="18"/>
  <c r="KH51" i="18"/>
  <c r="KG51" i="18"/>
  <c r="KC51" i="18"/>
  <c r="JY51" i="18"/>
  <c r="JX51" i="18"/>
  <c r="JW51" i="18"/>
  <c r="JV51" i="18"/>
  <c r="JU51" i="18"/>
  <c r="JT51" i="18"/>
  <c r="JP51" i="18"/>
  <c r="JO51" i="18"/>
  <c r="JM51" i="18"/>
  <c r="JL51" i="18"/>
  <c r="JK51" i="18"/>
  <c r="JG51" i="18"/>
  <c r="JC51" i="18"/>
  <c r="JB51" i="18"/>
  <c r="JA51" i="18"/>
  <c r="IZ51" i="18"/>
  <c r="IY51" i="18"/>
  <c r="IX51" i="18"/>
  <c r="IT51" i="18"/>
  <c r="IS51" i="18"/>
  <c r="IQ51" i="18"/>
  <c r="IP51" i="18"/>
  <c r="IO51" i="18"/>
  <c r="IK51" i="18"/>
  <c r="KU50" i="18"/>
  <c r="KT50" i="18"/>
  <c r="KS50" i="18"/>
  <c r="KR50" i="18"/>
  <c r="KQ50" i="18"/>
  <c r="KP50" i="18"/>
  <c r="KL50" i="18"/>
  <c r="KK50" i="18"/>
  <c r="KI50" i="18"/>
  <c r="KH50" i="18"/>
  <c r="KG50" i="18"/>
  <c r="KC50" i="18"/>
  <c r="JY50" i="18"/>
  <c r="JX50" i="18"/>
  <c r="JW50" i="18"/>
  <c r="JV50" i="18"/>
  <c r="JU50" i="18"/>
  <c r="JT50" i="18"/>
  <c r="JP50" i="18"/>
  <c r="JO50" i="18"/>
  <c r="JM50" i="18"/>
  <c r="JL50" i="18"/>
  <c r="JK50" i="18"/>
  <c r="JG50" i="18"/>
  <c r="JC50" i="18"/>
  <c r="JB50" i="18"/>
  <c r="JA50" i="18"/>
  <c r="IZ50" i="18"/>
  <c r="IY50" i="18"/>
  <c r="IX50" i="18"/>
  <c r="IT50" i="18"/>
  <c r="IS50" i="18"/>
  <c r="IQ50" i="18"/>
  <c r="IP50" i="18"/>
  <c r="IO50" i="18"/>
  <c r="IK50" i="18"/>
  <c r="KU49" i="18"/>
  <c r="KT49" i="18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U47" i="18"/>
  <c r="KT47" i="18"/>
  <c r="KS47" i="18"/>
  <c r="KR47" i="18"/>
  <c r="KQ47" i="18"/>
  <c r="KP47" i="18"/>
  <c r="KL47" i="18"/>
  <c r="KK47" i="18"/>
  <c r="KI47" i="18"/>
  <c r="KH47" i="18"/>
  <c r="KG47" i="18"/>
  <c r="KC47" i="18"/>
  <c r="JY47" i="18"/>
  <c r="JX47" i="18"/>
  <c r="JW47" i="18"/>
  <c r="JV47" i="18"/>
  <c r="JU47" i="18"/>
  <c r="JT47" i="18"/>
  <c r="JP47" i="18"/>
  <c r="JO47" i="18"/>
  <c r="JM47" i="18"/>
  <c r="JL47" i="18"/>
  <c r="JK47" i="18"/>
  <c r="JG47" i="18"/>
  <c r="JC47" i="18"/>
  <c r="JB47" i="18"/>
  <c r="JA47" i="18"/>
  <c r="IZ47" i="18"/>
  <c r="IY47" i="18"/>
  <c r="IX47" i="18"/>
  <c r="IT47" i="18"/>
  <c r="IS47" i="18"/>
  <c r="IQ47" i="18"/>
  <c r="IP47" i="18"/>
  <c r="IO47" i="18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Y46" i="18"/>
  <c r="JX46" i="18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U45" i="18"/>
  <c r="KT45" i="18"/>
  <c r="KS45" i="18"/>
  <c r="KR45" i="18"/>
  <c r="KQ45" i="18"/>
  <c r="KP45" i="18"/>
  <c r="KL45" i="18"/>
  <c r="KK45" i="18"/>
  <c r="KI45" i="18"/>
  <c r="KH45" i="18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C45" i="18"/>
  <c r="JB45" i="18"/>
  <c r="JA45" i="18"/>
  <c r="IZ45" i="18"/>
  <c r="IY45" i="18"/>
  <c r="IX45" i="18"/>
  <c r="IT45" i="18"/>
  <c r="IS45" i="18"/>
  <c r="IQ45" i="18"/>
  <c r="IP45" i="18"/>
  <c r="IO45" i="18"/>
  <c r="IK45" i="18"/>
  <c r="KU44" i="18"/>
  <c r="KT44" i="18"/>
  <c r="KS44" i="18"/>
  <c r="KR44" i="18"/>
  <c r="KQ44" i="18"/>
  <c r="KP44" i="18"/>
  <c r="KL44" i="18"/>
  <c r="KK44" i="18"/>
  <c r="KI44" i="18"/>
  <c r="KH44" i="18"/>
  <c r="KG44" i="18"/>
  <c r="KC44" i="18"/>
  <c r="JY44" i="18"/>
  <c r="JX44" i="18"/>
  <c r="JW44" i="18"/>
  <c r="JV44" i="18"/>
  <c r="JU44" i="18"/>
  <c r="JT44" i="18"/>
  <c r="JP44" i="18"/>
  <c r="JO44" i="18"/>
  <c r="JM44" i="18"/>
  <c r="JL44" i="18"/>
  <c r="JK44" i="18"/>
  <c r="JG44" i="18"/>
  <c r="JC44" i="18"/>
  <c r="JB44" i="18"/>
  <c r="JA44" i="18"/>
  <c r="IZ44" i="18"/>
  <c r="IY44" i="18"/>
  <c r="IX44" i="18"/>
  <c r="IT44" i="18"/>
  <c r="IS44" i="18"/>
  <c r="IQ44" i="18"/>
  <c r="IP44" i="18"/>
  <c r="IO44" i="18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C43" i="18"/>
  <c r="JB43" i="18"/>
  <c r="JA43" i="18"/>
  <c r="IZ43" i="18"/>
  <c r="IY43" i="18"/>
  <c r="IX43" i="18"/>
  <c r="IT43" i="18"/>
  <c r="IS43" i="18"/>
  <c r="IQ43" i="18"/>
  <c r="IP43" i="18"/>
  <c r="IO43" i="18"/>
  <c r="IK43" i="18"/>
  <c r="KU42" i="18"/>
  <c r="KT42" i="18"/>
  <c r="KS42" i="18"/>
  <c r="KR42" i="18"/>
  <c r="KQ42" i="18"/>
  <c r="KP42" i="18"/>
  <c r="KL42" i="18"/>
  <c r="KI42" i="18"/>
  <c r="KH42" i="18"/>
  <c r="KK42" i="18" s="1"/>
  <c r="KG42" i="18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I41" i="18"/>
  <c r="KG41" i="18"/>
  <c r="KH41" i="18" s="1"/>
  <c r="KC41" i="18"/>
  <c r="JX41" i="18"/>
  <c r="JY41" i="18" s="1"/>
  <c r="JV41" i="18"/>
  <c r="JU41" i="18"/>
  <c r="JT41" i="18"/>
  <c r="JP41" i="18"/>
  <c r="JM41" i="18"/>
  <c r="JK41" i="18"/>
  <c r="JL41" i="18" s="1"/>
  <c r="JO41" i="18" s="1"/>
  <c r="JG41" i="18"/>
  <c r="JC41" i="18"/>
  <c r="JB41" i="18"/>
  <c r="JA41" i="18"/>
  <c r="IZ41" i="18"/>
  <c r="IY41" i="18"/>
  <c r="IX41" i="18"/>
  <c r="IT41" i="18"/>
  <c r="IQ41" i="18"/>
  <c r="IP41" i="18"/>
  <c r="IO41" i="18"/>
  <c r="IK41" i="18"/>
  <c r="KU40" i="18"/>
  <c r="KT40" i="18"/>
  <c r="KS40" i="18"/>
  <c r="KR40" i="18"/>
  <c r="KQ40" i="18"/>
  <c r="KP40" i="18"/>
  <c r="KL40" i="18"/>
  <c r="KK40" i="18"/>
  <c r="KI40" i="18"/>
  <c r="KH40" i="18"/>
  <c r="KG40" i="18"/>
  <c r="KC40" i="18"/>
  <c r="JY40" i="18"/>
  <c r="JX40" i="18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U39" i="18"/>
  <c r="KT39" i="18"/>
  <c r="KS39" i="18"/>
  <c r="KR39" i="18"/>
  <c r="KQ39" i="18"/>
  <c r="KP39" i="18"/>
  <c r="KL39" i="18"/>
  <c r="KK39" i="18"/>
  <c r="KI39" i="18"/>
  <c r="KH39" i="18"/>
  <c r="KG39" i="18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JY38" i="18"/>
  <c r="JX38" i="18"/>
  <c r="JW38" i="18"/>
  <c r="JV38" i="18"/>
  <c r="JU38" i="18"/>
  <c r="JT38" i="18"/>
  <c r="JP38" i="18"/>
  <c r="JM38" i="18"/>
  <c r="JK38" i="18"/>
  <c r="JL38" i="18" s="1"/>
  <c r="JG38" i="18"/>
  <c r="JC38" i="18"/>
  <c r="JB38" i="18"/>
  <c r="JA38" i="18"/>
  <c r="IZ38" i="18"/>
  <c r="IY38" i="18"/>
  <c r="IX38" i="18"/>
  <c r="IT38" i="18"/>
  <c r="IQ38" i="18"/>
  <c r="IO38" i="18"/>
  <c r="IP38" i="18" s="1"/>
  <c r="IK38" i="18"/>
  <c r="KU37" i="18"/>
  <c r="KT37" i="18"/>
  <c r="KS37" i="18"/>
  <c r="KR37" i="18"/>
  <c r="KQ37" i="18"/>
  <c r="KP37" i="18"/>
  <c r="KL37" i="18"/>
  <c r="KI37" i="18"/>
  <c r="KG37" i="18"/>
  <c r="KH37" i="18" s="1"/>
  <c r="KK37" i="18" s="1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I36" i="18"/>
  <c r="KG36" i="18"/>
  <c r="KH36" i="18" s="1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I35" i="18"/>
  <c r="KG35" i="18"/>
  <c r="KH35" i="18" s="1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C35" i="18"/>
  <c r="JB35" i="18"/>
  <c r="JA35" i="18"/>
  <c r="IZ35" i="18"/>
  <c r="IY35" i="18"/>
  <c r="IX35" i="18"/>
  <c r="IT35" i="18"/>
  <c r="IS35" i="18"/>
  <c r="IQ35" i="18"/>
  <c r="IP35" i="18"/>
  <c r="IO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Y34" i="18"/>
  <c r="JX34" i="18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U33" i="18"/>
  <c r="KT33" i="18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C33" i="18"/>
  <c r="JB33" i="18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K32" i="18"/>
  <c r="KI32" i="18"/>
  <c r="KH32" i="18"/>
  <c r="KG32" i="18"/>
  <c r="KC32" i="18"/>
  <c r="JY32" i="18"/>
  <c r="JX32" i="18"/>
  <c r="JW32" i="18"/>
  <c r="JV32" i="18"/>
  <c r="JU32" i="18"/>
  <c r="JT32" i="18"/>
  <c r="JP32" i="18"/>
  <c r="JM32" i="18"/>
  <c r="JK32" i="18"/>
  <c r="JL32" i="18" s="1"/>
  <c r="JG32" i="18"/>
  <c r="JC32" i="18"/>
  <c r="JB32" i="18"/>
  <c r="JA32" i="18"/>
  <c r="IZ32" i="18"/>
  <c r="IY32" i="18"/>
  <c r="IX32" i="18"/>
  <c r="IT32" i="18"/>
  <c r="IQ32" i="18"/>
  <c r="IO32" i="18"/>
  <c r="IP32" i="18" s="1"/>
  <c r="IS32" i="18" s="1"/>
  <c r="IK32" i="18"/>
  <c r="KU31" i="18"/>
  <c r="KT31" i="18"/>
  <c r="KS31" i="18"/>
  <c r="KR31" i="18"/>
  <c r="KQ31" i="18"/>
  <c r="KP31" i="18"/>
  <c r="KL31" i="18"/>
  <c r="KK31" i="18"/>
  <c r="KI31" i="18"/>
  <c r="KH31" i="18"/>
  <c r="KG31" i="18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I30" i="18"/>
  <c r="KG30" i="18"/>
  <c r="KH30" i="18" s="1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I29" i="18"/>
  <c r="KH29" i="18"/>
  <c r="KG29" i="18"/>
  <c r="KC29" i="18"/>
  <c r="JY29" i="18"/>
  <c r="JX29" i="18"/>
  <c r="JW29" i="18"/>
  <c r="JV29" i="18"/>
  <c r="JU29" i="18"/>
  <c r="JT29" i="18"/>
  <c r="JP29" i="18"/>
  <c r="JM29" i="18"/>
  <c r="JK29" i="18"/>
  <c r="JL29" i="18" s="1"/>
  <c r="JO29" i="18" s="1"/>
  <c r="JG29" i="18"/>
  <c r="JC29" i="18"/>
  <c r="JB29" i="18"/>
  <c r="JA29" i="18"/>
  <c r="IZ29" i="18"/>
  <c r="IY29" i="18"/>
  <c r="IX29" i="18"/>
  <c r="IT29" i="18"/>
  <c r="IQ29" i="18"/>
  <c r="IO29" i="18"/>
  <c r="IP29" i="18" s="1"/>
  <c r="IS29" i="18" s="1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Q27" i="18"/>
  <c r="IO27" i="18"/>
  <c r="IP27" i="18" s="1"/>
  <c r="IS27" i="18" s="1"/>
  <c r="IK27" i="18"/>
  <c r="KU26" i="18"/>
  <c r="KT26" i="18"/>
  <c r="KS26" i="18"/>
  <c r="KR26" i="18"/>
  <c r="KQ26" i="18"/>
  <c r="KP26" i="18"/>
  <c r="KL26" i="18"/>
  <c r="KI26" i="18"/>
  <c r="KK26" i="18" s="1"/>
  <c r="KH26" i="18"/>
  <c r="KG26" i="18"/>
  <c r="KC26" i="18"/>
  <c r="JY26" i="18"/>
  <c r="JX26" i="18"/>
  <c r="JW26" i="18"/>
  <c r="JV26" i="18"/>
  <c r="JU26" i="18"/>
  <c r="JT26" i="18"/>
  <c r="JP26" i="18"/>
  <c r="JM26" i="18"/>
  <c r="JK26" i="18"/>
  <c r="JL26" i="18" s="1"/>
  <c r="JG26" i="18"/>
  <c r="JC26" i="18"/>
  <c r="JB26" i="18"/>
  <c r="JA26" i="18"/>
  <c r="IZ26" i="18"/>
  <c r="IY26" i="18"/>
  <c r="IX26" i="18"/>
  <c r="IT26" i="18"/>
  <c r="IQ26" i="18"/>
  <c r="IO26" i="18"/>
  <c r="IP26" i="18" s="1"/>
  <c r="IK26" i="18"/>
  <c r="KU25" i="18"/>
  <c r="KT25" i="18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C25" i="18"/>
  <c r="JB25" i="18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Y24" i="18"/>
  <c r="JX24" i="18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S24" i="18"/>
  <c r="IQ24" i="18"/>
  <c r="IP24" i="18"/>
  <c r="IO24" i="18"/>
  <c r="IK24" i="18"/>
  <c r="KU23" i="18"/>
  <c r="KT23" i="18"/>
  <c r="KS23" i="18"/>
  <c r="KR23" i="18"/>
  <c r="KQ23" i="18"/>
  <c r="KP23" i="18"/>
  <c r="KL23" i="18"/>
  <c r="KI23" i="18"/>
  <c r="KG23" i="18"/>
  <c r="KH23" i="18" s="1"/>
  <c r="KK23" i="18" s="1"/>
  <c r="KC23" i="18"/>
  <c r="JY23" i="18"/>
  <c r="JX23" i="18"/>
  <c r="JW23" i="18"/>
  <c r="JV23" i="18"/>
  <c r="JU23" i="18"/>
  <c r="JT23" i="18"/>
  <c r="JP23" i="18"/>
  <c r="JM23" i="18"/>
  <c r="JK23" i="18"/>
  <c r="JL23" i="18" s="1"/>
  <c r="JO23" i="18" s="1"/>
  <c r="JG23" i="18"/>
  <c r="JC23" i="18"/>
  <c r="JB23" i="18"/>
  <c r="JA23" i="18"/>
  <c r="IZ23" i="18"/>
  <c r="IY23" i="18"/>
  <c r="IX23" i="18"/>
  <c r="IT23" i="18"/>
  <c r="IQ23" i="18"/>
  <c r="IO23" i="18"/>
  <c r="IP23" i="18" s="1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K21" i="18"/>
  <c r="KI21" i="18"/>
  <c r="KH21" i="18"/>
  <c r="KG21" i="18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U20" i="18"/>
  <c r="KT20" i="18"/>
  <c r="KS20" i="18"/>
  <c r="KR20" i="18"/>
  <c r="KQ20" i="18"/>
  <c r="KP20" i="18"/>
  <c r="KL20" i="18"/>
  <c r="KK20" i="18"/>
  <c r="KI20" i="18"/>
  <c r="KH20" i="18"/>
  <c r="KG20" i="18"/>
  <c r="KC20" i="18"/>
  <c r="JY20" i="18"/>
  <c r="JX20" i="18"/>
  <c r="JW20" i="18"/>
  <c r="JV20" i="18"/>
  <c r="JU20" i="18"/>
  <c r="JT20" i="18"/>
  <c r="JP20" i="18"/>
  <c r="JO20" i="18"/>
  <c r="JM20" i="18"/>
  <c r="JL20" i="18"/>
  <c r="JK20" i="18"/>
  <c r="JG20" i="18"/>
  <c r="JC20" i="18"/>
  <c r="JB20" i="18"/>
  <c r="JA20" i="18"/>
  <c r="IZ20" i="18"/>
  <c r="IY20" i="18"/>
  <c r="IX20" i="18"/>
  <c r="IT20" i="18"/>
  <c r="IS20" i="18"/>
  <c r="IQ20" i="18"/>
  <c r="IP20" i="18"/>
  <c r="IO20" i="18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K18" i="18"/>
  <c r="KI18" i="18"/>
  <c r="KH18" i="18"/>
  <c r="KG18" i="18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K17" i="18"/>
  <c r="KI17" i="18"/>
  <c r="KH17" i="18"/>
  <c r="KG17" i="18"/>
  <c r="KC17" i="18"/>
  <c r="JY17" i="18"/>
  <c r="JX17" i="18"/>
  <c r="JW17" i="18"/>
  <c r="JV17" i="18"/>
  <c r="JU17" i="18"/>
  <c r="JT17" i="18"/>
  <c r="JP17" i="18"/>
  <c r="JO17" i="18"/>
  <c r="JM17" i="18"/>
  <c r="JL17" i="18"/>
  <c r="JK17" i="18"/>
  <c r="JG17" i="18"/>
  <c r="JC17" i="18"/>
  <c r="JB17" i="18"/>
  <c r="JA17" i="18"/>
  <c r="IZ17" i="18"/>
  <c r="IY17" i="18"/>
  <c r="IX17" i="18"/>
  <c r="IT17" i="18"/>
  <c r="IS17" i="18"/>
  <c r="IQ17" i="18"/>
  <c r="IP17" i="18"/>
  <c r="IO17" i="18"/>
  <c r="IK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O15" i="18"/>
  <c r="JM15" i="18"/>
  <c r="JL15" i="18"/>
  <c r="JK15" i="18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KC14" i="18"/>
  <c r="JY14" i="18"/>
  <c r="JX14" i="18"/>
  <c r="JW14" i="18"/>
  <c r="JV14" i="18"/>
  <c r="JU14" i="18"/>
  <c r="JT14" i="18"/>
  <c r="JP14" i="18"/>
  <c r="JO14" i="18"/>
  <c r="JM14" i="18"/>
  <c r="JL14" i="18"/>
  <c r="JK14" i="18"/>
  <c r="JG14" i="18"/>
  <c r="JC14" i="18"/>
  <c r="JB14" i="18"/>
  <c r="JA14" i="18"/>
  <c r="IZ14" i="18"/>
  <c r="IY14" i="18"/>
  <c r="IX14" i="18"/>
  <c r="IT14" i="18"/>
  <c r="IS14" i="18"/>
  <c r="IQ14" i="18"/>
  <c r="IP14" i="18"/>
  <c r="IO14" i="18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K12" i="18"/>
  <c r="KI12" i="18"/>
  <c r="KH12" i="18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M11" i="18"/>
  <c r="JL11" i="18"/>
  <c r="JK11" i="18"/>
  <c r="JG11" i="18"/>
  <c r="JC11" i="18"/>
  <c r="JB11" i="18"/>
  <c r="JA11" i="18"/>
  <c r="IZ11" i="18"/>
  <c r="IY11" i="18"/>
  <c r="IX11" i="18"/>
  <c r="IT11" i="18"/>
  <c r="IQ11" i="18"/>
  <c r="IO11" i="18"/>
  <c r="IP11" i="18" s="1"/>
  <c r="IK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U9" i="18"/>
  <c r="KT9" i="18"/>
  <c r="KS9" i="18"/>
  <c r="KR9" i="18"/>
  <c r="KQ9" i="18"/>
  <c r="KP9" i="18"/>
  <c r="KL9" i="18"/>
  <c r="KK9" i="18"/>
  <c r="KI9" i="18"/>
  <c r="KH9" i="18"/>
  <c r="KG9" i="18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U8" i="18"/>
  <c r="KT8" i="18"/>
  <c r="KS8" i="18"/>
  <c r="KR8" i="18"/>
  <c r="KQ8" i="18"/>
  <c r="KP8" i="18"/>
  <c r="KL8" i="18"/>
  <c r="KI8" i="18"/>
  <c r="KH8" i="18"/>
  <c r="KG8" i="18"/>
  <c r="KC8" i="18"/>
  <c r="JX8" i="18"/>
  <c r="JV8" i="18"/>
  <c r="JU8" i="18"/>
  <c r="JW8" i="18" s="1"/>
  <c r="JT8" i="18"/>
  <c r="JP8" i="18"/>
  <c r="JO8" i="18"/>
  <c r="JM8" i="18"/>
  <c r="JL8" i="18"/>
  <c r="JK8" i="18"/>
  <c r="JC8" i="18"/>
  <c r="JB8" i="18"/>
  <c r="JA8" i="18"/>
  <c r="IZ8" i="18"/>
  <c r="IY8" i="18"/>
  <c r="IX8" i="18"/>
  <c r="IT8" i="18"/>
  <c r="IS8" i="18"/>
  <c r="IQ8" i="18"/>
  <c r="IP8" i="18"/>
  <c r="IO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F101" i="18"/>
  <c r="IA101" i="18"/>
  <c r="HP109" i="18" s="1"/>
  <c r="HR101" i="18"/>
  <c r="HP107" i="18" s="1"/>
  <c r="HP101" i="18"/>
  <c r="HJ101" i="18"/>
  <c r="HE101" i="18"/>
  <c r="GT109" i="18" s="1"/>
  <c r="GV101" i="18"/>
  <c r="GT107" i="18" s="1"/>
  <c r="GT101" i="18"/>
  <c r="GN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O78" i="18"/>
  <c r="GN78" i="18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O77" i="18"/>
  <c r="HK77" i="18"/>
  <c r="HJ77" i="18"/>
  <c r="HI77" i="18"/>
  <c r="HH77" i="18"/>
  <c r="HG77" i="18"/>
  <c r="HF77" i="18"/>
  <c r="HB77" i="18"/>
  <c r="HA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FW77" i="18"/>
  <c r="IG76" i="18"/>
  <c r="IF76" i="18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O76" i="18"/>
  <c r="GN76" i="18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K75" i="18"/>
  <c r="HJ75" i="18"/>
  <c r="HI75" i="18"/>
  <c r="HH75" i="18"/>
  <c r="HG75" i="18"/>
  <c r="HF75" i="18"/>
  <c r="HB75" i="18"/>
  <c r="HA75" i="18"/>
  <c r="GY75" i="18"/>
  <c r="GX75" i="18"/>
  <c r="GW75" i="18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G74" i="18"/>
  <c r="IF74" i="18"/>
  <c r="IE74" i="18"/>
  <c r="ID74" i="18"/>
  <c r="IC74" i="18"/>
  <c r="IB74" i="18"/>
  <c r="HX74" i="18"/>
  <c r="HW74" i="18"/>
  <c r="HU74" i="18"/>
  <c r="HT74" i="18"/>
  <c r="HS74" i="18"/>
  <c r="HO74" i="18"/>
  <c r="HK74" i="18"/>
  <c r="HJ74" i="18"/>
  <c r="HI74" i="18"/>
  <c r="HH74" i="18"/>
  <c r="HG74" i="18"/>
  <c r="HF74" i="18"/>
  <c r="HB74" i="18"/>
  <c r="HA74" i="18"/>
  <c r="GY74" i="18"/>
  <c r="GX74" i="18"/>
  <c r="GW74" i="18"/>
  <c r="GS74" i="18"/>
  <c r="GO74" i="18"/>
  <c r="GN74" i="18"/>
  <c r="GM74" i="18"/>
  <c r="GL74" i="18"/>
  <c r="GK74" i="18"/>
  <c r="GJ74" i="18"/>
  <c r="GF74" i="18"/>
  <c r="GE74" i="18"/>
  <c r="GC74" i="18"/>
  <c r="GB74" i="18"/>
  <c r="GA74" i="18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K73" i="18"/>
  <c r="HJ73" i="18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G72" i="18"/>
  <c r="IF72" i="18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HA72" i="18"/>
  <c r="GY72" i="18"/>
  <c r="GX72" i="18"/>
  <c r="GW72" i="18"/>
  <c r="GS72" i="18"/>
  <c r="GO72" i="18"/>
  <c r="GN72" i="18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W71" i="18"/>
  <c r="HU71" i="18"/>
  <c r="HT71" i="18"/>
  <c r="HS71" i="18"/>
  <c r="HO71" i="18"/>
  <c r="HK71" i="18"/>
  <c r="HJ71" i="18"/>
  <c r="HI71" i="18"/>
  <c r="HH71" i="18"/>
  <c r="HG71" i="18"/>
  <c r="HF71" i="18"/>
  <c r="HB71" i="18"/>
  <c r="HA71" i="18"/>
  <c r="GY71" i="18"/>
  <c r="GX71" i="18"/>
  <c r="GW71" i="18"/>
  <c r="GS71" i="18"/>
  <c r="GO71" i="18"/>
  <c r="GN71" i="18"/>
  <c r="GM71" i="18"/>
  <c r="GL71" i="18"/>
  <c r="GK71" i="18"/>
  <c r="GJ71" i="18"/>
  <c r="GF71" i="18"/>
  <c r="GE71" i="18"/>
  <c r="GC71" i="18"/>
  <c r="GB71" i="18"/>
  <c r="GA71" i="18"/>
  <c r="FW71" i="18"/>
  <c r="IG70" i="18"/>
  <c r="IF70" i="18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HA70" i="18"/>
  <c r="GY70" i="18"/>
  <c r="GX70" i="18"/>
  <c r="GW70" i="18"/>
  <c r="GS70" i="18"/>
  <c r="GO70" i="18"/>
  <c r="GN70" i="18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K69" i="18"/>
  <c r="HJ69" i="18"/>
  <c r="HI69" i="18"/>
  <c r="HH69" i="18"/>
  <c r="HG69" i="18"/>
  <c r="HF69" i="18"/>
  <c r="HB69" i="18"/>
  <c r="HA69" i="18"/>
  <c r="GY69" i="18"/>
  <c r="GX69" i="18"/>
  <c r="GW69" i="18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G68" i="18"/>
  <c r="IF68" i="18"/>
  <c r="IE68" i="18"/>
  <c r="ID68" i="18"/>
  <c r="IC68" i="18"/>
  <c r="IB68" i="18"/>
  <c r="HX68" i="18"/>
  <c r="HW68" i="18"/>
  <c r="HU68" i="18"/>
  <c r="HT68" i="18"/>
  <c r="HS68" i="18"/>
  <c r="HO68" i="18"/>
  <c r="HK68" i="18"/>
  <c r="HJ68" i="18"/>
  <c r="HI68" i="18"/>
  <c r="HH68" i="18"/>
  <c r="HG68" i="18"/>
  <c r="HF68" i="18"/>
  <c r="HB68" i="18"/>
  <c r="HA68" i="18"/>
  <c r="GY68" i="18"/>
  <c r="GX68" i="18"/>
  <c r="GW68" i="18"/>
  <c r="GS68" i="18"/>
  <c r="GO68" i="18"/>
  <c r="GN68" i="18"/>
  <c r="GM68" i="18"/>
  <c r="GL68" i="18"/>
  <c r="GK68" i="18"/>
  <c r="GJ68" i="18"/>
  <c r="GF68" i="18"/>
  <c r="GE68" i="18"/>
  <c r="GC68" i="18"/>
  <c r="GB68" i="18"/>
  <c r="GA68" i="18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K67" i="18"/>
  <c r="HJ67" i="18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G66" i="18"/>
  <c r="IF66" i="18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HA66" i="18"/>
  <c r="GY66" i="18"/>
  <c r="GX66" i="18"/>
  <c r="GW66" i="18"/>
  <c r="GS66" i="18"/>
  <c r="GO66" i="18"/>
  <c r="GN66" i="18"/>
  <c r="GM66" i="18"/>
  <c r="GL66" i="18"/>
  <c r="GK66" i="18"/>
  <c r="GJ66" i="18"/>
  <c r="GF66" i="18"/>
  <c r="GE66" i="18"/>
  <c r="GC66" i="18"/>
  <c r="GB66" i="18"/>
  <c r="GA66" i="18"/>
  <c r="FW66" i="18"/>
  <c r="IG65" i="18"/>
  <c r="IF65" i="18"/>
  <c r="IE65" i="18"/>
  <c r="ID65" i="18"/>
  <c r="IC65" i="18"/>
  <c r="IB65" i="18"/>
  <c r="HX65" i="18"/>
  <c r="HW65" i="18"/>
  <c r="HU65" i="18"/>
  <c r="HT65" i="18"/>
  <c r="HS65" i="18"/>
  <c r="HO65" i="18"/>
  <c r="HK65" i="18"/>
  <c r="HJ65" i="18"/>
  <c r="HI65" i="18"/>
  <c r="HH65" i="18"/>
  <c r="HG65" i="18"/>
  <c r="HF65" i="18"/>
  <c r="HB65" i="18"/>
  <c r="HA65" i="18"/>
  <c r="GY65" i="18"/>
  <c r="GX65" i="18"/>
  <c r="GW65" i="18"/>
  <c r="GS65" i="18"/>
  <c r="GO65" i="18"/>
  <c r="GN65" i="18"/>
  <c r="GM65" i="18"/>
  <c r="GL65" i="18"/>
  <c r="GK65" i="18"/>
  <c r="GJ65" i="18"/>
  <c r="GF65" i="18"/>
  <c r="GE65" i="18"/>
  <c r="GC65" i="18"/>
  <c r="GB65" i="18"/>
  <c r="GA65" i="18"/>
  <c r="FW65" i="18"/>
  <c r="IG64" i="18"/>
  <c r="IF64" i="18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O64" i="18"/>
  <c r="GN64" i="18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W63" i="18"/>
  <c r="HU63" i="18"/>
  <c r="HT63" i="18"/>
  <c r="HS63" i="18"/>
  <c r="HO63" i="18"/>
  <c r="HK63" i="18"/>
  <c r="HJ63" i="18"/>
  <c r="HI63" i="18"/>
  <c r="HH63" i="18"/>
  <c r="HG63" i="18"/>
  <c r="HF63" i="18"/>
  <c r="HB63" i="18"/>
  <c r="HA63" i="18"/>
  <c r="GY63" i="18"/>
  <c r="GX63" i="18"/>
  <c r="GW63" i="18"/>
  <c r="GS63" i="18"/>
  <c r="GO63" i="18"/>
  <c r="GN63" i="18"/>
  <c r="GM63" i="18"/>
  <c r="GL63" i="18"/>
  <c r="GK63" i="18"/>
  <c r="GJ63" i="18"/>
  <c r="GF63" i="18"/>
  <c r="GE63" i="18"/>
  <c r="GC63" i="18"/>
  <c r="GB63" i="18"/>
  <c r="GA63" i="18"/>
  <c r="FW63" i="18"/>
  <c r="IG62" i="18"/>
  <c r="IF62" i="18"/>
  <c r="IE62" i="18"/>
  <c r="ID62" i="18"/>
  <c r="IC62" i="18"/>
  <c r="IB62" i="18"/>
  <c r="HX62" i="18"/>
  <c r="HW62" i="18"/>
  <c r="HU62" i="18"/>
  <c r="HT62" i="18"/>
  <c r="HS62" i="18"/>
  <c r="HO62" i="18"/>
  <c r="HK62" i="18"/>
  <c r="HJ62" i="18"/>
  <c r="HI62" i="18"/>
  <c r="HH62" i="18"/>
  <c r="HG62" i="18"/>
  <c r="HF62" i="18"/>
  <c r="HB62" i="18"/>
  <c r="HA62" i="18"/>
  <c r="GY62" i="18"/>
  <c r="GX62" i="18"/>
  <c r="GW62" i="18"/>
  <c r="GS62" i="18"/>
  <c r="GO62" i="18"/>
  <c r="GN62" i="18"/>
  <c r="GM62" i="18"/>
  <c r="GL62" i="18"/>
  <c r="GK62" i="18"/>
  <c r="GJ62" i="18"/>
  <c r="GF62" i="18"/>
  <c r="GE62" i="18"/>
  <c r="GC62" i="18"/>
  <c r="GB62" i="18"/>
  <c r="GA62" i="18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K61" i="18"/>
  <c r="HJ61" i="18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G60" i="18"/>
  <c r="IF60" i="18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HA60" i="18"/>
  <c r="GY60" i="18"/>
  <c r="GX60" i="18"/>
  <c r="GW60" i="18"/>
  <c r="GS60" i="18"/>
  <c r="GO60" i="18"/>
  <c r="GN60" i="18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O59" i="18"/>
  <c r="HK59" i="18"/>
  <c r="HJ59" i="18"/>
  <c r="HI59" i="18"/>
  <c r="HH59" i="18"/>
  <c r="HG59" i="18"/>
  <c r="HF59" i="18"/>
  <c r="HB59" i="18"/>
  <c r="HA59" i="18"/>
  <c r="GY59" i="18"/>
  <c r="GX59" i="18"/>
  <c r="GW59" i="18"/>
  <c r="GS59" i="18"/>
  <c r="GO59" i="18"/>
  <c r="GN59" i="18"/>
  <c r="GM59" i="18"/>
  <c r="GL59" i="18"/>
  <c r="GK59" i="18"/>
  <c r="GJ59" i="18"/>
  <c r="GF59" i="18"/>
  <c r="GE59" i="18"/>
  <c r="GC59" i="18"/>
  <c r="GB59" i="18"/>
  <c r="GA59" i="18"/>
  <c r="FW59" i="18"/>
  <c r="IG58" i="18"/>
  <c r="IF58" i="18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O58" i="18"/>
  <c r="GN58" i="18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K57" i="18"/>
  <c r="HJ57" i="18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G56" i="18"/>
  <c r="IF56" i="18"/>
  <c r="IE56" i="18"/>
  <c r="ID56" i="18"/>
  <c r="IC56" i="18"/>
  <c r="IB56" i="18"/>
  <c r="HX56" i="18"/>
  <c r="HW56" i="18"/>
  <c r="HU56" i="18"/>
  <c r="HT56" i="18"/>
  <c r="HS56" i="18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S56" i="18"/>
  <c r="GO56" i="18"/>
  <c r="GN56" i="18"/>
  <c r="GM56" i="18"/>
  <c r="GL56" i="18"/>
  <c r="GK56" i="18"/>
  <c r="GJ56" i="18"/>
  <c r="GF56" i="18"/>
  <c r="GE56" i="18"/>
  <c r="GC56" i="18"/>
  <c r="GB56" i="18"/>
  <c r="GA56" i="18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K55" i="18"/>
  <c r="HJ55" i="18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G54" i="18"/>
  <c r="IF54" i="18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HA54" i="18"/>
  <c r="GY54" i="18"/>
  <c r="GX54" i="18"/>
  <c r="GW54" i="18"/>
  <c r="GS54" i="18"/>
  <c r="GO54" i="18"/>
  <c r="GN54" i="18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W53" i="18"/>
  <c r="HU53" i="18"/>
  <c r="HT53" i="18"/>
  <c r="HS53" i="18"/>
  <c r="HO53" i="18"/>
  <c r="HK53" i="18"/>
  <c r="HJ53" i="18"/>
  <c r="HI53" i="18"/>
  <c r="HH53" i="18"/>
  <c r="HG53" i="18"/>
  <c r="HF53" i="18"/>
  <c r="HB53" i="18"/>
  <c r="HA53" i="18"/>
  <c r="GY53" i="18"/>
  <c r="GX53" i="18"/>
  <c r="GW53" i="18"/>
  <c r="GS53" i="18"/>
  <c r="GO53" i="18"/>
  <c r="GN53" i="18"/>
  <c r="GM53" i="18"/>
  <c r="GL53" i="18"/>
  <c r="GK53" i="18"/>
  <c r="GJ53" i="18"/>
  <c r="GF53" i="18"/>
  <c r="GE53" i="18"/>
  <c r="GC53" i="18"/>
  <c r="GB53" i="18"/>
  <c r="GA53" i="18"/>
  <c r="FW53" i="18"/>
  <c r="IG52" i="18"/>
  <c r="IF52" i="18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O52" i="18"/>
  <c r="GN52" i="18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W51" i="18"/>
  <c r="HU51" i="18"/>
  <c r="HT51" i="18"/>
  <c r="HS51" i="18"/>
  <c r="HO51" i="18"/>
  <c r="HK51" i="18"/>
  <c r="HJ51" i="18"/>
  <c r="HI51" i="18"/>
  <c r="HH51" i="18"/>
  <c r="HG51" i="18"/>
  <c r="HF51" i="18"/>
  <c r="HB51" i="18"/>
  <c r="HA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G50" i="18"/>
  <c r="IF50" i="18"/>
  <c r="IE50" i="18"/>
  <c r="ID50" i="18"/>
  <c r="IC50" i="18"/>
  <c r="IB50" i="18"/>
  <c r="HX50" i="18"/>
  <c r="HW50" i="18"/>
  <c r="HU50" i="18"/>
  <c r="HT50" i="18"/>
  <c r="HS50" i="18"/>
  <c r="HO50" i="18"/>
  <c r="HK50" i="18"/>
  <c r="HJ50" i="18"/>
  <c r="HI50" i="18"/>
  <c r="HH50" i="18"/>
  <c r="HG50" i="18"/>
  <c r="HF50" i="18"/>
  <c r="HB50" i="18"/>
  <c r="HA50" i="18"/>
  <c r="GY50" i="18"/>
  <c r="GX50" i="18"/>
  <c r="GW50" i="18"/>
  <c r="GS50" i="18"/>
  <c r="GO50" i="18"/>
  <c r="GN50" i="18"/>
  <c r="GM50" i="18"/>
  <c r="GL50" i="18"/>
  <c r="GK50" i="18"/>
  <c r="GJ50" i="18"/>
  <c r="GF50" i="18"/>
  <c r="GE50" i="18"/>
  <c r="GC50" i="18"/>
  <c r="GB50" i="18"/>
  <c r="GA50" i="18"/>
  <c r="FW50" i="18"/>
  <c r="IG49" i="18"/>
  <c r="IF49" i="18"/>
  <c r="IE49" i="18"/>
  <c r="ID49" i="18"/>
  <c r="IC49" i="18"/>
  <c r="IB49" i="18"/>
  <c r="HX49" i="18"/>
  <c r="HW49" i="18"/>
  <c r="HU49" i="18"/>
  <c r="HT49" i="18"/>
  <c r="HS49" i="18"/>
  <c r="HO49" i="18"/>
  <c r="HK49" i="18"/>
  <c r="HJ49" i="18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G48" i="18"/>
  <c r="IF48" i="18"/>
  <c r="IE48" i="18"/>
  <c r="ID48" i="18"/>
  <c r="IC48" i="18"/>
  <c r="IB48" i="18"/>
  <c r="HX48" i="18"/>
  <c r="HW48" i="18"/>
  <c r="HU48" i="18"/>
  <c r="HT48" i="18"/>
  <c r="HS48" i="18"/>
  <c r="HO48" i="18"/>
  <c r="HK48" i="18"/>
  <c r="HJ48" i="18"/>
  <c r="HI48" i="18"/>
  <c r="HH48" i="18"/>
  <c r="HG48" i="18"/>
  <c r="HF48" i="18"/>
  <c r="HB48" i="18"/>
  <c r="HA48" i="18"/>
  <c r="GY48" i="18"/>
  <c r="GX48" i="18"/>
  <c r="GW48" i="18"/>
  <c r="GS48" i="18"/>
  <c r="GO48" i="18"/>
  <c r="GN48" i="18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W47" i="18"/>
  <c r="HU47" i="18"/>
  <c r="HT47" i="18"/>
  <c r="HS47" i="18"/>
  <c r="HO47" i="18"/>
  <c r="HK47" i="18"/>
  <c r="HJ47" i="18"/>
  <c r="HI47" i="18"/>
  <c r="HH47" i="18"/>
  <c r="HG47" i="18"/>
  <c r="HF47" i="18"/>
  <c r="HB47" i="18"/>
  <c r="HA47" i="18"/>
  <c r="GY47" i="18"/>
  <c r="GX47" i="18"/>
  <c r="GW47" i="18"/>
  <c r="GS47" i="18"/>
  <c r="GO47" i="18"/>
  <c r="GN47" i="18"/>
  <c r="GM47" i="18"/>
  <c r="GL47" i="18"/>
  <c r="GK47" i="18"/>
  <c r="GJ47" i="18"/>
  <c r="GF47" i="18"/>
  <c r="GE47" i="18"/>
  <c r="GC47" i="18"/>
  <c r="GB47" i="18"/>
  <c r="GA47" i="18"/>
  <c r="FW47" i="18"/>
  <c r="IG46" i="18"/>
  <c r="IF46" i="18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HA46" i="18"/>
  <c r="GY46" i="18"/>
  <c r="GX46" i="18"/>
  <c r="GW46" i="18"/>
  <c r="GS46" i="18"/>
  <c r="GO46" i="18"/>
  <c r="GN46" i="18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W45" i="18"/>
  <c r="HU45" i="18"/>
  <c r="HT45" i="18"/>
  <c r="HS45" i="18"/>
  <c r="HO45" i="18"/>
  <c r="HK45" i="18"/>
  <c r="HJ45" i="18"/>
  <c r="HI45" i="18"/>
  <c r="HH45" i="18"/>
  <c r="HG45" i="18"/>
  <c r="HF45" i="18"/>
  <c r="HB45" i="18"/>
  <c r="HA45" i="18"/>
  <c r="GY45" i="18"/>
  <c r="GX45" i="18"/>
  <c r="GW45" i="18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G44" i="18"/>
  <c r="IF44" i="18"/>
  <c r="IE44" i="18"/>
  <c r="ID44" i="18"/>
  <c r="IC44" i="18"/>
  <c r="IB44" i="18"/>
  <c r="HX44" i="18"/>
  <c r="HW44" i="18"/>
  <c r="HU44" i="18"/>
  <c r="HT44" i="18"/>
  <c r="HS44" i="18"/>
  <c r="HO44" i="18"/>
  <c r="HK44" i="18"/>
  <c r="HJ44" i="18"/>
  <c r="HI44" i="18"/>
  <c r="HH44" i="18"/>
  <c r="HG44" i="18"/>
  <c r="HF44" i="18"/>
  <c r="HB44" i="18"/>
  <c r="HA44" i="18"/>
  <c r="GY44" i="18"/>
  <c r="GX44" i="18"/>
  <c r="GW44" i="18"/>
  <c r="GS44" i="18"/>
  <c r="GO44" i="18"/>
  <c r="GN44" i="18"/>
  <c r="GM44" i="18"/>
  <c r="GL44" i="18"/>
  <c r="GK44" i="18"/>
  <c r="GJ44" i="18"/>
  <c r="GF44" i="18"/>
  <c r="GE44" i="18"/>
  <c r="GC44" i="18"/>
  <c r="GB44" i="18"/>
  <c r="GA44" i="18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K43" i="18"/>
  <c r="HJ43" i="18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G42" i="18"/>
  <c r="IF42" i="18"/>
  <c r="IE42" i="18"/>
  <c r="ID42" i="18"/>
  <c r="IC42" i="18"/>
  <c r="IB42" i="18"/>
  <c r="HX42" i="18"/>
  <c r="HW42" i="18"/>
  <c r="HU42" i="18"/>
  <c r="HT42" i="18"/>
  <c r="HS42" i="18"/>
  <c r="HO42" i="18"/>
  <c r="HK42" i="18"/>
  <c r="HJ42" i="18"/>
  <c r="HI42" i="18"/>
  <c r="HH42" i="18"/>
  <c r="HG42" i="18"/>
  <c r="HF42" i="18"/>
  <c r="HB42" i="18"/>
  <c r="HA42" i="18"/>
  <c r="GY42" i="18"/>
  <c r="GX42" i="18"/>
  <c r="GW42" i="18"/>
  <c r="GS42" i="18"/>
  <c r="GO42" i="18"/>
  <c r="GN42" i="18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U41" i="18"/>
  <c r="HS41" i="18"/>
  <c r="HT41" i="18" s="1"/>
  <c r="HO41" i="18"/>
  <c r="HK41" i="18"/>
  <c r="HJ41" i="18"/>
  <c r="HI41" i="18"/>
  <c r="HH41" i="18"/>
  <c r="HG41" i="18"/>
  <c r="HF41" i="18"/>
  <c r="HB41" i="18"/>
  <c r="HA41" i="18"/>
  <c r="GY41" i="18"/>
  <c r="GX41" i="18"/>
  <c r="GW41" i="18"/>
  <c r="GO41" i="18"/>
  <c r="GN41" i="18"/>
  <c r="GM41" i="18"/>
  <c r="GL41" i="18"/>
  <c r="GK41" i="18"/>
  <c r="GJ41" i="18"/>
  <c r="GF41" i="18"/>
  <c r="GC41" i="18"/>
  <c r="GA41" i="18"/>
  <c r="GB41" i="18" s="1"/>
  <c r="FW41" i="18"/>
  <c r="IG40" i="18"/>
  <c r="IF40" i="18"/>
  <c r="IE40" i="18"/>
  <c r="ID40" i="18"/>
  <c r="IC40" i="18"/>
  <c r="IB40" i="18"/>
  <c r="HX40" i="18"/>
  <c r="HW40" i="18"/>
  <c r="HU40" i="18"/>
  <c r="HT40" i="18"/>
  <c r="HS40" i="18"/>
  <c r="HO40" i="18"/>
  <c r="HK40" i="18"/>
  <c r="HJ40" i="18"/>
  <c r="HI40" i="18"/>
  <c r="HH40" i="18"/>
  <c r="HG40" i="18"/>
  <c r="HF40" i="18"/>
  <c r="HB40" i="18"/>
  <c r="HA40" i="18"/>
  <c r="GY40" i="18"/>
  <c r="GX40" i="18"/>
  <c r="GW40" i="18"/>
  <c r="GS40" i="18"/>
  <c r="GO40" i="18"/>
  <c r="GN40" i="18"/>
  <c r="GM40" i="18"/>
  <c r="GL40" i="18"/>
  <c r="GK40" i="18"/>
  <c r="GJ40" i="18"/>
  <c r="GF40" i="18"/>
  <c r="GE40" i="18"/>
  <c r="GC40" i="18"/>
  <c r="GB40" i="18"/>
  <c r="GA40" i="18"/>
  <c r="FW40" i="18"/>
  <c r="IG39" i="18"/>
  <c r="IF39" i="18"/>
  <c r="IE39" i="18"/>
  <c r="ID39" i="18"/>
  <c r="IC39" i="18"/>
  <c r="IB39" i="18"/>
  <c r="HX39" i="18"/>
  <c r="HW39" i="18"/>
  <c r="HU39" i="18"/>
  <c r="HT39" i="18"/>
  <c r="HS39" i="18"/>
  <c r="HO39" i="18"/>
  <c r="HK39" i="18"/>
  <c r="HJ39" i="18"/>
  <c r="HI39" i="18"/>
  <c r="HH39" i="18"/>
  <c r="HG39" i="18"/>
  <c r="HF39" i="18"/>
  <c r="HB39" i="18"/>
  <c r="HA39" i="18"/>
  <c r="GY39" i="18"/>
  <c r="GX39" i="18"/>
  <c r="GW39" i="18"/>
  <c r="GS39" i="18"/>
  <c r="GO39" i="18"/>
  <c r="GN39" i="18"/>
  <c r="GM39" i="18"/>
  <c r="GL39" i="18"/>
  <c r="GK39" i="18"/>
  <c r="GJ39" i="18"/>
  <c r="GF39" i="18"/>
  <c r="GE39" i="18"/>
  <c r="GC39" i="18"/>
  <c r="GB39" i="18"/>
  <c r="GA39" i="18"/>
  <c r="FW39" i="18"/>
  <c r="IG38" i="18"/>
  <c r="IF38" i="18"/>
  <c r="IE38" i="18"/>
  <c r="ID38" i="18"/>
  <c r="IC38" i="18"/>
  <c r="IB38" i="18"/>
  <c r="HX38" i="18"/>
  <c r="HU38" i="18"/>
  <c r="HS38" i="18"/>
  <c r="HT38" i="18" s="1"/>
  <c r="HW38" i="18" s="1"/>
  <c r="HO38" i="18"/>
  <c r="HK38" i="18"/>
  <c r="HJ38" i="18"/>
  <c r="HI38" i="18"/>
  <c r="HH38" i="18"/>
  <c r="HG38" i="18"/>
  <c r="HF38" i="18"/>
  <c r="HB38" i="18"/>
  <c r="HA38" i="18"/>
  <c r="GY38" i="18"/>
  <c r="GX38" i="18"/>
  <c r="GW38" i="18"/>
  <c r="GO38" i="18"/>
  <c r="GN38" i="18"/>
  <c r="GM38" i="18"/>
  <c r="GL38" i="18"/>
  <c r="GK38" i="18"/>
  <c r="GJ38" i="18"/>
  <c r="GF38" i="18"/>
  <c r="GC38" i="18"/>
  <c r="GA38" i="18"/>
  <c r="GB38" i="18" s="1"/>
  <c r="FW38" i="18"/>
  <c r="IG37" i="18"/>
  <c r="IF37" i="18"/>
  <c r="IE37" i="18"/>
  <c r="ID37" i="18"/>
  <c r="IC37" i="18"/>
  <c r="IB37" i="18"/>
  <c r="HX37" i="18"/>
  <c r="HW37" i="18"/>
  <c r="HU37" i="18"/>
  <c r="HT37" i="18"/>
  <c r="HS37" i="18"/>
  <c r="HO37" i="18"/>
  <c r="HK37" i="18"/>
  <c r="HJ37" i="18"/>
  <c r="HI37" i="18"/>
  <c r="HH37" i="18"/>
  <c r="HG37" i="18"/>
  <c r="HF37" i="18"/>
  <c r="HB37" i="18"/>
  <c r="HA37" i="18"/>
  <c r="GY37" i="18"/>
  <c r="GX37" i="18"/>
  <c r="GW37" i="18"/>
  <c r="GS37" i="18"/>
  <c r="GO37" i="18"/>
  <c r="GN37" i="18"/>
  <c r="GM37" i="18"/>
  <c r="GL37" i="18"/>
  <c r="GK37" i="18"/>
  <c r="GJ37" i="18"/>
  <c r="GF37" i="18"/>
  <c r="GE37" i="18"/>
  <c r="GC37" i="18"/>
  <c r="GB37" i="18"/>
  <c r="GA37" i="18"/>
  <c r="FW37" i="18"/>
  <c r="IG36" i="18"/>
  <c r="IF36" i="18"/>
  <c r="IE36" i="18"/>
  <c r="ID36" i="18"/>
  <c r="IC36" i="18"/>
  <c r="IB36" i="18"/>
  <c r="HX36" i="18"/>
  <c r="HW36" i="18"/>
  <c r="HU36" i="18"/>
  <c r="HT36" i="18"/>
  <c r="HS36" i="18"/>
  <c r="HO36" i="18"/>
  <c r="HK36" i="18"/>
  <c r="HJ36" i="18"/>
  <c r="HI36" i="18"/>
  <c r="HH36" i="18"/>
  <c r="HG36" i="18"/>
  <c r="HF36" i="18"/>
  <c r="HB36" i="18"/>
  <c r="HA36" i="18"/>
  <c r="GY36" i="18"/>
  <c r="GX36" i="18"/>
  <c r="GW36" i="18"/>
  <c r="GS36" i="18"/>
  <c r="GO36" i="18"/>
  <c r="GN36" i="18"/>
  <c r="GM36" i="18"/>
  <c r="GL36" i="18"/>
  <c r="GK36" i="18"/>
  <c r="GJ36" i="18"/>
  <c r="GF36" i="18"/>
  <c r="GE36" i="18"/>
  <c r="GC36" i="18"/>
  <c r="GB36" i="18"/>
  <c r="GA36" i="18"/>
  <c r="FW36" i="18"/>
  <c r="IG35" i="18"/>
  <c r="IF35" i="18"/>
  <c r="IE35" i="18"/>
  <c r="ID35" i="18"/>
  <c r="IC35" i="18"/>
  <c r="IB35" i="18"/>
  <c r="HX35" i="18"/>
  <c r="HU35" i="18"/>
  <c r="HT35" i="18"/>
  <c r="HW35" i="18" s="1"/>
  <c r="HS35" i="18"/>
  <c r="HK35" i="18"/>
  <c r="HJ35" i="18"/>
  <c r="HI35" i="18"/>
  <c r="HH35" i="18"/>
  <c r="HG35" i="18"/>
  <c r="HF35" i="18"/>
  <c r="HB35" i="18"/>
  <c r="GY35" i="18"/>
  <c r="GW35" i="18"/>
  <c r="GX35" i="18" s="1"/>
  <c r="GS35" i="18"/>
  <c r="GO35" i="18"/>
  <c r="GN35" i="18"/>
  <c r="GM35" i="18"/>
  <c r="GL35" i="18"/>
  <c r="GK35" i="18"/>
  <c r="GJ35" i="18"/>
  <c r="GF35" i="18"/>
  <c r="GE35" i="18"/>
  <c r="GC35" i="18"/>
  <c r="GB35" i="18"/>
  <c r="GA35" i="18"/>
  <c r="IG34" i="18"/>
  <c r="IF34" i="18"/>
  <c r="IE34" i="18"/>
  <c r="ID34" i="18"/>
  <c r="IC34" i="18"/>
  <c r="IB34" i="18"/>
  <c r="HX34" i="18"/>
  <c r="HW34" i="18"/>
  <c r="HU34" i="18"/>
  <c r="HT34" i="18"/>
  <c r="HS34" i="18"/>
  <c r="HO34" i="18"/>
  <c r="HK34" i="18"/>
  <c r="HJ34" i="18"/>
  <c r="HI34" i="18"/>
  <c r="HH34" i="18"/>
  <c r="HG34" i="18"/>
  <c r="HF34" i="18"/>
  <c r="HB34" i="18"/>
  <c r="HA34" i="18"/>
  <c r="GY34" i="18"/>
  <c r="GX34" i="18"/>
  <c r="GW34" i="18"/>
  <c r="GS34" i="18"/>
  <c r="GO34" i="18"/>
  <c r="GN34" i="18"/>
  <c r="GM34" i="18"/>
  <c r="GL34" i="18"/>
  <c r="GK34" i="18"/>
  <c r="GJ34" i="18"/>
  <c r="GF34" i="18"/>
  <c r="GE34" i="18"/>
  <c r="GC34" i="18"/>
  <c r="GB34" i="18"/>
  <c r="GA34" i="18"/>
  <c r="FW34" i="18"/>
  <c r="IG33" i="18"/>
  <c r="IF33" i="18"/>
  <c r="IE33" i="18"/>
  <c r="ID33" i="18"/>
  <c r="IC33" i="18"/>
  <c r="IB33" i="18"/>
  <c r="HX33" i="18"/>
  <c r="HW33" i="18"/>
  <c r="HU33" i="18"/>
  <c r="HT33" i="18"/>
  <c r="HS33" i="18"/>
  <c r="HO33" i="18"/>
  <c r="HK33" i="18"/>
  <c r="HJ33" i="18"/>
  <c r="HI33" i="18"/>
  <c r="HH33" i="18"/>
  <c r="HG33" i="18"/>
  <c r="HF33" i="18"/>
  <c r="HB33" i="18"/>
  <c r="GY33" i="18"/>
  <c r="GW33" i="18"/>
  <c r="GX33" i="18" s="1"/>
  <c r="HA33" i="18" s="1"/>
  <c r="GS33" i="18"/>
  <c r="GO33" i="18"/>
  <c r="GN33" i="18"/>
  <c r="GM33" i="18"/>
  <c r="GL33" i="18"/>
  <c r="GK33" i="18"/>
  <c r="GJ33" i="18"/>
  <c r="GF33" i="18"/>
  <c r="GE33" i="18"/>
  <c r="GC33" i="18"/>
  <c r="GB33" i="18"/>
  <c r="GA33" i="18"/>
  <c r="FW33" i="18"/>
  <c r="IG32" i="18"/>
  <c r="IF32" i="18"/>
  <c r="IE32" i="18"/>
  <c r="ID32" i="18"/>
  <c r="IC32" i="18"/>
  <c r="IB32" i="18"/>
  <c r="HX32" i="18"/>
  <c r="HU32" i="18"/>
  <c r="HT32" i="18"/>
  <c r="HW32" i="18" s="1"/>
  <c r="HS32" i="18"/>
  <c r="HO32" i="18"/>
  <c r="HK32" i="18"/>
  <c r="HJ32" i="18"/>
  <c r="HI32" i="18"/>
  <c r="HH32" i="18"/>
  <c r="HG32" i="18"/>
  <c r="HF32" i="18"/>
  <c r="HB32" i="18"/>
  <c r="GY32" i="18"/>
  <c r="GW32" i="18"/>
  <c r="GX32" i="18" s="1"/>
  <c r="GS32" i="18"/>
  <c r="GO32" i="18"/>
  <c r="GN32" i="18"/>
  <c r="GM32" i="18"/>
  <c r="GL32" i="18"/>
  <c r="GK32" i="18"/>
  <c r="GJ32" i="18"/>
  <c r="GF32" i="18"/>
  <c r="GC32" i="18"/>
  <c r="GA32" i="18"/>
  <c r="GB32" i="18" s="1"/>
  <c r="GE32" i="18" s="1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U29" i="18"/>
  <c r="HS29" i="18"/>
  <c r="HT29" i="18" s="1"/>
  <c r="HW29" i="18" s="1"/>
  <c r="HO29" i="18"/>
  <c r="HJ29" i="18"/>
  <c r="HH29" i="18"/>
  <c r="HG29" i="18"/>
  <c r="HF29" i="18"/>
  <c r="HB29" i="18"/>
  <c r="GY29" i="18"/>
  <c r="GW29" i="18"/>
  <c r="GX29" i="18" s="1"/>
  <c r="GS29" i="18"/>
  <c r="GO29" i="18"/>
  <c r="GN29" i="18"/>
  <c r="GM29" i="18"/>
  <c r="GL29" i="18"/>
  <c r="GK29" i="18"/>
  <c r="GJ29" i="18"/>
  <c r="GF29" i="18"/>
  <c r="GC29" i="18"/>
  <c r="GA29" i="18"/>
  <c r="GB29" i="18" s="1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K28" i="18"/>
  <c r="HJ28" i="18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G27" i="18"/>
  <c r="IF27" i="18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O27" i="18"/>
  <c r="GN27" i="18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U26" i="18"/>
  <c r="HT26" i="18"/>
  <c r="HW26" i="18" s="1"/>
  <c r="HS26" i="18"/>
  <c r="HO26" i="18"/>
  <c r="HK26" i="18"/>
  <c r="HJ26" i="18"/>
  <c r="HI26" i="18"/>
  <c r="HH26" i="18"/>
  <c r="HG26" i="18"/>
  <c r="HF26" i="18"/>
  <c r="HB26" i="18"/>
  <c r="GY26" i="18"/>
  <c r="GW26" i="18"/>
  <c r="GX26" i="18" s="1"/>
  <c r="GS26" i="18"/>
  <c r="GO26" i="18"/>
  <c r="GN26" i="18"/>
  <c r="GM26" i="18"/>
  <c r="GL26" i="18"/>
  <c r="GK26" i="18"/>
  <c r="GJ26" i="18"/>
  <c r="GF26" i="18"/>
  <c r="GC26" i="18"/>
  <c r="GA26" i="18"/>
  <c r="GB26" i="18" s="1"/>
  <c r="FW26" i="18"/>
  <c r="IG25" i="18"/>
  <c r="IF25" i="18"/>
  <c r="IE25" i="18"/>
  <c r="ID25" i="18"/>
  <c r="IC25" i="18"/>
  <c r="IB25" i="18"/>
  <c r="HX25" i="18"/>
  <c r="HW25" i="18"/>
  <c r="HU25" i="18"/>
  <c r="HT25" i="18"/>
  <c r="HS25" i="18"/>
  <c r="HO25" i="18"/>
  <c r="HK25" i="18"/>
  <c r="HJ25" i="18"/>
  <c r="HI25" i="18"/>
  <c r="HH25" i="18"/>
  <c r="HG25" i="18"/>
  <c r="HF25" i="18"/>
  <c r="HB25" i="18"/>
  <c r="HA25" i="18"/>
  <c r="GY25" i="18"/>
  <c r="GX25" i="18"/>
  <c r="GW25" i="18"/>
  <c r="GS25" i="18"/>
  <c r="GO25" i="18"/>
  <c r="GN25" i="18"/>
  <c r="GM25" i="18"/>
  <c r="GL25" i="18"/>
  <c r="GK25" i="18"/>
  <c r="GJ25" i="18"/>
  <c r="GF25" i="18"/>
  <c r="GE25" i="18"/>
  <c r="GC25" i="18"/>
  <c r="GB25" i="18"/>
  <c r="GA25" i="18"/>
  <c r="FW25" i="18"/>
  <c r="IG24" i="18"/>
  <c r="IF24" i="18"/>
  <c r="IE24" i="18"/>
  <c r="ID24" i="18"/>
  <c r="IC24" i="18"/>
  <c r="IB24" i="18"/>
  <c r="HX24" i="18"/>
  <c r="HW24" i="18"/>
  <c r="HU24" i="18"/>
  <c r="HT24" i="18"/>
  <c r="HS24" i="18"/>
  <c r="HO24" i="18"/>
  <c r="HK24" i="18"/>
  <c r="HJ24" i="18"/>
  <c r="HI24" i="18"/>
  <c r="HH24" i="18"/>
  <c r="HG24" i="18"/>
  <c r="HF24" i="18"/>
  <c r="HB24" i="18"/>
  <c r="GY24" i="18"/>
  <c r="GW24" i="18"/>
  <c r="GX24" i="18" s="1"/>
  <c r="HA24" i="18" s="1"/>
  <c r="GS24" i="18"/>
  <c r="GO24" i="18"/>
  <c r="GN24" i="18"/>
  <c r="GM24" i="18"/>
  <c r="GL24" i="18"/>
  <c r="GK24" i="18"/>
  <c r="GJ24" i="18"/>
  <c r="GF24" i="18"/>
  <c r="GE24" i="18"/>
  <c r="GC24" i="18"/>
  <c r="GB24" i="18"/>
  <c r="GA24" i="18"/>
  <c r="FW24" i="18"/>
  <c r="IG23" i="18"/>
  <c r="IF23" i="18"/>
  <c r="IE23" i="18"/>
  <c r="ID23" i="18"/>
  <c r="IC23" i="18"/>
  <c r="IB23" i="18"/>
  <c r="HX23" i="18"/>
  <c r="HU23" i="18"/>
  <c r="HS23" i="18"/>
  <c r="HT23" i="18" s="1"/>
  <c r="HW23" i="18" s="1"/>
  <c r="HO23" i="18"/>
  <c r="HK23" i="18"/>
  <c r="HJ23" i="18"/>
  <c r="HI23" i="18"/>
  <c r="HH23" i="18"/>
  <c r="HG23" i="18"/>
  <c r="HF23" i="18"/>
  <c r="HB23" i="18"/>
  <c r="GY23" i="18"/>
  <c r="GW23" i="18"/>
  <c r="GX23" i="18" s="1"/>
  <c r="HA23" i="18" s="1"/>
  <c r="GS23" i="18"/>
  <c r="GO23" i="18"/>
  <c r="GN23" i="18"/>
  <c r="GM23" i="18"/>
  <c r="GL23" i="18"/>
  <c r="GK23" i="18"/>
  <c r="GJ23" i="18"/>
  <c r="GF23" i="18"/>
  <c r="GC23" i="18"/>
  <c r="GB23" i="18"/>
  <c r="GA23" i="18"/>
  <c r="FW23" i="18"/>
  <c r="IG22" i="18"/>
  <c r="IF22" i="18"/>
  <c r="IE22" i="18"/>
  <c r="ID22" i="18"/>
  <c r="IC22" i="18"/>
  <c r="IB22" i="18"/>
  <c r="HX22" i="18"/>
  <c r="HW22" i="18"/>
  <c r="HU22" i="18"/>
  <c r="HT22" i="18"/>
  <c r="HS22" i="18"/>
  <c r="HO22" i="18"/>
  <c r="HK22" i="18"/>
  <c r="HJ22" i="18"/>
  <c r="HI22" i="18"/>
  <c r="HH22" i="18"/>
  <c r="HG22" i="18"/>
  <c r="HF22" i="18"/>
  <c r="HB22" i="18"/>
  <c r="HA22" i="18"/>
  <c r="GY22" i="18"/>
  <c r="GX22" i="18"/>
  <c r="GW22" i="18"/>
  <c r="GS22" i="18"/>
  <c r="GO22" i="18"/>
  <c r="GN22" i="18"/>
  <c r="GM22" i="18"/>
  <c r="GL22" i="18"/>
  <c r="GK22" i="18"/>
  <c r="GJ22" i="18"/>
  <c r="GF22" i="18"/>
  <c r="GE22" i="18"/>
  <c r="GC22" i="18"/>
  <c r="GB22" i="18"/>
  <c r="GA22" i="18"/>
  <c r="FW22" i="18"/>
  <c r="IG21" i="18"/>
  <c r="IF21" i="18"/>
  <c r="IE21" i="18"/>
  <c r="ID21" i="18"/>
  <c r="IC21" i="18"/>
  <c r="IB21" i="18"/>
  <c r="HX21" i="18"/>
  <c r="HW21" i="18"/>
  <c r="HU21" i="18"/>
  <c r="HT21" i="18"/>
  <c r="HS21" i="18"/>
  <c r="HO21" i="18"/>
  <c r="HK21" i="18"/>
  <c r="HJ21" i="18"/>
  <c r="HI21" i="18"/>
  <c r="HH21" i="18"/>
  <c r="HG21" i="18"/>
  <c r="HF21" i="18"/>
  <c r="HB21" i="18"/>
  <c r="HA21" i="18"/>
  <c r="GY21" i="18"/>
  <c r="GX21" i="18"/>
  <c r="GW21" i="18"/>
  <c r="GS21" i="18"/>
  <c r="GO21" i="18"/>
  <c r="GN21" i="18"/>
  <c r="GM21" i="18"/>
  <c r="GL21" i="18"/>
  <c r="GK21" i="18"/>
  <c r="GJ21" i="18"/>
  <c r="GF21" i="18"/>
  <c r="GE21" i="18"/>
  <c r="GC21" i="18"/>
  <c r="GB21" i="18"/>
  <c r="GA21" i="18"/>
  <c r="FW21" i="18"/>
  <c r="IG20" i="18"/>
  <c r="IF20" i="18"/>
  <c r="IE20" i="18"/>
  <c r="ID20" i="18"/>
  <c r="IC20" i="18"/>
  <c r="IB20" i="18"/>
  <c r="HX20" i="18"/>
  <c r="HW20" i="18"/>
  <c r="HU20" i="18"/>
  <c r="HT20" i="18"/>
  <c r="HS20" i="18"/>
  <c r="HO20" i="18"/>
  <c r="HK20" i="18"/>
  <c r="HJ20" i="18"/>
  <c r="HI20" i="18"/>
  <c r="HH20" i="18"/>
  <c r="HG20" i="18"/>
  <c r="HF20" i="18"/>
  <c r="HB20" i="18"/>
  <c r="HA20" i="18"/>
  <c r="GY20" i="18"/>
  <c r="GX20" i="18"/>
  <c r="GW20" i="18"/>
  <c r="GS20" i="18"/>
  <c r="GO20" i="18"/>
  <c r="GN20" i="18"/>
  <c r="GM20" i="18"/>
  <c r="GL20" i="18"/>
  <c r="GK20" i="18"/>
  <c r="GJ20" i="18"/>
  <c r="GF20" i="18"/>
  <c r="GE20" i="18"/>
  <c r="GC20" i="18"/>
  <c r="GB20" i="18"/>
  <c r="GA20" i="18"/>
  <c r="FW20" i="18"/>
  <c r="IG19" i="18"/>
  <c r="IF19" i="18"/>
  <c r="IE19" i="18"/>
  <c r="ID19" i="18"/>
  <c r="IC19" i="18"/>
  <c r="IB19" i="18"/>
  <c r="HX19" i="18"/>
  <c r="HW19" i="18"/>
  <c r="HU19" i="18"/>
  <c r="HT19" i="18"/>
  <c r="HS19" i="18"/>
  <c r="HO19" i="18"/>
  <c r="HK19" i="18"/>
  <c r="HJ19" i="18"/>
  <c r="HI19" i="18"/>
  <c r="HH19" i="18"/>
  <c r="HG19" i="18"/>
  <c r="HF19" i="18"/>
  <c r="HB19" i="18"/>
  <c r="HA19" i="18"/>
  <c r="GY19" i="18"/>
  <c r="GX19" i="18"/>
  <c r="GW19" i="18"/>
  <c r="GS19" i="18"/>
  <c r="GO19" i="18"/>
  <c r="GN19" i="18"/>
  <c r="GM19" i="18"/>
  <c r="GL19" i="18"/>
  <c r="GK19" i="18"/>
  <c r="GJ19" i="18"/>
  <c r="GF19" i="18"/>
  <c r="GE19" i="18"/>
  <c r="GC19" i="18"/>
  <c r="GB19" i="18"/>
  <c r="GA19" i="18"/>
  <c r="FW19" i="18"/>
  <c r="IG18" i="18"/>
  <c r="IF18" i="18"/>
  <c r="IE18" i="18"/>
  <c r="ID18" i="18"/>
  <c r="IC18" i="18"/>
  <c r="IB18" i="18"/>
  <c r="HX18" i="18"/>
  <c r="HW18" i="18"/>
  <c r="HU18" i="18"/>
  <c r="HT18" i="18"/>
  <c r="HS18" i="18"/>
  <c r="HO18" i="18"/>
  <c r="HK18" i="18"/>
  <c r="HJ18" i="18"/>
  <c r="HI18" i="18"/>
  <c r="HH18" i="18"/>
  <c r="HG18" i="18"/>
  <c r="HF18" i="18"/>
  <c r="HB18" i="18"/>
  <c r="HA18" i="18"/>
  <c r="GY18" i="18"/>
  <c r="GX18" i="18"/>
  <c r="GW18" i="18"/>
  <c r="GS18" i="18"/>
  <c r="GO18" i="18"/>
  <c r="GN18" i="18"/>
  <c r="GM18" i="18"/>
  <c r="GL18" i="18"/>
  <c r="GK18" i="18"/>
  <c r="GJ18" i="18"/>
  <c r="GF18" i="18"/>
  <c r="GE18" i="18"/>
  <c r="GC18" i="18"/>
  <c r="GB18" i="18"/>
  <c r="GA18" i="18"/>
  <c r="FW18" i="18"/>
  <c r="IG17" i="18"/>
  <c r="IF17" i="18"/>
  <c r="IE17" i="18"/>
  <c r="ID17" i="18"/>
  <c r="IC17" i="18"/>
  <c r="IB17" i="18"/>
  <c r="HX17" i="18"/>
  <c r="HW17" i="18"/>
  <c r="HU17" i="18"/>
  <c r="HT17" i="18"/>
  <c r="HS17" i="18"/>
  <c r="HO17" i="18"/>
  <c r="HK17" i="18"/>
  <c r="HJ17" i="18"/>
  <c r="HI17" i="18"/>
  <c r="HH17" i="18"/>
  <c r="HG17" i="18"/>
  <c r="HF17" i="18"/>
  <c r="HB17" i="18"/>
  <c r="HA17" i="18"/>
  <c r="GY17" i="18"/>
  <c r="GX17" i="18"/>
  <c r="GW17" i="18"/>
  <c r="GS17" i="18"/>
  <c r="GO17" i="18"/>
  <c r="GN17" i="18"/>
  <c r="GM17" i="18"/>
  <c r="GL17" i="18"/>
  <c r="GK17" i="18"/>
  <c r="GJ17" i="18"/>
  <c r="GF17" i="18"/>
  <c r="GE17" i="18"/>
  <c r="GC17" i="18"/>
  <c r="GB17" i="18"/>
  <c r="GA17" i="18"/>
  <c r="FW17" i="18"/>
  <c r="IG16" i="18"/>
  <c r="IF16" i="18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W15" i="18"/>
  <c r="HU15" i="18"/>
  <c r="HT15" i="18"/>
  <c r="HS15" i="18"/>
  <c r="HO15" i="18"/>
  <c r="HK15" i="18"/>
  <c r="HJ15" i="18"/>
  <c r="HI15" i="18"/>
  <c r="HH15" i="18"/>
  <c r="HG15" i="18"/>
  <c r="HF15" i="18"/>
  <c r="HB15" i="18"/>
  <c r="HA15" i="18"/>
  <c r="GY15" i="18"/>
  <c r="GX15" i="18"/>
  <c r="GW15" i="18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W14" i="18"/>
  <c r="HU14" i="18"/>
  <c r="HT14" i="18"/>
  <c r="HS14" i="18"/>
  <c r="HO14" i="18"/>
  <c r="HK14" i="18"/>
  <c r="HJ14" i="18"/>
  <c r="HI14" i="18"/>
  <c r="HH14" i="18"/>
  <c r="HG14" i="18"/>
  <c r="HF14" i="18"/>
  <c r="HB14" i="18"/>
  <c r="HA14" i="18"/>
  <c r="GY14" i="18"/>
  <c r="GX14" i="18"/>
  <c r="GW14" i="18"/>
  <c r="GS14" i="18"/>
  <c r="GO14" i="18"/>
  <c r="GN14" i="18"/>
  <c r="GM14" i="18"/>
  <c r="GL14" i="18"/>
  <c r="GK14" i="18"/>
  <c r="GJ14" i="18"/>
  <c r="GF14" i="18"/>
  <c r="GE14" i="18"/>
  <c r="GC14" i="18"/>
  <c r="GB14" i="18"/>
  <c r="GA14" i="18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HA12" i="18"/>
  <c r="GY12" i="18"/>
  <c r="GX12" i="18"/>
  <c r="GW12" i="18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U11" i="18"/>
  <c r="HS11" i="18"/>
  <c r="HT11" i="18" s="1"/>
  <c r="HW11" i="18" s="1"/>
  <c r="HO11" i="18"/>
  <c r="HK11" i="18"/>
  <c r="HJ11" i="18"/>
  <c r="HI11" i="18"/>
  <c r="HH11" i="18"/>
  <c r="HG11" i="18"/>
  <c r="HF11" i="18"/>
  <c r="HB11" i="18"/>
  <c r="GY11" i="18"/>
  <c r="GW11" i="18"/>
  <c r="GX11" i="18" s="1"/>
  <c r="GS11" i="18"/>
  <c r="GO11" i="18"/>
  <c r="GN11" i="18"/>
  <c r="GM11" i="18"/>
  <c r="GL11" i="18"/>
  <c r="GK11" i="18"/>
  <c r="GJ11" i="18"/>
  <c r="GF11" i="18"/>
  <c r="GC11" i="18"/>
  <c r="GB11" i="18"/>
  <c r="GA11" i="18"/>
  <c r="FW11" i="18"/>
  <c r="IG10" i="18"/>
  <c r="IF10" i="18"/>
  <c r="IE10" i="18"/>
  <c r="ID10" i="18"/>
  <c r="IC10" i="18"/>
  <c r="IB10" i="18"/>
  <c r="HX10" i="18"/>
  <c r="HW10" i="18"/>
  <c r="HU10" i="18"/>
  <c r="HT10" i="18"/>
  <c r="HS10" i="18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G9" i="18"/>
  <c r="IF9" i="18"/>
  <c r="IE9" i="18"/>
  <c r="ID9" i="18"/>
  <c r="IC9" i="18"/>
  <c r="IB9" i="18"/>
  <c r="HX9" i="18"/>
  <c r="HW9" i="18"/>
  <c r="HU9" i="18"/>
  <c r="HT9" i="18"/>
  <c r="HS9" i="18"/>
  <c r="HO9" i="18"/>
  <c r="HK9" i="18"/>
  <c r="HJ9" i="18"/>
  <c r="HI9" i="18"/>
  <c r="HH9" i="18"/>
  <c r="HG9" i="18"/>
  <c r="HF9" i="18"/>
  <c r="HB9" i="18"/>
  <c r="GY9" i="18"/>
  <c r="GW9" i="18"/>
  <c r="GX9" i="18" s="1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G8" i="18"/>
  <c r="IF8" i="18"/>
  <c r="IE8" i="18"/>
  <c r="ID8" i="18"/>
  <c r="IC8" i="18"/>
  <c r="IB8" i="18"/>
  <c r="HX8" i="18"/>
  <c r="HW8" i="18"/>
  <c r="HU8" i="18"/>
  <c r="HT8" i="18"/>
  <c r="HS8" i="18"/>
  <c r="HK8" i="18"/>
  <c r="HJ8" i="18"/>
  <c r="HH8" i="18"/>
  <c r="HG8" i="18"/>
  <c r="HF8" i="18"/>
  <c r="HB8" i="18"/>
  <c r="GY8" i="18"/>
  <c r="GW8" i="18"/>
  <c r="GX8" i="18" s="1"/>
  <c r="GS8" i="18"/>
  <c r="GO8" i="18"/>
  <c r="GN8" i="18"/>
  <c r="GM8" i="18"/>
  <c r="GL8" i="18"/>
  <c r="GK8" i="18"/>
  <c r="GJ8" i="18"/>
  <c r="GF8" i="18"/>
  <c r="GE8" i="18"/>
  <c r="GC8" i="18"/>
  <c r="GB8" i="18"/>
  <c r="GA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J109" i="18" s="1"/>
  <c r="EH101" i="18"/>
  <c r="EF107" i="18" s="1"/>
  <c r="EF101" i="18"/>
  <c r="DU101" i="18"/>
  <c r="DJ109" i="18" s="1"/>
  <c r="DL101" i="18"/>
  <c r="DJ107" i="18" s="1"/>
  <c r="DM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EA78" i="18"/>
  <c r="DZ78" i="18"/>
  <c r="DY78" i="18"/>
  <c r="DX78" i="18"/>
  <c r="DW78" i="18"/>
  <c r="DV78" i="18"/>
  <c r="DR78" i="18"/>
  <c r="DQ78" i="18"/>
  <c r="DO78" i="18"/>
  <c r="DN78" i="18"/>
  <c r="DM78" i="18"/>
  <c r="DI78" i="18"/>
  <c r="FR77" i="18"/>
  <c r="FS77" i="18" s="1"/>
  <c r="FQ77" i="18"/>
  <c r="FP77" i="18"/>
  <c r="FO77" i="18"/>
  <c r="FN77" i="18"/>
  <c r="FJ77" i="18"/>
  <c r="FI77" i="18"/>
  <c r="FG77" i="18"/>
  <c r="FF77" i="18"/>
  <c r="FE77" i="18"/>
  <c r="FA77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DZ77" i="18"/>
  <c r="EA77" i="18" s="1"/>
  <c r="DY77" i="18"/>
  <c r="DX77" i="18"/>
  <c r="DW77" i="18"/>
  <c r="DV77" i="18"/>
  <c r="DR77" i="18"/>
  <c r="DQ77" i="18"/>
  <c r="DO77" i="18"/>
  <c r="DN77" i="18"/>
  <c r="DM77" i="18"/>
  <c r="DI77" i="18"/>
  <c r="FS76" i="18"/>
  <c r="FR76" i="18"/>
  <c r="FQ76" i="18"/>
  <c r="FP76" i="18"/>
  <c r="FO76" i="18"/>
  <c r="FN76" i="18"/>
  <c r="FJ76" i="18"/>
  <c r="FI76" i="18"/>
  <c r="FG76" i="18"/>
  <c r="FF76" i="18"/>
  <c r="FE76" i="18"/>
  <c r="FA76" i="18"/>
  <c r="EV76" i="18"/>
  <c r="EW76" i="18" s="1"/>
  <c r="EU76" i="18"/>
  <c r="ET76" i="18"/>
  <c r="ES76" i="18"/>
  <c r="ER76" i="18"/>
  <c r="EN76" i="18"/>
  <c r="EM76" i="18"/>
  <c r="EK76" i="18"/>
  <c r="EJ76" i="18"/>
  <c r="EI76" i="18"/>
  <c r="EE76" i="18"/>
  <c r="EA76" i="18"/>
  <c r="DZ76" i="18"/>
  <c r="DY76" i="18"/>
  <c r="DX76" i="18"/>
  <c r="DW76" i="18"/>
  <c r="DV76" i="18"/>
  <c r="DR76" i="18"/>
  <c r="DQ76" i="18"/>
  <c r="DO76" i="18"/>
  <c r="DN76" i="18"/>
  <c r="DM76" i="18"/>
  <c r="DI76" i="18"/>
  <c r="FR75" i="18"/>
  <c r="FS75" i="18" s="1"/>
  <c r="FQ75" i="18"/>
  <c r="FP75" i="18"/>
  <c r="FO75" i="18"/>
  <c r="FN75" i="18"/>
  <c r="FJ75" i="18"/>
  <c r="FI75" i="18"/>
  <c r="FG75" i="18"/>
  <c r="FF75" i="18"/>
  <c r="FE75" i="18"/>
  <c r="FA75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DZ75" i="18"/>
  <c r="EA75" i="18" s="1"/>
  <c r="DY75" i="18"/>
  <c r="DX75" i="18"/>
  <c r="DW75" i="18"/>
  <c r="DV75" i="18"/>
  <c r="DR75" i="18"/>
  <c r="DQ75" i="18"/>
  <c r="DO75" i="18"/>
  <c r="DN75" i="18"/>
  <c r="DM75" i="18"/>
  <c r="DI75" i="18"/>
  <c r="FS74" i="18"/>
  <c r="FR74" i="18"/>
  <c r="FQ74" i="18"/>
  <c r="FP74" i="18"/>
  <c r="FO74" i="18"/>
  <c r="FN74" i="18"/>
  <c r="FJ74" i="18"/>
  <c r="FI74" i="18"/>
  <c r="FG74" i="18"/>
  <c r="FF74" i="18"/>
  <c r="FE74" i="18"/>
  <c r="FA74" i="18"/>
  <c r="EV74" i="18"/>
  <c r="EW74" i="18" s="1"/>
  <c r="EU74" i="18"/>
  <c r="ET74" i="18"/>
  <c r="ES74" i="18"/>
  <c r="ER74" i="18"/>
  <c r="EN74" i="18"/>
  <c r="EM74" i="18"/>
  <c r="EK74" i="18"/>
  <c r="EJ74" i="18"/>
  <c r="EI74" i="18"/>
  <c r="EE74" i="18"/>
  <c r="EA74" i="18"/>
  <c r="DZ74" i="18"/>
  <c r="DY74" i="18"/>
  <c r="DX74" i="18"/>
  <c r="DW74" i="18"/>
  <c r="DV74" i="18"/>
  <c r="DR74" i="18"/>
  <c r="DQ74" i="18"/>
  <c r="DO74" i="18"/>
  <c r="DN74" i="18"/>
  <c r="DM74" i="18"/>
  <c r="DI74" i="18"/>
  <c r="FR73" i="18"/>
  <c r="FS73" i="18" s="1"/>
  <c r="FQ73" i="18"/>
  <c r="FP73" i="18"/>
  <c r="FO73" i="18"/>
  <c r="FN73" i="18"/>
  <c r="FJ73" i="18"/>
  <c r="FI73" i="18"/>
  <c r="FG73" i="18"/>
  <c r="FF73" i="18"/>
  <c r="FE73" i="18"/>
  <c r="FA73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DZ73" i="18"/>
  <c r="EA73" i="18" s="1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I72" i="18"/>
  <c r="FG72" i="18"/>
  <c r="FF72" i="18"/>
  <c r="FE72" i="18"/>
  <c r="FA72" i="18"/>
  <c r="EV72" i="18"/>
  <c r="EW72" i="18" s="1"/>
  <c r="EU72" i="18"/>
  <c r="ET72" i="18"/>
  <c r="ES72" i="18"/>
  <c r="ER72" i="18"/>
  <c r="EN72" i="18"/>
  <c r="EM72" i="18"/>
  <c r="EK72" i="18"/>
  <c r="EJ72" i="18"/>
  <c r="EI72" i="18"/>
  <c r="EE72" i="18"/>
  <c r="EA72" i="18"/>
  <c r="DZ72" i="18"/>
  <c r="DY72" i="18"/>
  <c r="DX72" i="18"/>
  <c r="DW72" i="18"/>
  <c r="DV72" i="18"/>
  <c r="DR72" i="18"/>
  <c r="DQ72" i="18"/>
  <c r="DO72" i="18"/>
  <c r="DN72" i="18"/>
  <c r="DM72" i="18"/>
  <c r="DI72" i="18"/>
  <c r="FR71" i="18"/>
  <c r="FS71" i="18" s="1"/>
  <c r="FQ71" i="18"/>
  <c r="FP71" i="18"/>
  <c r="FO71" i="18"/>
  <c r="FN71" i="18"/>
  <c r="FJ71" i="18"/>
  <c r="FI71" i="18"/>
  <c r="FG71" i="18"/>
  <c r="FF71" i="18"/>
  <c r="FE71" i="18"/>
  <c r="FA71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DZ71" i="18"/>
  <c r="EA71" i="18" s="1"/>
  <c r="DY71" i="18"/>
  <c r="DX71" i="18"/>
  <c r="DW71" i="18"/>
  <c r="DV71" i="18"/>
  <c r="DR71" i="18"/>
  <c r="DQ71" i="18"/>
  <c r="DO71" i="18"/>
  <c r="DN71" i="18"/>
  <c r="DM71" i="18"/>
  <c r="DI71" i="18"/>
  <c r="FS70" i="18"/>
  <c r="FR70" i="18"/>
  <c r="FQ70" i="18"/>
  <c r="FP70" i="18"/>
  <c r="FO70" i="18"/>
  <c r="FN70" i="18"/>
  <c r="FJ70" i="18"/>
  <c r="FI70" i="18"/>
  <c r="FG70" i="18"/>
  <c r="FF70" i="18"/>
  <c r="FE70" i="18"/>
  <c r="FA70" i="18"/>
  <c r="EV70" i="18"/>
  <c r="EW70" i="18" s="1"/>
  <c r="EU70" i="18"/>
  <c r="ET70" i="18"/>
  <c r="ES70" i="18"/>
  <c r="ER70" i="18"/>
  <c r="EN70" i="18"/>
  <c r="EM70" i="18"/>
  <c r="EK70" i="18"/>
  <c r="EJ70" i="18"/>
  <c r="EI70" i="18"/>
  <c r="EE70" i="18"/>
  <c r="EA70" i="18"/>
  <c r="DZ70" i="18"/>
  <c r="DY70" i="18"/>
  <c r="DX70" i="18"/>
  <c r="DW70" i="18"/>
  <c r="DV70" i="18"/>
  <c r="DR70" i="18"/>
  <c r="DQ70" i="18"/>
  <c r="DO70" i="18"/>
  <c r="DN70" i="18"/>
  <c r="DM70" i="18"/>
  <c r="DI70" i="18"/>
  <c r="FR69" i="18"/>
  <c r="FS69" i="18" s="1"/>
  <c r="FQ69" i="18"/>
  <c r="FP69" i="18"/>
  <c r="FO69" i="18"/>
  <c r="FN69" i="18"/>
  <c r="FJ69" i="18"/>
  <c r="FI69" i="18"/>
  <c r="FG69" i="18"/>
  <c r="FF69" i="18"/>
  <c r="FE69" i="18"/>
  <c r="FA69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DZ69" i="18"/>
  <c r="EA69" i="18" s="1"/>
  <c r="DY69" i="18"/>
  <c r="DX69" i="18"/>
  <c r="DW69" i="18"/>
  <c r="DV69" i="18"/>
  <c r="DR69" i="18"/>
  <c r="DQ69" i="18"/>
  <c r="DO69" i="18"/>
  <c r="DN69" i="18"/>
  <c r="DM69" i="18"/>
  <c r="DI69" i="18"/>
  <c r="FS68" i="18"/>
  <c r="FR68" i="18"/>
  <c r="FQ68" i="18"/>
  <c r="FP68" i="18"/>
  <c r="FO68" i="18"/>
  <c r="FN68" i="18"/>
  <c r="FJ68" i="18"/>
  <c r="FI68" i="18"/>
  <c r="FG68" i="18"/>
  <c r="FF68" i="18"/>
  <c r="FE68" i="18"/>
  <c r="FA68" i="18"/>
  <c r="EV68" i="18"/>
  <c r="EW68" i="18" s="1"/>
  <c r="EU68" i="18"/>
  <c r="ET68" i="18"/>
  <c r="ES68" i="18"/>
  <c r="ER68" i="18"/>
  <c r="EN68" i="18"/>
  <c r="EM68" i="18"/>
  <c r="EK68" i="18"/>
  <c r="EJ68" i="18"/>
  <c r="EI68" i="18"/>
  <c r="EE68" i="18"/>
  <c r="EA68" i="18"/>
  <c r="DZ68" i="18"/>
  <c r="DY68" i="18"/>
  <c r="DX68" i="18"/>
  <c r="DW68" i="18"/>
  <c r="DV68" i="18"/>
  <c r="DR68" i="18"/>
  <c r="DQ68" i="18"/>
  <c r="DO68" i="18"/>
  <c r="DN68" i="18"/>
  <c r="DM68" i="18"/>
  <c r="DI68" i="18"/>
  <c r="FR67" i="18"/>
  <c r="FS67" i="18" s="1"/>
  <c r="FQ67" i="18"/>
  <c r="FP67" i="18"/>
  <c r="FO67" i="18"/>
  <c r="FN67" i="18"/>
  <c r="FJ67" i="18"/>
  <c r="FI67" i="18"/>
  <c r="FG67" i="18"/>
  <c r="FF67" i="18"/>
  <c r="FE67" i="18"/>
  <c r="FA67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DZ67" i="18"/>
  <c r="EA67" i="18" s="1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V66" i="18"/>
  <c r="EW66" i="18" s="1"/>
  <c r="EU66" i="18"/>
  <c r="ET66" i="18"/>
  <c r="ES66" i="18"/>
  <c r="ER66" i="18"/>
  <c r="EN66" i="18"/>
  <c r="EM66" i="18"/>
  <c r="EK66" i="18"/>
  <c r="EJ66" i="18"/>
  <c r="EI66" i="18"/>
  <c r="EE66" i="18"/>
  <c r="EA66" i="18"/>
  <c r="DZ66" i="18"/>
  <c r="DY66" i="18"/>
  <c r="DX66" i="18"/>
  <c r="DW66" i="18"/>
  <c r="DV66" i="18"/>
  <c r="DR66" i="18"/>
  <c r="DQ66" i="18"/>
  <c r="DO66" i="18"/>
  <c r="DN66" i="18"/>
  <c r="DM66" i="18"/>
  <c r="DI66" i="18"/>
  <c r="FR65" i="18"/>
  <c r="FS65" i="18" s="1"/>
  <c r="FQ65" i="18"/>
  <c r="FP65" i="18"/>
  <c r="FO65" i="18"/>
  <c r="FN65" i="18"/>
  <c r="FJ65" i="18"/>
  <c r="FI65" i="18"/>
  <c r="FG65" i="18"/>
  <c r="FF65" i="18"/>
  <c r="FE65" i="18"/>
  <c r="FA65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DZ65" i="18"/>
  <c r="EA65" i="18" s="1"/>
  <c r="DY65" i="18"/>
  <c r="DX65" i="18"/>
  <c r="DW65" i="18"/>
  <c r="DV65" i="18"/>
  <c r="DR65" i="18"/>
  <c r="DQ65" i="18"/>
  <c r="DO65" i="18"/>
  <c r="DN65" i="18"/>
  <c r="DM65" i="18"/>
  <c r="DI65" i="18"/>
  <c r="FS64" i="18"/>
  <c r="FR64" i="18"/>
  <c r="FQ64" i="18"/>
  <c r="FP64" i="18"/>
  <c r="FO64" i="18"/>
  <c r="FN64" i="18"/>
  <c r="FJ64" i="18"/>
  <c r="FI64" i="18"/>
  <c r="FG64" i="18"/>
  <c r="FF64" i="18"/>
  <c r="FE64" i="18"/>
  <c r="FA64" i="18"/>
  <c r="EV64" i="18"/>
  <c r="EW64" i="18" s="1"/>
  <c r="EU64" i="18"/>
  <c r="ET64" i="18"/>
  <c r="ES64" i="18"/>
  <c r="ER64" i="18"/>
  <c r="EN64" i="18"/>
  <c r="EM64" i="18"/>
  <c r="EK64" i="18"/>
  <c r="EJ64" i="18"/>
  <c r="EI64" i="18"/>
  <c r="EE64" i="18"/>
  <c r="EA64" i="18"/>
  <c r="DZ64" i="18"/>
  <c r="DY64" i="18"/>
  <c r="DX64" i="18"/>
  <c r="DW64" i="18"/>
  <c r="DV64" i="18"/>
  <c r="DR64" i="18"/>
  <c r="DQ64" i="18"/>
  <c r="DO64" i="18"/>
  <c r="DN64" i="18"/>
  <c r="DM64" i="18"/>
  <c r="DI64" i="18"/>
  <c r="FR63" i="18"/>
  <c r="FS63" i="18" s="1"/>
  <c r="FQ63" i="18"/>
  <c r="FP63" i="18"/>
  <c r="FO63" i="18"/>
  <c r="FN63" i="18"/>
  <c r="FJ63" i="18"/>
  <c r="FI63" i="18"/>
  <c r="FG63" i="18"/>
  <c r="FF63" i="18"/>
  <c r="FE63" i="18"/>
  <c r="FA63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DZ63" i="18"/>
  <c r="EA63" i="18" s="1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I62" i="18"/>
  <c r="FG62" i="18"/>
  <c r="FF62" i="18"/>
  <c r="FE62" i="18"/>
  <c r="FA62" i="18"/>
  <c r="EV62" i="18"/>
  <c r="EW62" i="18" s="1"/>
  <c r="EU62" i="18"/>
  <c r="ET62" i="18"/>
  <c r="ES62" i="18"/>
  <c r="ER62" i="18"/>
  <c r="EN62" i="18"/>
  <c r="EM62" i="18"/>
  <c r="EK62" i="18"/>
  <c r="EJ62" i="18"/>
  <c r="EI62" i="18"/>
  <c r="EE62" i="18"/>
  <c r="EA62" i="18"/>
  <c r="DZ62" i="18"/>
  <c r="DY62" i="18"/>
  <c r="DX62" i="18"/>
  <c r="DW62" i="18"/>
  <c r="DV62" i="18"/>
  <c r="DR62" i="18"/>
  <c r="DQ62" i="18"/>
  <c r="DO62" i="18"/>
  <c r="DN62" i="18"/>
  <c r="DM62" i="18"/>
  <c r="DI62" i="18"/>
  <c r="FR61" i="18"/>
  <c r="FS61" i="18" s="1"/>
  <c r="FQ61" i="18"/>
  <c r="FP61" i="18"/>
  <c r="FO61" i="18"/>
  <c r="FN61" i="18"/>
  <c r="FJ61" i="18"/>
  <c r="FI61" i="18"/>
  <c r="FG61" i="18"/>
  <c r="FF61" i="18"/>
  <c r="FE61" i="18"/>
  <c r="FA61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DZ61" i="18"/>
  <c r="EA61" i="18" s="1"/>
  <c r="DY61" i="18"/>
  <c r="DX61" i="18"/>
  <c r="DW61" i="18"/>
  <c r="DV61" i="18"/>
  <c r="DR61" i="18"/>
  <c r="DQ61" i="18"/>
  <c r="DO61" i="18"/>
  <c r="DN61" i="18"/>
  <c r="DM61" i="18"/>
  <c r="DI61" i="18"/>
  <c r="FS60" i="18"/>
  <c r="FR60" i="18"/>
  <c r="FQ60" i="18"/>
  <c r="FP60" i="18"/>
  <c r="FO60" i="18"/>
  <c r="FN60" i="18"/>
  <c r="FJ60" i="18"/>
  <c r="FI60" i="18"/>
  <c r="FG60" i="18"/>
  <c r="FF60" i="18"/>
  <c r="FE60" i="18"/>
  <c r="FA60" i="18"/>
  <c r="EV60" i="18"/>
  <c r="EW60" i="18" s="1"/>
  <c r="EU60" i="18"/>
  <c r="ET60" i="18"/>
  <c r="ES60" i="18"/>
  <c r="ER60" i="18"/>
  <c r="EN60" i="18"/>
  <c r="EM60" i="18"/>
  <c r="EK60" i="18"/>
  <c r="EJ60" i="18"/>
  <c r="EI60" i="18"/>
  <c r="EE60" i="18"/>
  <c r="EA60" i="18"/>
  <c r="DZ60" i="18"/>
  <c r="DY60" i="18"/>
  <c r="DX60" i="18"/>
  <c r="DW60" i="18"/>
  <c r="DV60" i="18"/>
  <c r="DR60" i="18"/>
  <c r="DQ60" i="18"/>
  <c r="DO60" i="18"/>
  <c r="DN60" i="18"/>
  <c r="DM60" i="18"/>
  <c r="DI60" i="18"/>
  <c r="FR59" i="18"/>
  <c r="FS59" i="18" s="1"/>
  <c r="FQ59" i="18"/>
  <c r="FP59" i="18"/>
  <c r="FO59" i="18"/>
  <c r="FN59" i="18"/>
  <c r="FJ59" i="18"/>
  <c r="FI59" i="18"/>
  <c r="FG59" i="18"/>
  <c r="FF59" i="18"/>
  <c r="FE59" i="18"/>
  <c r="FA59" i="18"/>
  <c r="EW59" i="18"/>
  <c r="EV59" i="18"/>
  <c r="EU59" i="18"/>
  <c r="ET59" i="18"/>
  <c r="ES59" i="18"/>
  <c r="ER59" i="18"/>
  <c r="EN59" i="18"/>
  <c r="EM59" i="18"/>
  <c r="EK59" i="18"/>
  <c r="EJ59" i="18"/>
  <c r="EI59" i="18"/>
  <c r="EE59" i="18"/>
  <c r="DZ59" i="18"/>
  <c r="EA59" i="18" s="1"/>
  <c r="DY59" i="18"/>
  <c r="DX59" i="18"/>
  <c r="DW59" i="18"/>
  <c r="DV59" i="18"/>
  <c r="DR59" i="18"/>
  <c r="DQ59" i="18"/>
  <c r="DO59" i="18"/>
  <c r="DN59" i="18"/>
  <c r="DM59" i="18"/>
  <c r="DI59" i="18"/>
  <c r="FS58" i="18"/>
  <c r="FR58" i="18"/>
  <c r="FQ58" i="18"/>
  <c r="FP58" i="18"/>
  <c r="FO58" i="18"/>
  <c r="FN58" i="18"/>
  <c r="FJ58" i="18"/>
  <c r="FI58" i="18"/>
  <c r="FG58" i="18"/>
  <c r="FF58" i="18"/>
  <c r="FE58" i="18"/>
  <c r="FA58" i="18"/>
  <c r="EV58" i="18"/>
  <c r="EW58" i="18" s="1"/>
  <c r="EU58" i="18"/>
  <c r="ET58" i="18"/>
  <c r="ES58" i="18"/>
  <c r="ER58" i="18"/>
  <c r="EN58" i="18"/>
  <c r="EM58" i="18"/>
  <c r="EK58" i="18"/>
  <c r="EJ58" i="18"/>
  <c r="EI58" i="18"/>
  <c r="EE58" i="18"/>
  <c r="EA58" i="18"/>
  <c r="DZ58" i="18"/>
  <c r="DY58" i="18"/>
  <c r="DX58" i="18"/>
  <c r="DW58" i="18"/>
  <c r="DV58" i="18"/>
  <c r="DR58" i="18"/>
  <c r="DQ58" i="18"/>
  <c r="DO58" i="18"/>
  <c r="DN58" i="18"/>
  <c r="DM58" i="18"/>
  <c r="DI58" i="18"/>
  <c r="FR57" i="18"/>
  <c r="FS57" i="18" s="1"/>
  <c r="FQ57" i="18"/>
  <c r="FP57" i="18"/>
  <c r="FO57" i="18"/>
  <c r="FN57" i="18"/>
  <c r="FJ57" i="18"/>
  <c r="FI57" i="18"/>
  <c r="FG57" i="18"/>
  <c r="FF57" i="18"/>
  <c r="FE57" i="18"/>
  <c r="FA57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DZ57" i="18"/>
  <c r="EA57" i="18" s="1"/>
  <c r="DY57" i="18"/>
  <c r="DX57" i="18"/>
  <c r="DW57" i="18"/>
  <c r="DV57" i="18"/>
  <c r="DR57" i="18"/>
  <c r="DQ57" i="18"/>
  <c r="DO57" i="18"/>
  <c r="DN57" i="18"/>
  <c r="DM57" i="18"/>
  <c r="DI57" i="18"/>
  <c r="FS56" i="18"/>
  <c r="FR56" i="18"/>
  <c r="FQ56" i="18"/>
  <c r="FP56" i="18"/>
  <c r="FO56" i="18"/>
  <c r="FN56" i="18"/>
  <c r="FJ56" i="18"/>
  <c r="FI56" i="18"/>
  <c r="FG56" i="18"/>
  <c r="FF56" i="18"/>
  <c r="FE56" i="18"/>
  <c r="FA56" i="18"/>
  <c r="EV56" i="18"/>
  <c r="EW56" i="18" s="1"/>
  <c r="EU56" i="18"/>
  <c r="ET56" i="18"/>
  <c r="ES56" i="18"/>
  <c r="ER56" i="18"/>
  <c r="EN56" i="18"/>
  <c r="EM56" i="18"/>
  <c r="EK56" i="18"/>
  <c r="EJ56" i="18"/>
  <c r="EI56" i="18"/>
  <c r="EE56" i="18"/>
  <c r="EA56" i="18"/>
  <c r="DZ56" i="18"/>
  <c r="DY56" i="18"/>
  <c r="DX56" i="18"/>
  <c r="DW56" i="18"/>
  <c r="DV56" i="18"/>
  <c r="DR56" i="18"/>
  <c r="DQ56" i="18"/>
  <c r="DO56" i="18"/>
  <c r="DN56" i="18"/>
  <c r="DM56" i="18"/>
  <c r="DI56" i="18"/>
  <c r="FR55" i="18"/>
  <c r="FS55" i="18" s="1"/>
  <c r="FQ55" i="18"/>
  <c r="FP55" i="18"/>
  <c r="FO55" i="18"/>
  <c r="FN55" i="18"/>
  <c r="FJ55" i="18"/>
  <c r="FI55" i="18"/>
  <c r="FG55" i="18"/>
  <c r="FF55" i="18"/>
  <c r="FE55" i="18"/>
  <c r="FA55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DZ55" i="18"/>
  <c r="EA55" i="18" s="1"/>
  <c r="DY55" i="18"/>
  <c r="DX55" i="18"/>
  <c r="DW55" i="18"/>
  <c r="DV55" i="18"/>
  <c r="DR55" i="18"/>
  <c r="DQ55" i="18"/>
  <c r="DO55" i="18"/>
  <c r="DN55" i="18"/>
  <c r="DM55" i="18"/>
  <c r="DI55" i="18"/>
  <c r="FS54" i="18"/>
  <c r="FR54" i="18"/>
  <c r="FQ54" i="18"/>
  <c r="FP54" i="18"/>
  <c r="FO54" i="18"/>
  <c r="FN54" i="18"/>
  <c r="FJ54" i="18"/>
  <c r="FI54" i="18"/>
  <c r="FG54" i="18"/>
  <c r="FF54" i="18"/>
  <c r="FE54" i="18"/>
  <c r="FA54" i="18"/>
  <c r="EV54" i="18"/>
  <c r="EW54" i="18" s="1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R53" i="18"/>
  <c r="FS53" i="18" s="1"/>
  <c r="FQ53" i="18"/>
  <c r="FP53" i="18"/>
  <c r="FO53" i="18"/>
  <c r="FN53" i="18"/>
  <c r="FJ53" i="18"/>
  <c r="FI53" i="18"/>
  <c r="FG53" i="18"/>
  <c r="FF53" i="18"/>
  <c r="FE53" i="18"/>
  <c r="FA53" i="18"/>
  <c r="EW53" i="18"/>
  <c r="EV53" i="18"/>
  <c r="EU53" i="18"/>
  <c r="ET53" i="18"/>
  <c r="ES53" i="18"/>
  <c r="ER53" i="18"/>
  <c r="EN53" i="18"/>
  <c r="EM53" i="18"/>
  <c r="EK53" i="18"/>
  <c r="EJ53" i="18"/>
  <c r="EI53" i="18"/>
  <c r="EE53" i="18"/>
  <c r="DZ53" i="18"/>
  <c r="EA53" i="18" s="1"/>
  <c r="DY53" i="18"/>
  <c r="DX53" i="18"/>
  <c r="DW53" i="18"/>
  <c r="DV53" i="18"/>
  <c r="DR53" i="18"/>
  <c r="DQ53" i="18"/>
  <c r="DO53" i="18"/>
  <c r="DN53" i="18"/>
  <c r="DM53" i="18"/>
  <c r="DI53" i="18"/>
  <c r="FS52" i="18"/>
  <c r="FR52" i="18"/>
  <c r="FQ52" i="18"/>
  <c r="FP52" i="18"/>
  <c r="FO52" i="18"/>
  <c r="FN52" i="18"/>
  <c r="FJ52" i="18"/>
  <c r="FI52" i="18"/>
  <c r="FG52" i="18"/>
  <c r="FF52" i="18"/>
  <c r="FE52" i="18"/>
  <c r="FA52" i="18"/>
  <c r="EV52" i="18"/>
  <c r="EW52" i="18" s="1"/>
  <c r="EU52" i="18"/>
  <c r="ET52" i="18"/>
  <c r="ES52" i="18"/>
  <c r="ER52" i="18"/>
  <c r="EN52" i="18"/>
  <c r="EM52" i="18"/>
  <c r="EK52" i="18"/>
  <c r="EJ52" i="18"/>
  <c r="EI52" i="18"/>
  <c r="EE52" i="18"/>
  <c r="EA52" i="18"/>
  <c r="DZ52" i="18"/>
  <c r="DY52" i="18"/>
  <c r="DX52" i="18"/>
  <c r="DW52" i="18"/>
  <c r="DV52" i="18"/>
  <c r="DR52" i="18"/>
  <c r="DQ52" i="18"/>
  <c r="DO52" i="18"/>
  <c r="DN52" i="18"/>
  <c r="DM52" i="18"/>
  <c r="DI52" i="18"/>
  <c r="FR51" i="18"/>
  <c r="FS51" i="18" s="1"/>
  <c r="FQ51" i="18"/>
  <c r="FP51" i="18"/>
  <c r="FO51" i="18"/>
  <c r="FN51" i="18"/>
  <c r="FJ51" i="18"/>
  <c r="FI51" i="18"/>
  <c r="FG51" i="18"/>
  <c r="FF51" i="18"/>
  <c r="FE51" i="18"/>
  <c r="FA51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DZ51" i="18"/>
  <c r="EA51" i="18" s="1"/>
  <c r="DY51" i="18"/>
  <c r="DX51" i="18"/>
  <c r="DW51" i="18"/>
  <c r="DV51" i="18"/>
  <c r="DR51" i="18"/>
  <c r="DQ51" i="18"/>
  <c r="DO51" i="18"/>
  <c r="DN51" i="18"/>
  <c r="DM51" i="18"/>
  <c r="DI51" i="18"/>
  <c r="FS50" i="18"/>
  <c r="FR50" i="18"/>
  <c r="FQ50" i="18"/>
  <c r="FP50" i="18"/>
  <c r="FO50" i="18"/>
  <c r="FN50" i="18"/>
  <c r="FJ50" i="18"/>
  <c r="FI50" i="18"/>
  <c r="FG50" i="18"/>
  <c r="FF50" i="18"/>
  <c r="FE50" i="18"/>
  <c r="FA50" i="18"/>
  <c r="EV50" i="18"/>
  <c r="EW50" i="18" s="1"/>
  <c r="EU50" i="18"/>
  <c r="ET50" i="18"/>
  <c r="ES50" i="18"/>
  <c r="ER50" i="18"/>
  <c r="EN50" i="18"/>
  <c r="EM50" i="18"/>
  <c r="EK50" i="18"/>
  <c r="EJ50" i="18"/>
  <c r="EI50" i="18"/>
  <c r="EE50" i="18"/>
  <c r="EA50" i="18"/>
  <c r="DZ50" i="18"/>
  <c r="DY50" i="18"/>
  <c r="DX50" i="18"/>
  <c r="DW50" i="18"/>
  <c r="DV50" i="18"/>
  <c r="DR50" i="18"/>
  <c r="DQ50" i="18"/>
  <c r="DO50" i="18"/>
  <c r="DN50" i="18"/>
  <c r="DM50" i="18"/>
  <c r="DI50" i="18"/>
  <c r="FR49" i="18"/>
  <c r="FS49" i="18" s="1"/>
  <c r="FQ49" i="18"/>
  <c r="FP49" i="18"/>
  <c r="FO49" i="18"/>
  <c r="FN49" i="18"/>
  <c r="FJ49" i="18"/>
  <c r="FI49" i="18"/>
  <c r="FG49" i="18"/>
  <c r="FF49" i="18"/>
  <c r="FE49" i="18"/>
  <c r="FA49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DZ49" i="18"/>
  <c r="EA49" i="18" s="1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I48" i="18"/>
  <c r="FG48" i="18"/>
  <c r="FF48" i="18"/>
  <c r="FE48" i="18"/>
  <c r="FA48" i="18"/>
  <c r="EV48" i="18"/>
  <c r="EW48" i="18" s="1"/>
  <c r="EU48" i="18"/>
  <c r="ET48" i="18"/>
  <c r="ES48" i="18"/>
  <c r="ER48" i="18"/>
  <c r="EN48" i="18"/>
  <c r="EM48" i="18"/>
  <c r="EK48" i="18"/>
  <c r="EJ48" i="18"/>
  <c r="EI48" i="18"/>
  <c r="EE48" i="18"/>
  <c r="EA48" i="18"/>
  <c r="DZ48" i="18"/>
  <c r="DY48" i="18"/>
  <c r="DX48" i="18"/>
  <c r="DW48" i="18"/>
  <c r="DV48" i="18"/>
  <c r="DR48" i="18"/>
  <c r="DQ48" i="18"/>
  <c r="DO48" i="18"/>
  <c r="DN48" i="18"/>
  <c r="DM48" i="18"/>
  <c r="DI48" i="18"/>
  <c r="FR47" i="18"/>
  <c r="FS47" i="18" s="1"/>
  <c r="FQ47" i="18"/>
  <c r="FP47" i="18"/>
  <c r="FO47" i="18"/>
  <c r="FN47" i="18"/>
  <c r="FJ47" i="18"/>
  <c r="FI47" i="18"/>
  <c r="FG47" i="18"/>
  <c r="FF47" i="18"/>
  <c r="FE47" i="18"/>
  <c r="FA47" i="18"/>
  <c r="EW47" i="18"/>
  <c r="EV47" i="18"/>
  <c r="EU47" i="18"/>
  <c r="ET47" i="18"/>
  <c r="ES47" i="18"/>
  <c r="ER47" i="18"/>
  <c r="EN47" i="18"/>
  <c r="EM47" i="18"/>
  <c r="EK47" i="18"/>
  <c r="EJ47" i="18"/>
  <c r="EI47" i="18"/>
  <c r="EE47" i="18"/>
  <c r="DZ47" i="18"/>
  <c r="EA47" i="18" s="1"/>
  <c r="DY47" i="18"/>
  <c r="DX47" i="18"/>
  <c r="DW47" i="18"/>
  <c r="DV47" i="18"/>
  <c r="DR47" i="18"/>
  <c r="DQ47" i="18"/>
  <c r="DO47" i="18"/>
  <c r="DN47" i="18"/>
  <c r="DM47" i="18"/>
  <c r="DI47" i="18"/>
  <c r="FS46" i="18"/>
  <c r="FR46" i="18"/>
  <c r="FQ46" i="18"/>
  <c r="FP46" i="18"/>
  <c r="FO46" i="18"/>
  <c r="FN46" i="18"/>
  <c r="FJ46" i="18"/>
  <c r="FI46" i="18"/>
  <c r="FG46" i="18"/>
  <c r="FF46" i="18"/>
  <c r="FE46" i="18"/>
  <c r="FA46" i="18"/>
  <c r="EV46" i="18"/>
  <c r="EW46" i="18" s="1"/>
  <c r="EU46" i="18"/>
  <c r="ET46" i="18"/>
  <c r="ES46" i="18"/>
  <c r="ER46" i="18"/>
  <c r="EN46" i="18"/>
  <c r="EM46" i="18"/>
  <c r="EK46" i="18"/>
  <c r="EJ46" i="18"/>
  <c r="EI46" i="18"/>
  <c r="EE46" i="18"/>
  <c r="EA46" i="18"/>
  <c r="DZ46" i="18"/>
  <c r="DY46" i="18"/>
  <c r="DX46" i="18"/>
  <c r="DW46" i="18"/>
  <c r="DV46" i="18"/>
  <c r="DR46" i="18"/>
  <c r="DQ46" i="18"/>
  <c r="DO46" i="18"/>
  <c r="DN46" i="18"/>
  <c r="DM46" i="18"/>
  <c r="DI46" i="18"/>
  <c r="FR45" i="18"/>
  <c r="FS45" i="18" s="1"/>
  <c r="FQ45" i="18"/>
  <c r="FP45" i="18"/>
  <c r="FO45" i="18"/>
  <c r="FN45" i="18"/>
  <c r="FJ45" i="18"/>
  <c r="FI45" i="18"/>
  <c r="FG45" i="18"/>
  <c r="FF45" i="18"/>
  <c r="FE45" i="18"/>
  <c r="FA45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DZ45" i="18"/>
  <c r="EA45" i="18" s="1"/>
  <c r="DY45" i="18"/>
  <c r="DX45" i="18"/>
  <c r="DW45" i="18"/>
  <c r="DV45" i="18"/>
  <c r="DR45" i="18"/>
  <c r="DQ45" i="18"/>
  <c r="DO45" i="18"/>
  <c r="DN45" i="18"/>
  <c r="DM45" i="18"/>
  <c r="DI45" i="18"/>
  <c r="FS44" i="18"/>
  <c r="FR44" i="18"/>
  <c r="FQ44" i="18"/>
  <c r="FP44" i="18"/>
  <c r="FO44" i="18"/>
  <c r="FN44" i="18"/>
  <c r="FJ44" i="18"/>
  <c r="FI44" i="18"/>
  <c r="FG44" i="18"/>
  <c r="FF44" i="18"/>
  <c r="FE44" i="18"/>
  <c r="FA44" i="18"/>
  <c r="EV44" i="18"/>
  <c r="EW44" i="18" s="1"/>
  <c r="EU44" i="18"/>
  <c r="ET44" i="18"/>
  <c r="ES44" i="18"/>
  <c r="ER44" i="18"/>
  <c r="EN44" i="18"/>
  <c r="EM44" i="18"/>
  <c r="EK44" i="18"/>
  <c r="EJ44" i="18"/>
  <c r="EI44" i="18"/>
  <c r="EE44" i="18"/>
  <c r="EA44" i="18"/>
  <c r="DZ44" i="18"/>
  <c r="DY44" i="18"/>
  <c r="DX44" i="18"/>
  <c r="DW44" i="18"/>
  <c r="DV44" i="18"/>
  <c r="DR44" i="18"/>
  <c r="DQ44" i="18"/>
  <c r="DO44" i="18"/>
  <c r="DN44" i="18"/>
  <c r="DM44" i="18"/>
  <c r="DI44" i="18"/>
  <c r="FR43" i="18"/>
  <c r="FS43" i="18" s="1"/>
  <c r="FQ43" i="18"/>
  <c r="FP43" i="18"/>
  <c r="FO43" i="18"/>
  <c r="FN43" i="18"/>
  <c r="FJ43" i="18"/>
  <c r="FI43" i="18"/>
  <c r="FG43" i="18"/>
  <c r="FF43" i="18"/>
  <c r="FE43" i="18"/>
  <c r="FA43" i="18"/>
  <c r="EW43" i="18"/>
  <c r="EV43" i="18"/>
  <c r="EU43" i="18"/>
  <c r="ET43" i="18"/>
  <c r="ES43" i="18"/>
  <c r="ER43" i="18"/>
  <c r="EN43" i="18"/>
  <c r="EM43" i="18"/>
  <c r="EK43" i="18"/>
  <c r="EJ43" i="18"/>
  <c r="EI43" i="18"/>
  <c r="EE43" i="18"/>
  <c r="DZ43" i="18"/>
  <c r="EA43" i="18" s="1"/>
  <c r="DY43" i="18"/>
  <c r="DX43" i="18"/>
  <c r="DW43" i="18"/>
  <c r="DV43" i="18"/>
  <c r="DR43" i="18"/>
  <c r="DQ43" i="18"/>
  <c r="DO43" i="18"/>
  <c r="DN43" i="18"/>
  <c r="DM43" i="18"/>
  <c r="DI43" i="18"/>
  <c r="FS42" i="18"/>
  <c r="FR42" i="18"/>
  <c r="FQ42" i="18"/>
  <c r="FP42" i="18"/>
  <c r="FO42" i="18"/>
  <c r="FN42" i="18"/>
  <c r="FJ42" i="18"/>
  <c r="FG42" i="18"/>
  <c r="FE42" i="18"/>
  <c r="FF42" i="18" s="1"/>
  <c r="FI42" i="18" s="1"/>
  <c r="FA42" i="18"/>
  <c r="EV42" i="18"/>
  <c r="EW42" i="18" s="1"/>
  <c r="EU42" i="18"/>
  <c r="ET42" i="18"/>
  <c r="ES42" i="18"/>
  <c r="ER42" i="18"/>
  <c r="EN42" i="18"/>
  <c r="EM42" i="18"/>
  <c r="EK42" i="18"/>
  <c r="EJ42" i="18"/>
  <c r="EI42" i="18"/>
  <c r="EE42" i="18"/>
  <c r="EA42" i="18"/>
  <c r="DZ42" i="18"/>
  <c r="DY42" i="18"/>
  <c r="DX42" i="18"/>
  <c r="DW42" i="18"/>
  <c r="DV42" i="18"/>
  <c r="DR42" i="18"/>
  <c r="DQ42" i="18"/>
  <c r="DO42" i="18"/>
  <c r="DN42" i="18"/>
  <c r="DM42" i="18"/>
  <c r="DI42" i="18"/>
  <c r="FR41" i="18"/>
  <c r="FS41" i="18" s="1"/>
  <c r="FQ41" i="18"/>
  <c r="FP41" i="18"/>
  <c r="FO41" i="18"/>
  <c r="FN41" i="18"/>
  <c r="FJ41" i="18"/>
  <c r="FG41" i="18"/>
  <c r="FE41" i="18"/>
  <c r="FF41" i="18" s="1"/>
  <c r="FI41" i="18" s="1"/>
  <c r="FA41" i="18"/>
  <c r="EW41" i="18"/>
  <c r="EV41" i="18"/>
  <c r="EU41" i="18"/>
  <c r="ET41" i="18"/>
  <c r="ES41" i="18"/>
  <c r="ER41" i="18"/>
  <c r="EN41" i="18"/>
  <c r="EK41" i="18"/>
  <c r="EI41" i="18"/>
  <c r="EJ41" i="18" s="1"/>
  <c r="EM41" i="18" s="1"/>
  <c r="EE41" i="18"/>
  <c r="DZ41" i="18"/>
  <c r="EA41" i="18" s="1"/>
  <c r="DY41" i="18"/>
  <c r="DX41" i="18"/>
  <c r="DW41" i="18"/>
  <c r="DV41" i="18"/>
  <c r="DR41" i="18"/>
  <c r="DO41" i="18"/>
  <c r="DM41" i="18"/>
  <c r="DN41" i="18" s="1"/>
  <c r="DQ41" i="18" s="1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V40" i="18"/>
  <c r="EW40" i="18" s="1"/>
  <c r="EU40" i="18"/>
  <c r="ET40" i="18"/>
  <c r="ES40" i="18"/>
  <c r="ER40" i="18"/>
  <c r="EN40" i="18"/>
  <c r="EM40" i="18"/>
  <c r="EK40" i="18"/>
  <c r="EJ40" i="18"/>
  <c r="EI40" i="18"/>
  <c r="EE40" i="18"/>
  <c r="EA40" i="18"/>
  <c r="DZ40" i="18"/>
  <c r="DY40" i="18"/>
  <c r="DX40" i="18"/>
  <c r="DW40" i="18"/>
  <c r="DV40" i="18"/>
  <c r="DR40" i="18"/>
  <c r="DQ40" i="18"/>
  <c r="DO40" i="18"/>
  <c r="DN40" i="18"/>
  <c r="DM40" i="18"/>
  <c r="DI40" i="18"/>
  <c r="FR39" i="18"/>
  <c r="FS39" i="18" s="1"/>
  <c r="FQ39" i="18"/>
  <c r="FP39" i="18"/>
  <c r="FO39" i="18"/>
  <c r="FN39" i="18"/>
  <c r="FJ39" i="18"/>
  <c r="FI39" i="18"/>
  <c r="FG39" i="18"/>
  <c r="FF39" i="18"/>
  <c r="FE39" i="18"/>
  <c r="FA39" i="18"/>
  <c r="EW39" i="18"/>
  <c r="EV39" i="18"/>
  <c r="EU39" i="18"/>
  <c r="ET39" i="18"/>
  <c r="ES39" i="18"/>
  <c r="ER39" i="18"/>
  <c r="EN39" i="18"/>
  <c r="EM39" i="18"/>
  <c r="EK39" i="18"/>
  <c r="EJ39" i="18"/>
  <c r="EI39" i="18"/>
  <c r="EE39" i="18"/>
  <c r="DZ39" i="18"/>
  <c r="EA39" i="18" s="1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EV38" i="18"/>
  <c r="EW38" i="18" s="1"/>
  <c r="EU38" i="18"/>
  <c r="ET38" i="18"/>
  <c r="ES38" i="18"/>
  <c r="ER38" i="18"/>
  <c r="EN38" i="18"/>
  <c r="EK38" i="18"/>
  <c r="EI38" i="18"/>
  <c r="EJ38" i="18" s="1"/>
  <c r="EM38" i="18" s="1"/>
  <c r="EE38" i="18"/>
  <c r="EA38" i="18"/>
  <c r="DZ38" i="18"/>
  <c r="DY38" i="18"/>
  <c r="DX38" i="18"/>
  <c r="DW38" i="18"/>
  <c r="DV38" i="18"/>
  <c r="DR38" i="18"/>
  <c r="DQ38" i="18"/>
  <c r="DO38" i="18"/>
  <c r="DN38" i="18"/>
  <c r="DM38" i="18"/>
  <c r="FR37" i="18"/>
  <c r="FS37" i="18" s="1"/>
  <c r="FQ37" i="18"/>
  <c r="FP37" i="18"/>
  <c r="FO37" i="18"/>
  <c r="FN37" i="18"/>
  <c r="FJ37" i="18"/>
  <c r="FI37" i="18"/>
  <c r="FG37" i="18"/>
  <c r="FF37" i="18"/>
  <c r="FE37" i="18"/>
  <c r="FA37" i="18"/>
  <c r="EW37" i="18"/>
  <c r="EV37" i="18"/>
  <c r="EU37" i="18"/>
  <c r="ET37" i="18"/>
  <c r="ES37" i="18"/>
  <c r="ER37" i="18"/>
  <c r="EN37" i="18"/>
  <c r="EM37" i="18"/>
  <c r="EK37" i="18"/>
  <c r="EJ37" i="18"/>
  <c r="EI37" i="18"/>
  <c r="EE37" i="18"/>
  <c r="DZ37" i="18"/>
  <c r="EA37" i="18" s="1"/>
  <c r="DY37" i="18"/>
  <c r="DX37" i="18"/>
  <c r="DW37" i="18"/>
  <c r="DV37" i="18"/>
  <c r="DR37" i="18"/>
  <c r="DQ37" i="18"/>
  <c r="DO37" i="18"/>
  <c r="DN37" i="18"/>
  <c r="DM37" i="18"/>
  <c r="DI37" i="18"/>
  <c r="FS36" i="18"/>
  <c r="FR36" i="18"/>
  <c r="FQ36" i="18"/>
  <c r="FP36" i="18"/>
  <c r="FO36" i="18"/>
  <c r="FN36" i="18"/>
  <c r="FJ36" i="18"/>
  <c r="FG36" i="18"/>
  <c r="FE36" i="18"/>
  <c r="FF36" i="18" s="1"/>
  <c r="FI36" i="18" s="1"/>
  <c r="FA36" i="18"/>
  <c r="EV36" i="18"/>
  <c r="EW36" i="18" s="1"/>
  <c r="EU36" i="18"/>
  <c r="ET36" i="18"/>
  <c r="ES36" i="18"/>
  <c r="ER36" i="18"/>
  <c r="EN36" i="18"/>
  <c r="EM36" i="18"/>
  <c r="EK36" i="18"/>
  <c r="EJ36" i="18"/>
  <c r="EI36" i="18"/>
  <c r="EE36" i="18"/>
  <c r="EA36" i="18"/>
  <c r="DZ36" i="18"/>
  <c r="DY36" i="18"/>
  <c r="DX36" i="18"/>
  <c r="DW36" i="18"/>
  <c r="DV36" i="18"/>
  <c r="DR36" i="18"/>
  <c r="DQ36" i="18"/>
  <c r="DO36" i="18"/>
  <c r="DN36" i="18"/>
  <c r="DM36" i="18"/>
  <c r="DI36" i="18"/>
  <c r="FR35" i="18"/>
  <c r="FS35" i="18" s="1"/>
  <c r="FQ35" i="18"/>
  <c r="FP35" i="18"/>
  <c r="FO35" i="18"/>
  <c r="FN35" i="18"/>
  <c r="FJ35" i="18"/>
  <c r="FG35" i="18"/>
  <c r="FE35" i="18"/>
  <c r="FF35" i="18" s="1"/>
  <c r="FI35" i="18" s="1"/>
  <c r="FA35" i="18"/>
  <c r="EW35" i="18"/>
  <c r="EV35" i="18"/>
  <c r="EU35" i="18"/>
  <c r="ET35" i="18"/>
  <c r="ES35" i="18"/>
  <c r="ER35" i="18"/>
  <c r="EN35" i="18"/>
  <c r="EM35" i="18"/>
  <c r="EK35" i="18"/>
  <c r="EJ35" i="18"/>
  <c r="EI35" i="18"/>
  <c r="DZ35" i="18"/>
  <c r="EA35" i="18" s="1"/>
  <c r="DY35" i="18"/>
  <c r="DX35" i="18"/>
  <c r="DW35" i="18"/>
  <c r="DV35" i="18"/>
  <c r="DR35" i="18"/>
  <c r="DO35" i="18"/>
  <c r="DN35" i="18"/>
  <c r="DQ35" i="18" s="1"/>
  <c r="DM35" i="18"/>
  <c r="DI35" i="18"/>
  <c r="FS34" i="18"/>
  <c r="FR34" i="18"/>
  <c r="FQ34" i="18"/>
  <c r="FP34" i="18"/>
  <c r="FO34" i="18"/>
  <c r="FN34" i="18"/>
  <c r="FJ34" i="18"/>
  <c r="FI34" i="18"/>
  <c r="FG34" i="18"/>
  <c r="FF34" i="18"/>
  <c r="FE34" i="18"/>
  <c r="FA34" i="18"/>
  <c r="EV34" i="18"/>
  <c r="EW34" i="18" s="1"/>
  <c r="EU34" i="18"/>
  <c r="ET34" i="18"/>
  <c r="ES34" i="18"/>
  <c r="ER34" i="18"/>
  <c r="EN34" i="18"/>
  <c r="EM34" i="18"/>
  <c r="EK34" i="18"/>
  <c r="EJ34" i="18"/>
  <c r="EI34" i="18"/>
  <c r="EE34" i="18"/>
  <c r="EA34" i="18"/>
  <c r="DZ34" i="18"/>
  <c r="DY34" i="18"/>
  <c r="DX34" i="18"/>
  <c r="DW34" i="18"/>
  <c r="DV34" i="18"/>
  <c r="DR34" i="18"/>
  <c r="DQ34" i="18"/>
  <c r="DO34" i="18"/>
  <c r="DN34" i="18"/>
  <c r="DM34" i="18"/>
  <c r="DI34" i="18"/>
  <c r="FR33" i="18"/>
  <c r="FS33" i="18" s="1"/>
  <c r="FQ33" i="18"/>
  <c r="FP33" i="18"/>
  <c r="FO33" i="18"/>
  <c r="FN33" i="18"/>
  <c r="FJ33" i="18"/>
  <c r="FG33" i="18"/>
  <c r="FE33" i="18"/>
  <c r="FF33" i="18" s="1"/>
  <c r="FI33" i="18" s="1"/>
  <c r="FA33" i="18"/>
  <c r="EW33" i="18"/>
  <c r="EV33" i="18"/>
  <c r="EU33" i="18"/>
  <c r="ET33" i="18"/>
  <c r="ES33" i="18"/>
  <c r="ER33" i="18"/>
  <c r="EN33" i="18"/>
  <c r="EM33" i="18"/>
  <c r="EK33" i="18"/>
  <c r="EJ33" i="18"/>
  <c r="EI33" i="18"/>
  <c r="EE33" i="18"/>
  <c r="DZ33" i="18"/>
  <c r="EA33" i="18" s="1"/>
  <c r="DY33" i="18"/>
  <c r="DX33" i="18"/>
  <c r="DW33" i="18"/>
  <c r="DV33" i="18"/>
  <c r="DR33" i="18"/>
  <c r="DQ33" i="18"/>
  <c r="DO33" i="18"/>
  <c r="DN33" i="18"/>
  <c r="DM33" i="18"/>
  <c r="DI33" i="18"/>
  <c r="FS32" i="18"/>
  <c r="FR32" i="18"/>
  <c r="FQ32" i="18"/>
  <c r="FP32" i="18"/>
  <c r="FO32" i="18"/>
  <c r="FN32" i="18"/>
  <c r="FJ32" i="18"/>
  <c r="FG32" i="18"/>
  <c r="FE32" i="18"/>
  <c r="FF32" i="18" s="1"/>
  <c r="FA32" i="18"/>
  <c r="EV32" i="18"/>
  <c r="EW32" i="18" s="1"/>
  <c r="EU32" i="18"/>
  <c r="ET32" i="18"/>
  <c r="ES32" i="18"/>
  <c r="ER32" i="18"/>
  <c r="EN32" i="18"/>
  <c r="EK32" i="18"/>
  <c r="EI32" i="18"/>
  <c r="EJ32" i="18" s="1"/>
  <c r="EM32" i="18" s="1"/>
  <c r="EE32" i="18"/>
  <c r="EA32" i="18"/>
  <c r="DZ32" i="18"/>
  <c r="DY32" i="18"/>
  <c r="DX32" i="18"/>
  <c r="DW32" i="18"/>
  <c r="DV32" i="18"/>
  <c r="DR32" i="18"/>
  <c r="DO32" i="18"/>
  <c r="DM32" i="18"/>
  <c r="DN32" i="18" s="1"/>
  <c r="DQ32" i="18" s="1"/>
  <c r="DI32" i="18"/>
  <c r="FR31" i="18"/>
  <c r="FS31" i="18" s="1"/>
  <c r="FQ31" i="18"/>
  <c r="FP31" i="18"/>
  <c r="FO31" i="18"/>
  <c r="FN31" i="18"/>
  <c r="FJ31" i="18"/>
  <c r="FI31" i="18"/>
  <c r="FG31" i="18"/>
  <c r="FF31" i="18"/>
  <c r="FE31" i="18"/>
  <c r="FA31" i="18"/>
  <c r="EW31" i="18"/>
  <c r="EV31" i="18"/>
  <c r="EU31" i="18"/>
  <c r="ET31" i="18"/>
  <c r="ES31" i="18"/>
  <c r="ER31" i="18"/>
  <c r="EN31" i="18"/>
  <c r="EM31" i="18"/>
  <c r="EK31" i="18"/>
  <c r="EJ31" i="18"/>
  <c r="EI31" i="18"/>
  <c r="EE31" i="18"/>
  <c r="DZ31" i="18"/>
  <c r="EA31" i="18" s="1"/>
  <c r="DY31" i="18"/>
  <c r="DX31" i="18"/>
  <c r="DW31" i="18"/>
  <c r="DV31" i="18"/>
  <c r="DR31" i="18"/>
  <c r="DQ31" i="18"/>
  <c r="DO31" i="18"/>
  <c r="DN31" i="18"/>
  <c r="DM31" i="18"/>
  <c r="DI31" i="18"/>
  <c r="FS30" i="18"/>
  <c r="FR30" i="18"/>
  <c r="FQ30" i="18"/>
  <c r="FP30" i="18"/>
  <c r="FO30" i="18"/>
  <c r="FN30" i="18"/>
  <c r="FJ30" i="18"/>
  <c r="FG30" i="18"/>
  <c r="FE30" i="18"/>
  <c r="FF30" i="18" s="1"/>
  <c r="FI30" i="18" s="1"/>
  <c r="FA30" i="18"/>
  <c r="EV30" i="18"/>
  <c r="EW30" i="18" s="1"/>
  <c r="EU30" i="18"/>
  <c r="ET30" i="18"/>
  <c r="ES30" i="18"/>
  <c r="ER30" i="18"/>
  <c r="EN30" i="18"/>
  <c r="EM30" i="18"/>
  <c r="EK30" i="18"/>
  <c r="EJ30" i="18"/>
  <c r="EI30" i="18"/>
  <c r="EE30" i="18"/>
  <c r="EA30" i="18"/>
  <c r="DZ30" i="18"/>
  <c r="DY30" i="18"/>
  <c r="DX30" i="18"/>
  <c r="DW30" i="18"/>
  <c r="DV30" i="18"/>
  <c r="DR30" i="18"/>
  <c r="DQ30" i="18"/>
  <c r="DO30" i="18"/>
  <c r="DN30" i="18"/>
  <c r="DM30" i="18"/>
  <c r="DI30" i="18"/>
  <c r="FR29" i="18"/>
  <c r="FS29" i="18" s="1"/>
  <c r="FQ29" i="18"/>
  <c r="FP29" i="18"/>
  <c r="FO29" i="18"/>
  <c r="FN29" i="18"/>
  <c r="FJ29" i="18"/>
  <c r="FG29" i="18"/>
  <c r="FE29" i="18"/>
  <c r="FF29" i="18" s="1"/>
  <c r="FA29" i="18"/>
  <c r="EW29" i="18"/>
  <c r="EV29" i="18"/>
  <c r="EU29" i="18"/>
  <c r="ET29" i="18"/>
  <c r="ES29" i="18"/>
  <c r="ER29" i="18"/>
  <c r="EN29" i="18"/>
  <c r="EK29" i="18"/>
  <c r="EI29" i="18"/>
  <c r="EJ29" i="18" s="1"/>
  <c r="EM29" i="18" s="1"/>
  <c r="EE29" i="18"/>
  <c r="DZ29" i="18"/>
  <c r="EA29" i="18" s="1"/>
  <c r="DY29" i="18"/>
  <c r="DX29" i="18"/>
  <c r="DW29" i="18"/>
  <c r="DV29" i="18"/>
  <c r="DR29" i="18"/>
  <c r="DO29" i="18"/>
  <c r="DM29" i="18"/>
  <c r="DN29" i="18" s="1"/>
  <c r="DQ29" i="18" s="1"/>
  <c r="DI29" i="18"/>
  <c r="FS28" i="18"/>
  <c r="FR28" i="18"/>
  <c r="FQ28" i="18"/>
  <c r="FP28" i="18"/>
  <c r="FO28" i="18"/>
  <c r="FN28" i="18"/>
  <c r="FJ28" i="18"/>
  <c r="FI28" i="18"/>
  <c r="FG28" i="18"/>
  <c r="FF28" i="18"/>
  <c r="FE28" i="18"/>
  <c r="FA28" i="18"/>
  <c r="EV28" i="18"/>
  <c r="EW28" i="18" s="1"/>
  <c r="EU28" i="18"/>
  <c r="ET28" i="18"/>
  <c r="ES28" i="18"/>
  <c r="ER28" i="18"/>
  <c r="EN28" i="18"/>
  <c r="EM28" i="18"/>
  <c r="EK28" i="18"/>
  <c r="EJ28" i="18"/>
  <c r="EI28" i="18"/>
  <c r="EE28" i="18"/>
  <c r="EA28" i="18"/>
  <c r="DZ28" i="18"/>
  <c r="DY28" i="18"/>
  <c r="DX28" i="18"/>
  <c r="DW28" i="18"/>
  <c r="DV28" i="18"/>
  <c r="DR28" i="18"/>
  <c r="DQ28" i="18"/>
  <c r="DO28" i="18"/>
  <c r="DN28" i="18"/>
  <c r="DM28" i="18"/>
  <c r="DI28" i="18"/>
  <c r="FR27" i="18"/>
  <c r="FS27" i="18" s="1"/>
  <c r="FQ27" i="18"/>
  <c r="FP27" i="18"/>
  <c r="FO27" i="18"/>
  <c r="FN27" i="18"/>
  <c r="FJ27" i="18"/>
  <c r="FG27" i="18"/>
  <c r="FE27" i="18"/>
  <c r="FF27" i="18" s="1"/>
  <c r="FI27" i="18" s="1"/>
  <c r="FA27" i="18"/>
  <c r="EW27" i="18"/>
  <c r="EV27" i="18"/>
  <c r="EU27" i="18"/>
  <c r="ET27" i="18"/>
  <c r="ES27" i="18"/>
  <c r="ER27" i="18"/>
  <c r="EN27" i="18"/>
  <c r="EM27" i="18"/>
  <c r="EK27" i="18"/>
  <c r="EJ27" i="18"/>
  <c r="EI27" i="18"/>
  <c r="EE27" i="18"/>
  <c r="DZ27" i="18"/>
  <c r="EA27" i="18" s="1"/>
  <c r="DY27" i="18"/>
  <c r="DX27" i="18"/>
  <c r="DW27" i="18"/>
  <c r="DV27" i="18"/>
  <c r="DR27" i="18"/>
  <c r="DQ27" i="18"/>
  <c r="DO27" i="18"/>
  <c r="DN27" i="18"/>
  <c r="DM27" i="18"/>
  <c r="DI27" i="18"/>
  <c r="FS26" i="18"/>
  <c r="FR26" i="18"/>
  <c r="FQ26" i="18"/>
  <c r="FP26" i="18"/>
  <c r="FO26" i="18"/>
  <c r="FN26" i="18"/>
  <c r="FJ26" i="18"/>
  <c r="FG26" i="18"/>
  <c r="FF26" i="18"/>
  <c r="FE26" i="18"/>
  <c r="FA26" i="18"/>
  <c r="EV26" i="18"/>
  <c r="EW26" i="18" s="1"/>
  <c r="EU26" i="18"/>
  <c r="ET26" i="18"/>
  <c r="ES26" i="18"/>
  <c r="ER26" i="18"/>
  <c r="EN26" i="18"/>
  <c r="EK26" i="18"/>
  <c r="EJ26" i="18"/>
  <c r="EM26" i="18" s="1"/>
  <c r="EI26" i="18"/>
  <c r="EE26" i="18"/>
  <c r="EA26" i="18"/>
  <c r="DZ26" i="18"/>
  <c r="DY26" i="18"/>
  <c r="DX26" i="18"/>
  <c r="DW26" i="18"/>
  <c r="DV26" i="18"/>
  <c r="DR26" i="18"/>
  <c r="DO26" i="18"/>
  <c r="DM26" i="18"/>
  <c r="DN26" i="18" s="1"/>
  <c r="DQ26" i="18" s="1"/>
  <c r="DI26" i="18"/>
  <c r="FR25" i="18"/>
  <c r="FS25" i="18" s="1"/>
  <c r="FQ25" i="18"/>
  <c r="FP25" i="18"/>
  <c r="FO25" i="18"/>
  <c r="FN25" i="18"/>
  <c r="FJ25" i="18"/>
  <c r="FI25" i="18"/>
  <c r="FG25" i="18"/>
  <c r="FF25" i="18"/>
  <c r="FE25" i="18"/>
  <c r="FA25" i="18"/>
  <c r="EW25" i="18"/>
  <c r="EV25" i="18"/>
  <c r="EU25" i="18"/>
  <c r="ET25" i="18"/>
  <c r="ES25" i="18"/>
  <c r="ER25" i="18"/>
  <c r="EN25" i="18"/>
  <c r="EM25" i="18"/>
  <c r="EK25" i="18"/>
  <c r="EJ25" i="18"/>
  <c r="EI25" i="18"/>
  <c r="EE25" i="18"/>
  <c r="DZ25" i="18"/>
  <c r="EA25" i="18" s="1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G24" i="18"/>
  <c r="FE24" i="18"/>
  <c r="FF24" i="18" s="1"/>
  <c r="FI24" i="18" s="1"/>
  <c r="FA24" i="18"/>
  <c r="EV24" i="18"/>
  <c r="EW24" i="18" s="1"/>
  <c r="EU24" i="18"/>
  <c r="ET24" i="18"/>
  <c r="ES24" i="18"/>
  <c r="ER24" i="18"/>
  <c r="EN24" i="18"/>
  <c r="EM24" i="18"/>
  <c r="EK24" i="18"/>
  <c r="EJ24" i="18"/>
  <c r="EI24" i="18"/>
  <c r="EE24" i="18"/>
  <c r="EA24" i="18"/>
  <c r="DZ24" i="18"/>
  <c r="DY24" i="18"/>
  <c r="DX24" i="18"/>
  <c r="DW24" i="18"/>
  <c r="DV24" i="18"/>
  <c r="DR24" i="18"/>
  <c r="DQ24" i="18"/>
  <c r="DO24" i="18"/>
  <c r="DN24" i="18"/>
  <c r="DM24" i="18"/>
  <c r="DI24" i="18"/>
  <c r="FR23" i="18"/>
  <c r="FS23" i="18" s="1"/>
  <c r="FQ23" i="18"/>
  <c r="FP23" i="18"/>
  <c r="FO23" i="18"/>
  <c r="FN23" i="18"/>
  <c r="FJ23" i="18"/>
  <c r="FG23" i="18"/>
  <c r="FE23" i="18"/>
  <c r="FF23" i="18" s="1"/>
  <c r="FA23" i="18"/>
  <c r="EW23" i="18"/>
  <c r="EV23" i="18"/>
  <c r="EU23" i="18"/>
  <c r="ET23" i="18"/>
  <c r="ES23" i="18"/>
  <c r="ER23" i="18"/>
  <c r="EN23" i="18"/>
  <c r="EK23" i="18"/>
  <c r="EI23" i="18"/>
  <c r="EJ23" i="18" s="1"/>
  <c r="EM23" i="18" s="1"/>
  <c r="EE23" i="18"/>
  <c r="DZ23" i="18"/>
  <c r="EA23" i="18" s="1"/>
  <c r="DY23" i="18"/>
  <c r="DX23" i="18"/>
  <c r="DW23" i="18"/>
  <c r="DV23" i="18"/>
  <c r="DR23" i="18"/>
  <c r="DO23" i="18"/>
  <c r="DM23" i="18"/>
  <c r="DN23" i="18" s="1"/>
  <c r="DQ23" i="18" s="1"/>
  <c r="DI23" i="18"/>
  <c r="FS22" i="18"/>
  <c r="FR22" i="18"/>
  <c r="FQ22" i="18"/>
  <c r="FP22" i="18"/>
  <c r="FO22" i="18"/>
  <c r="FN22" i="18"/>
  <c r="FJ22" i="18"/>
  <c r="FI22" i="18"/>
  <c r="FG22" i="18"/>
  <c r="FF22" i="18"/>
  <c r="FE22" i="18"/>
  <c r="FA22" i="18"/>
  <c r="EV22" i="18"/>
  <c r="EW22" i="18" s="1"/>
  <c r="EU22" i="18"/>
  <c r="ET22" i="18"/>
  <c r="ES22" i="18"/>
  <c r="ER22" i="18"/>
  <c r="EN22" i="18"/>
  <c r="EM22" i="18"/>
  <c r="EK22" i="18"/>
  <c r="EJ22" i="18"/>
  <c r="EI22" i="18"/>
  <c r="EE22" i="18"/>
  <c r="EA22" i="18"/>
  <c r="DZ22" i="18"/>
  <c r="DY22" i="18"/>
  <c r="DX22" i="18"/>
  <c r="DW22" i="18"/>
  <c r="DV22" i="18"/>
  <c r="DR22" i="18"/>
  <c r="DQ22" i="18"/>
  <c r="DO22" i="18"/>
  <c r="DN22" i="18"/>
  <c r="DM22" i="18"/>
  <c r="DI22" i="18"/>
  <c r="FR21" i="18"/>
  <c r="FS21" i="18" s="1"/>
  <c r="FQ21" i="18"/>
  <c r="FP21" i="18"/>
  <c r="FO21" i="18"/>
  <c r="FN21" i="18"/>
  <c r="FJ21" i="18"/>
  <c r="FI21" i="18"/>
  <c r="FG21" i="18"/>
  <c r="FF21" i="18"/>
  <c r="FE21" i="18"/>
  <c r="FA21" i="18"/>
  <c r="EW21" i="18"/>
  <c r="EV21" i="18"/>
  <c r="EU21" i="18"/>
  <c r="ET21" i="18"/>
  <c r="ES21" i="18"/>
  <c r="ER21" i="18"/>
  <c r="EN21" i="18"/>
  <c r="EM21" i="18"/>
  <c r="EK21" i="18"/>
  <c r="EJ21" i="18"/>
  <c r="EI21" i="18"/>
  <c r="EE21" i="18"/>
  <c r="DZ21" i="18"/>
  <c r="EA21" i="18" s="1"/>
  <c r="DY21" i="18"/>
  <c r="DX21" i="18"/>
  <c r="DW21" i="18"/>
  <c r="DV21" i="18"/>
  <c r="DR21" i="18"/>
  <c r="DQ21" i="18"/>
  <c r="DO21" i="18"/>
  <c r="DN21" i="18"/>
  <c r="DM21" i="18"/>
  <c r="DI21" i="18"/>
  <c r="FS20" i="18"/>
  <c r="FR20" i="18"/>
  <c r="FQ20" i="18"/>
  <c r="FP20" i="18"/>
  <c r="FO20" i="18"/>
  <c r="FN20" i="18"/>
  <c r="FJ20" i="18"/>
  <c r="FI20" i="18"/>
  <c r="FG20" i="18"/>
  <c r="FF20" i="18"/>
  <c r="FE20" i="18"/>
  <c r="FA20" i="18"/>
  <c r="EV20" i="18"/>
  <c r="EW20" i="18" s="1"/>
  <c r="EU20" i="18"/>
  <c r="ET20" i="18"/>
  <c r="ES20" i="18"/>
  <c r="ER20" i="18"/>
  <c r="EN20" i="18"/>
  <c r="EM20" i="18"/>
  <c r="EK20" i="18"/>
  <c r="EJ20" i="18"/>
  <c r="EI20" i="18"/>
  <c r="EE20" i="18"/>
  <c r="EA20" i="18"/>
  <c r="DZ20" i="18"/>
  <c r="DY20" i="18"/>
  <c r="DX20" i="18"/>
  <c r="DW20" i="18"/>
  <c r="DV20" i="18"/>
  <c r="DR20" i="18"/>
  <c r="DQ20" i="18"/>
  <c r="DO20" i="18"/>
  <c r="DN20" i="18"/>
  <c r="DM20" i="18"/>
  <c r="DI20" i="18"/>
  <c r="FR19" i="18"/>
  <c r="FS19" i="18" s="1"/>
  <c r="FQ19" i="18"/>
  <c r="FP19" i="18"/>
  <c r="FO19" i="18"/>
  <c r="FN19" i="18"/>
  <c r="FJ19" i="18"/>
  <c r="FI19" i="18"/>
  <c r="FG19" i="18"/>
  <c r="FF19" i="18"/>
  <c r="FE19" i="18"/>
  <c r="FA19" i="18"/>
  <c r="EW19" i="18"/>
  <c r="EV19" i="18"/>
  <c r="EU19" i="18"/>
  <c r="ET19" i="18"/>
  <c r="ES19" i="18"/>
  <c r="ER19" i="18"/>
  <c r="EN19" i="18"/>
  <c r="EM19" i="18"/>
  <c r="EK19" i="18"/>
  <c r="EJ19" i="18"/>
  <c r="EI19" i="18"/>
  <c r="EE19" i="18"/>
  <c r="DZ19" i="18"/>
  <c r="EA19" i="18" s="1"/>
  <c r="DY19" i="18"/>
  <c r="DX19" i="18"/>
  <c r="DW19" i="18"/>
  <c r="DV19" i="18"/>
  <c r="DR19" i="18"/>
  <c r="DQ19" i="18"/>
  <c r="DO19" i="18"/>
  <c r="DN19" i="18"/>
  <c r="DM19" i="18"/>
  <c r="DI19" i="18"/>
  <c r="FS18" i="18"/>
  <c r="FR18" i="18"/>
  <c r="FQ18" i="18"/>
  <c r="FP18" i="18"/>
  <c r="FO18" i="18"/>
  <c r="FN18" i="18"/>
  <c r="FJ18" i="18"/>
  <c r="FI18" i="18"/>
  <c r="FG18" i="18"/>
  <c r="FF18" i="18"/>
  <c r="FE18" i="18"/>
  <c r="FA18" i="18"/>
  <c r="EV18" i="18"/>
  <c r="EW18" i="18" s="1"/>
  <c r="EU18" i="18"/>
  <c r="ET18" i="18"/>
  <c r="ES18" i="18"/>
  <c r="ER18" i="18"/>
  <c r="EN18" i="18"/>
  <c r="EM18" i="18"/>
  <c r="EK18" i="18"/>
  <c r="EJ18" i="18"/>
  <c r="EI18" i="18"/>
  <c r="EE18" i="18"/>
  <c r="EA18" i="18"/>
  <c r="DZ18" i="18"/>
  <c r="DY18" i="18"/>
  <c r="DX18" i="18"/>
  <c r="DW18" i="18"/>
  <c r="DV18" i="18"/>
  <c r="DR18" i="18"/>
  <c r="DQ18" i="18"/>
  <c r="DO18" i="18"/>
  <c r="DN18" i="18"/>
  <c r="DM18" i="18"/>
  <c r="DI18" i="18"/>
  <c r="FR17" i="18"/>
  <c r="FS17" i="18" s="1"/>
  <c r="FQ17" i="18"/>
  <c r="FP17" i="18"/>
  <c r="FO17" i="18"/>
  <c r="FN17" i="18"/>
  <c r="FJ17" i="18"/>
  <c r="FI17" i="18"/>
  <c r="FG17" i="18"/>
  <c r="FF17" i="18"/>
  <c r="FE17" i="18"/>
  <c r="FA17" i="18"/>
  <c r="EW17" i="18"/>
  <c r="EV17" i="18"/>
  <c r="EU17" i="18"/>
  <c r="ET17" i="18"/>
  <c r="ES17" i="18"/>
  <c r="ER17" i="18"/>
  <c r="EN17" i="18"/>
  <c r="EM17" i="18"/>
  <c r="EK17" i="18"/>
  <c r="EJ17" i="18"/>
  <c r="EI17" i="18"/>
  <c r="EE17" i="18"/>
  <c r="DZ17" i="18"/>
  <c r="EA17" i="18" s="1"/>
  <c r="DY17" i="18"/>
  <c r="DX17" i="18"/>
  <c r="DW17" i="18"/>
  <c r="DV17" i="18"/>
  <c r="DR17" i="18"/>
  <c r="DQ17" i="18"/>
  <c r="DO17" i="18"/>
  <c r="DN17" i="18"/>
  <c r="DM17" i="18"/>
  <c r="DI17" i="18"/>
  <c r="FS16" i="18"/>
  <c r="FR16" i="18"/>
  <c r="FQ16" i="18"/>
  <c r="FP16" i="18"/>
  <c r="FO16" i="18"/>
  <c r="FN16" i="18"/>
  <c r="FJ16" i="18"/>
  <c r="FI16" i="18"/>
  <c r="FG16" i="18"/>
  <c r="FF16" i="18"/>
  <c r="FE16" i="18"/>
  <c r="FA16" i="18"/>
  <c r="EV16" i="18"/>
  <c r="EW16" i="18" s="1"/>
  <c r="EU16" i="18"/>
  <c r="ET16" i="18"/>
  <c r="ES16" i="18"/>
  <c r="ER16" i="18"/>
  <c r="EN16" i="18"/>
  <c r="EM16" i="18"/>
  <c r="EK16" i="18"/>
  <c r="EJ16" i="18"/>
  <c r="EI16" i="18"/>
  <c r="EE16" i="18"/>
  <c r="EA16" i="18"/>
  <c r="DZ16" i="18"/>
  <c r="DY16" i="18"/>
  <c r="DX16" i="18"/>
  <c r="DW16" i="18"/>
  <c r="DV16" i="18"/>
  <c r="DR16" i="18"/>
  <c r="DQ16" i="18"/>
  <c r="DO16" i="18"/>
  <c r="DN16" i="18"/>
  <c r="DM16" i="18"/>
  <c r="DI16" i="18"/>
  <c r="FR15" i="18"/>
  <c r="FS15" i="18" s="1"/>
  <c r="FQ15" i="18"/>
  <c r="FP15" i="18"/>
  <c r="FO15" i="18"/>
  <c r="FN15" i="18"/>
  <c r="FJ15" i="18"/>
  <c r="FI15" i="18"/>
  <c r="FG15" i="18"/>
  <c r="FF15" i="18"/>
  <c r="FE15" i="18"/>
  <c r="FA15" i="18"/>
  <c r="EW15" i="18"/>
  <c r="EV15" i="18"/>
  <c r="EU15" i="18"/>
  <c r="ET15" i="18"/>
  <c r="ES15" i="18"/>
  <c r="ER15" i="18"/>
  <c r="EN15" i="18"/>
  <c r="EM15" i="18"/>
  <c r="EK15" i="18"/>
  <c r="EJ15" i="18"/>
  <c r="EI15" i="18"/>
  <c r="EE15" i="18"/>
  <c r="DZ15" i="18"/>
  <c r="EA15" i="18" s="1"/>
  <c r="DY15" i="18"/>
  <c r="DX15" i="18"/>
  <c r="DW15" i="18"/>
  <c r="DV15" i="18"/>
  <c r="DR15" i="18"/>
  <c r="DQ15" i="18"/>
  <c r="DO15" i="18"/>
  <c r="DN15" i="18"/>
  <c r="DM15" i="18"/>
  <c r="DI15" i="18"/>
  <c r="FS14" i="18"/>
  <c r="FR14" i="18"/>
  <c r="FQ14" i="18"/>
  <c r="FP14" i="18"/>
  <c r="FO14" i="18"/>
  <c r="FN14" i="18"/>
  <c r="FJ14" i="18"/>
  <c r="FI14" i="18"/>
  <c r="FG14" i="18"/>
  <c r="FF14" i="18"/>
  <c r="FE14" i="18"/>
  <c r="FA14" i="18"/>
  <c r="EV14" i="18"/>
  <c r="EW14" i="18" s="1"/>
  <c r="EU14" i="18"/>
  <c r="ET14" i="18"/>
  <c r="ES14" i="18"/>
  <c r="ER14" i="18"/>
  <c r="EN14" i="18"/>
  <c r="EM14" i="18"/>
  <c r="EK14" i="18"/>
  <c r="EJ14" i="18"/>
  <c r="EI14" i="18"/>
  <c r="EE14" i="18"/>
  <c r="EA14" i="18"/>
  <c r="DZ14" i="18"/>
  <c r="DY14" i="18"/>
  <c r="DX14" i="18"/>
  <c r="DW14" i="18"/>
  <c r="DV14" i="18"/>
  <c r="DR14" i="18"/>
  <c r="DQ14" i="18"/>
  <c r="DO14" i="18"/>
  <c r="DN14" i="18"/>
  <c r="DM14" i="18"/>
  <c r="DI14" i="18"/>
  <c r="FR13" i="18"/>
  <c r="FS13" i="18" s="1"/>
  <c r="FQ13" i="18"/>
  <c r="FP13" i="18"/>
  <c r="FO13" i="18"/>
  <c r="FN13" i="18"/>
  <c r="FJ13" i="18"/>
  <c r="FI13" i="18"/>
  <c r="FG13" i="18"/>
  <c r="FF13" i="18"/>
  <c r="FE13" i="18"/>
  <c r="FA13" i="18"/>
  <c r="EW13" i="18"/>
  <c r="EV13" i="18"/>
  <c r="EU13" i="18"/>
  <c r="ET13" i="18"/>
  <c r="ES13" i="18"/>
  <c r="ER13" i="18"/>
  <c r="EN13" i="18"/>
  <c r="EM13" i="18"/>
  <c r="EK13" i="18"/>
  <c r="EJ13" i="18"/>
  <c r="EI13" i="18"/>
  <c r="EE13" i="18"/>
  <c r="DZ13" i="18"/>
  <c r="EA13" i="18" s="1"/>
  <c r="DY13" i="18"/>
  <c r="DX13" i="18"/>
  <c r="DW13" i="18"/>
  <c r="DV13" i="18"/>
  <c r="DR13" i="18"/>
  <c r="DQ13" i="18"/>
  <c r="DO13" i="18"/>
  <c r="DN13" i="18"/>
  <c r="DM13" i="18"/>
  <c r="DI13" i="18"/>
  <c r="FS12" i="18"/>
  <c r="FR12" i="18"/>
  <c r="FQ12" i="18"/>
  <c r="FP12" i="18"/>
  <c r="FO12" i="18"/>
  <c r="FN12" i="18"/>
  <c r="FJ12" i="18"/>
  <c r="FG12" i="18"/>
  <c r="FE12" i="18"/>
  <c r="FF12" i="18" s="1"/>
  <c r="FI12" i="18" s="1"/>
  <c r="FA12" i="18"/>
  <c r="EV12" i="18"/>
  <c r="EW12" i="18" s="1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R11" i="18"/>
  <c r="FS11" i="18" s="1"/>
  <c r="FQ11" i="18"/>
  <c r="FP11" i="18"/>
  <c r="FO11" i="18"/>
  <c r="FN11" i="18"/>
  <c r="FJ11" i="18"/>
  <c r="FG11" i="18"/>
  <c r="FE11" i="18"/>
  <c r="FF11" i="18" s="1"/>
  <c r="FA11" i="18"/>
  <c r="EW11" i="18"/>
  <c r="EV11" i="18"/>
  <c r="EU11" i="18"/>
  <c r="ET11" i="18"/>
  <c r="ES11" i="18"/>
  <c r="ER11" i="18"/>
  <c r="EN11" i="18"/>
  <c r="EK11" i="18"/>
  <c r="EI11" i="18"/>
  <c r="EJ11" i="18" s="1"/>
  <c r="EM11" i="18" s="1"/>
  <c r="EE11" i="18"/>
  <c r="DZ11" i="18"/>
  <c r="DX11" i="18"/>
  <c r="DW11" i="18"/>
  <c r="DV11" i="18"/>
  <c r="DR11" i="18"/>
  <c r="DO11" i="18"/>
  <c r="DM11" i="18"/>
  <c r="DN11" i="18" s="1"/>
  <c r="DQ11" i="18" s="1"/>
  <c r="DI11" i="18"/>
  <c r="FS10" i="18"/>
  <c r="FR10" i="18"/>
  <c r="FQ10" i="18"/>
  <c r="FP10" i="18"/>
  <c r="FO10" i="18"/>
  <c r="FN10" i="18"/>
  <c r="FJ10" i="18"/>
  <c r="FI10" i="18"/>
  <c r="FG10" i="18"/>
  <c r="FF10" i="18"/>
  <c r="FE10" i="18"/>
  <c r="FA10" i="18"/>
  <c r="EV10" i="18"/>
  <c r="EW10" i="18" s="1"/>
  <c r="EU10" i="18"/>
  <c r="ET10" i="18"/>
  <c r="ES10" i="18"/>
  <c r="ER10" i="18"/>
  <c r="EN10" i="18"/>
  <c r="EM10" i="18"/>
  <c r="EK10" i="18"/>
  <c r="EJ10" i="18"/>
  <c r="EI10" i="18"/>
  <c r="EE10" i="18"/>
  <c r="EA10" i="18"/>
  <c r="DZ10" i="18"/>
  <c r="DY10" i="18"/>
  <c r="DX10" i="18"/>
  <c r="DW10" i="18"/>
  <c r="DV10" i="18"/>
  <c r="DR10" i="18"/>
  <c r="DQ10" i="18"/>
  <c r="DO10" i="18"/>
  <c r="DN10" i="18"/>
  <c r="DM10" i="18"/>
  <c r="DI10" i="18"/>
  <c r="FR9" i="18"/>
  <c r="FP9" i="18"/>
  <c r="FO9" i="18"/>
  <c r="FN9" i="18"/>
  <c r="FJ9" i="18"/>
  <c r="FG9" i="18"/>
  <c r="FE9" i="18"/>
  <c r="FF9" i="18" s="1"/>
  <c r="FI9" i="18" s="1"/>
  <c r="FA9" i="18"/>
  <c r="EW9" i="18"/>
  <c r="EV9" i="18"/>
  <c r="EU9" i="18"/>
  <c r="ET9" i="18"/>
  <c r="ES9" i="18"/>
  <c r="ER9" i="18"/>
  <c r="EN9" i="18"/>
  <c r="EM9" i="18"/>
  <c r="EK9" i="18"/>
  <c r="EJ9" i="18"/>
  <c r="EI9" i="18"/>
  <c r="EE9" i="18"/>
  <c r="DZ9" i="18"/>
  <c r="EA9" i="18" s="1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N8" i="18"/>
  <c r="FJ8" i="18"/>
  <c r="FG8" i="18"/>
  <c r="FE8" i="18"/>
  <c r="FF8" i="18" s="1"/>
  <c r="FI8" i="18" s="1"/>
  <c r="FA8" i="18"/>
  <c r="EV8" i="18"/>
  <c r="EW8" i="18" s="1"/>
  <c r="EU8" i="18"/>
  <c r="ET8" i="18"/>
  <c r="ES8" i="18"/>
  <c r="ER8" i="18"/>
  <c r="EN8" i="18"/>
  <c r="EM8" i="18"/>
  <c r="EK8" i="18"/>
  <c r="EJ8" i="18"/>
  <c r="EI8" i="18"/>
  <c r="DZ8" i="18"/>
  <c r="DX8" i="18"/>
  <c r="DW8" i="18"/>
  <c r="DV8" i="18"/>
  <c r="DR8" i="18"/>
  <c r="DO8" i="18"/>
  <c r="DN8" i="18"/>
  <c r="DQ8" i="18" s="1"/>
  <c r="DM8" i="18"/>
  <c r="DI8" i="18"/>
  <c r="AU8" i="18"/>
  <c r="AY8" i="18"/>
  <c r="AZ8" i="18"/>
  <c r="BA8" i="18"/>
  <c r="BC8" i="18" s="1"/>
  <c r="BD8" i="18"/>
  <c r="BH8" i="18"/>
  <c r="BI8" i="18"/>
  <c r="BK8" i="18" s="1"/>
  <c r="BJ8" i="18"/>
  <c r="BL8" i="18"/>
  <c r="BM8" i="18"/>
  <c r="BU8" i="18"/>
  <c r="BV8" i="18"/>
  <c r="BW8" i="18"/>
  <c r="BY8" i="18"/>
  <c r="BZ8" i="18"/>
  <c r="CD8" i="18"/>
  <c r="CE8" i="18"/>
  <c r="CF8" i="18"/>
  <c r="CG8" i="18"/>
  <c r="CH8" i="18"/>
  <c r="CI8" i="18" s="1"/>
  <c r="CQ8" i="18"/>
  <c r="CR8" i="18"/>
  <c r="CS8" i="18"/>
  <c r="CU8" i="18"/>
  <c r="CV8" i="18"/>
  <c r="CZ8" i="18"/>
  <c r="DA8" i="18"/>
  <c r="DB8" i="18"/>
  <c r="DC8" i="18"/>
  <c r="DD8" i="18"/>
  <c r="DE8" i="18"/>
  <c r="AU9" i="18"/>
  <c r="AY9" i="18"/>
  <c r="AZ9" i="18"/>
  <c r="BA9" i="18"/>
  <c r="BC9" i="18"/>
  <c r="BD9" i="18"/>
  <c r="BH9" i="18"/>
  <c r="BI9" i="18"/>
  <c r="BJ9" i="18"/>
  <c r="BK9" i="18"/>
  <c r="BL9" i="18"/>
  <c r="BM9" i="18" s="1"/>
  <c r="BQ9" i="18"/>
  <c r="BU9" i="18"/>
  <c r="BV9" i="18"/>
  <c r="BW9" i="18"/>
  <c r="BY9" i="18"/>
  <c r="BZ9" i="18"/>
  <c r="CD9" i="18"/>
  <c r="CE9" i="18"/>
  <c r="CF9" i="18"/>
  <c r="CG9" i="18"/>
  <c r="CH9" i="18"/>
  <c r="CI9" i="18"/>
  <c r="CM9" i="18"/>
  <c r="CQ9" i="18"/>
  <c r="CR9" i="18"/>
  <c r="CS9" i="18"/>
  <c r="CU9" i="18"/>
  <c r="CV9" i="18"/>
  <c r="CZ9" i="18"/>
  <c r="DA9" i="18"/>
  <c r="DB9" i="18"/>
  <c r="DC9" i="18"/>
  <c r="DD9" i="18"/>
  <c r="DE9" i="18" s="1"/>
  <c r="AU10" i="18"/>
  <c r="AY10" i="18"/>
  <c r="AZ10" i="18"/>
  <c r="BA10" i="18"/>
  <c r="BC10" i="18"/>
  <c r="BD10" i="18"/>
  <c r="BH10" i="18"/>
  <c r="BI10" i="18"/>
  <c r="BJ10" i="18"/>
  <c r="BK10" i="18"/>
  <c r="BL10" i="18"/>
  <c r="BM10" i="18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/>
  <c r="AU11" i="18"/>
  <c r="AY11" i="18"/>
  <c r="AZ11" i="18" s="1"/>
  <c r="BA11" i="18"/>
  <c r="BD11" i="18"/>
  <c r="BH11" i="18"/>
  <c r="BI11" i="18"/>
  <c r="BJ11" i="18"/>
  <c r="BK11" i="18"/>
  <c r="BL11" i="18"/>
  <c r="BM11" i="18" s="1"/>
  <c r="BQ11" i="18"/>
  <c r="BU11" i="18"/>
  <c r="BV11" i="18"/>
  <c r="BW11" i="18"/>
  <c r="BY11" i="18"/>
  <c r="BZ11" i="18"/>
  <c r="CD11" i="18"/>
  <c r="CE11" i="18"/>
  <c r="CF11" i="18"/>
  <c r="CG11" i="18"/>
  <c r="CH11" i="18"/>
  <c r="CI11" i="18"/>
  <c r="CM11" i="18"/>
  <c r="CQ11" i="18"/>
  <c r="CR11" i="18" s="1"/>
  <c r="CU11" i="18" s="1"/>
  <c r="CS11" i="18"/>
  <c r="CV11" i="18"/>
  <c r="CZ11" i="18"/>
  <c r="DA11" i="18"/>
  <c r="DB11" i="18"/>
  <c r="DC11" i="18"/>
  <c r="DD11" i="18"/>
  <c r="DE11" i="18" s="1"/>
  <c r="AU12" i="18"/>
  <c r="AY12" i="18"/>
  <c r="AZ12" i="18"/>
  <c r="BA12" i="18"/>
  <c r="BC12" i="18"/>
  <c r="BD12" i="18"/>
  <c r="BH12" i="18"/>
  <c r="BI12" i="18"/>
  <c r="BJ12" i="18"/>
  <c r="BK12" i="18"/>
  <c r="BL12" i="18"/>
  <c r="BM12" i="18"/>
  <c r="BQ12" i="18"/>
  <c r="BU12" i="18"/>
  <c r="BV12" i="18" s="1"/>
  <c r="BY12" i="18" s="1"/>
  <c r="BW12" i="18"/>
  <c r="BZ12" i="18"/>
  <c r="CD12" i="18"/>
  <c r="CE12" i="18"/>
  <c r="CF12" i="18"/>
  <c r="CG12" i="18"/>
  <c r="CH12" i="18"/>
  <c r="CI12" i="18" s="1"/>
  <c r="CM12" i="18"/>
  <c r="CQ12" i="18"/>
  <c r="CR12" i="18" s="1"/>
  <c r="CU12" i="18" s="1"/>
  <c r="CS12" i="18"/>
  <c r="CV12" i="18"/>
  <c r="CZ12" i="18"/>
  <c r="DA12" i="18"/>
  <c r="DB12" i="18"/>
  <c r="DC12" i="18"/>
  <c r="DD12" i="18"/>
  <c r="DE12" i="18"/>
  <c r="AU13" i="18"/>
  <c r="AY13" i="18"/>
  <c r="AZ13" i="18"/>
  <c r="BA13" i="18"/>
  <c r="BC13" i="18"/>
  <c r="BD13" i="18"/>
  <c r="BH13" i="18"/>
  <c r="BI13" i="18"/>
  <c r="BJ13" i="18"/>
  <c r="BK13" i="18"/>
  <c r="BL13" i="18"/>
  <c r="BM13" i="18" s="1"/>
  <c r="BQ13" i="18"/>
  <c r="BU13" i="18"/>
  <c r="BV13" i="18"/>
  <c r="BW13" i="18"/>
  <c r="BY13" i="18"/>
  <c r="BZ13" i="18"/>
  <c r="CD13" i="18"/>
  <c r="CE13" i="18"/>
  <c r="CF13" i="18"/>
  <c r="CG13" i="18"/>
  <c r="CH13" i="18"/>
  <c r="CI13" i="18"/>
  <c r="CM13" i="18"/>
  <c r="CQ13" i="18"/>
  <c r="CR13" i="18"/>
  <c r="CS13" i="18"/>
  <c r="CU13" i="18"/>
  <c r="CV13" i="18"/>
  <c r="CZ13" i="18"/>
  <c r="DA13" i="18"/>
  <c r="DB13" i="18"/>
  <c r="DC13" i="18"/>
  <c r="DD13" i="18"/>
  <c r="DE13" i="18" s="1"/>
  <c r="AU14" i="18"/>
  <c r="AY14" i="18"/>
  <c r="AZ14" i="18"/>
  <c r="BA14" i="18"/>
  <c r="BC14" i="18"/>
  <c r="BD14" i="18"/>
  <c r="BH14" i="18"/>
  <c r="BI14" i="18"/>
  <c r="BJ14" i="18"/>
  <c r="BK14" i="18"/>
  <c r="BL14" i="18"/>
  <c r="BM14" i="18"/>
  <c r="BQ14" i="18"/>
  <c r="BU14" i="18"/>
  <c r="BV14" i="18"/>
  <c r="BW14" i="18"/>
  <c r="BY14" i="18"/>
  <c r="BZ14" i="18"/>
  <c r="CD14" i="18"/>
  <c r="CE14" i="18"/>
  <c r="CF14" i="18"/>
  <c r="CG14" i="18"/>
  <c r="CH14" i="18"/>
  <c r="CI14" i="18" s="1"/>
  <c r="CM14" i="18"/>
  <c r="CQ14" i="18"/>
  <c r="CR14" i="18"/>
  <c r="CS14" i="18"/>
  <c r="CU14" i="18"/>
  <c r="CV14" i="18"/>
  <c r="CZ14" i="18"/>
  <c r="DA14" i="18"/>
  <c r="DB14" i="18"/>
  <c r="DC14" i="18"/>
  <c r="DD14" i="18"/>
  <c r="DE14" i="18"/>
  <c r="AU15" i="18"/>
  <c r="AY15" i="18"/>
  <c r="AZ15" i="18"/>
  <c r="BA15" i="18"/>
  <c r="BC15" i="18"/>
  <c r="BD15" i="18"/>
  <c r="BH15" i="18"/>
  <c r="BI15" i="18"/>
  <c r="BJ15" i="18"/>
  <c r="BK15" i="18"/>
  <c r="BL15" i="18"/>
  <c r="BM15" i="18" s="1"/>
  <c r="BQ15" i="18"/>
  <c r="BU15" i="18"/>
  <c r="BV15" i="18"/>
  <c r="BW15" i="18"/>
  <c r="BY15" i="18"/>
  <c r="BZ15" i="18"/>
  <c r="CD15" i="18"/>
  <c r="CE15" i="18"/>
  <c r="CF15" i="18"/>
  <c r="CG15" i="18"/>
  <c r="CH15" i="18"/>
  <c r="CI15" i="18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/>
  <c r="BQ16" i="18"/>
  <c r="BU16" i="18"/>
  <c r="BV16" i="18"/>
  <c r="BW16" i="18"/>
  <c r="BY16" i="18"/>
  <c r="BZ16" i="18"/>
  <c r="CD16" i="18"/>
  <c r="CE16" i="18"/>
  <c r="CF16" i="18"/>
  <c r="CG16" i="18"/>
  <c r="CH16" i="18"/>
  <c r="CI16" i="18" s="1"/>
  <c r="CM16" i="18"/>
  <c r="CQ16" i="18"/>
  <c r="CR16" i="18"/>
  <c r="CS16" i="18"/>
  <c r="CU16" i="18"/>
  <c r="CV16" i="18"/>
  <c r="CZ16" i="18"/>
  <c r="DA16" i="18"/>
  <c r="DB16" i="18"/>
  <c r="DC16" i="18"/>
  <c r="DD16" i="18"/>
  <c r="DE16" i="18"/>
  <c r="AU17" i="18"/>
  <c r="AY17" i="18"/>
  <c r="AZ17" i="18"/>
  <c r="BA17" i="18"/>
  <c r="BC17" i="18"/>
  <c r="BD17" i="18"/>
  <c r="BH17" i="18"/>
  <c r="BI17" i="18"/>
  <c r="BJ17" i="18"/>
  <c r="BK17" i="18"/>
  <c r="BL17" i="18"/>
  <c r="BM17" i="18" s="1"/>
  <c r="BQ17" i="18"/>
  <c r="BU17" i="18"/>
  <c r="BV17" i="18"/>
  <c r="BW17" i="18"/>
  <c r="BY17" i="18"/>
  <c r="BZ17" i="18"/>
  <c r="CD17" i="18"/>
  <c r="CE17" i="18"/>
  <c r="CF17" i="18"/>
  <c r="CG17" i="18"/>
  <c r="CH17" i="18"/>
  <c r="CI17" i="18"/>
  <c r="CM17" i="18"/>
  <c r="CQ17" i="18"/>
  <c r="CR17" i="18"/>
  <c r="CS17" i="18"/>
  <c r="CU17" i="18"/>
  <c r="CV17" i="18"/>
  <c r="CZ17" i="18"/>
  <c r="DA17" i="18"/>
  <c r="DB17" i="18"/>
  <c r="DC17" i="18"/>
  <c r="DD17" i="18"/>
  <c r="DE17" i="18" s="1"/>
  <c r="AU18" i="18"/>
  <c r="AY18" i="18"/>
  <c r="AZ18" i="18"/>
  <c r="BA18" i="18"/>
  <c r="BC18" i="18"/>
  <c r="BD18" i="18"/>
  <c r="BH18" i="18"/>
  <c r="BI18" i="18"/>
  <c r="BJ18" i="18"/>
  <c r="BK18" i="18"/>
  <c r="BL18" i="18"/>
  <c r="BM18" i="18"/>
  <c r="BQ18" i="18"/>
  <c r="BU18" i="18"/>
  <c r="BV18" i="18"/>
  <c r="BW18" i="18"/>
  <c r="BY18" i="18"/>
  <c r="BZ18" i="18"/>
  <c r="CD18" i="18"/>
  <c r="CE18" i="18"/>
  <c r="CF18" i="18"/>
  <c r="CG18" i="18"/>
  <c r="CH18" i="18"/>
  <c r="CI18" i="18" s="1"/>
  <c r="CM18" i="18"/>
  <c r="CQ18" i="18"/>
  <c r="CR18" i="18"/>
  <c r="CS18" i="18"/>
  <c r="CU18" i="18"/>
  <c r="CV18" i="18"/>
  <c r="CZ18" i="18"/>
  <c r="DA18" i="18"/>
  <c r="DB18" i="18"/>
  <c r="DC18" i="18"/>
  <c r="DD18" i="18"/>
  <c r="DE18" i="18"/>
  <c r="AU19" i="18"/>
  <c r="AY19" i="18"/>
  <c r="AZ19" i="18"/>
  <c r="BA19" i="18"/>
  <c r="BC19" i="18"/>
  <c r="BD19" i="18"/>
  <c r="BH19" i="18"/>
  <c r="BI19" i="18"/>
  <c r="BJ19" i="18"/>
  <c r="BK19" i="18"/>
  <c r="BL19" i="18"/>
  <c r="BM19" i="18" s="1"/>
  <c r="BQ19" i="18"/>
  <c r="BU19" i="18"/>
  <c r="BV19" i="18"/>
  <c r="BW19" i="18"/>
  <c r="BY19" i="18"/>
  <c r="BZ19" i="18"/>
  <c r="CD19" i="18"/>
  <c r="CE19" i="18"/>
  <c r="CF19" i="18"/>
  <c r="CG19" i="18"/>
  <c r="CH19" i="18"/>
  <c r="CI19" i="18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/>
  <c r="BA20" i="18"/>
  <c r="BC20" i="18"/>
  <c r="BD20" i="18"/>
  <c r="BH20" i="18"/>
  <c r="BI20" i="18"/>
  <c r="BJ20" i="18"/>
  <c r="BK20" i="18"/>
  <c r="BL20" i="18"/>
  <c r="BM20" i="18"/>
  <c r="BQ20" i="18"/>
  <c r="BU20" i="18"/>
  <c r="BV20" i="18"/>
  <c r="BW20" i="18"/>
  <c r="BY20" i="18"/>
  <c r="BZ20" i="18"/>
  <c r="CD20" i="18"/>
  <c r="CE20" i="18"/>
  <c r="CF20" i="18"/>
  <c r="CG20" i="18"/>
  <c r="CH20" i="18"/>
  <c r="CI20" i="18" s="1"/>
  <c r="CM20" i="18"/>
  <c r="CQ20" i="18"/>
  <c r="CR20" i="18"/>
  <c r="CS20" i="18"/>
  <c r="CU20" i="18"/>
  <c r="CV20" i="18"/>
  <c r="CZ20" i="18"/>
  <c r="DA20" i="18"/>
  <c r="DB20" i="18"/>
  <c r="DC20" i="18"/>
  <c r="DD20" i="18"/>
  <c r="DE20" i="18"/>
  <c r="AU21" i="18"/>
  <c r="AY21" i="18"/>
  <c r="AZ21" i="18"/>
  <c r="BA21" i="18"/>
  <c r="BC21" i="18"/>
  <c r="BD21" i="18"/>
  <c r="BH21" i="18"/>
  <c r="BI21" i="18"/>
  <c r="BJ21" i="18"/>
  <c r="BK21" i="18"/>
  <c r="BL21" i="18"/>
  <c r="BM21" i="18" s="1"/>
  <c r="BQ21" i="18"/>
  <c r="BU21" i="18"/>
  <c r="BV21" i="18"/>
  <c r="BW21" i="18"/>
  <c r="BY21" i="18"/>
  <c r="BZ21" i="18"/>
  <c r="CD21" i="18"/>
  <c r="CE21" i="18"/>
  <c r="CF21" i="18"/>
  <c r="CG21" i="18"/>
  <c r="CH21" i="18"/>
  <c r="CI21" i="18"/>
  <c r="CM21" i="18"/>
  <c r="CQ21" i="18"/>
  <c r="CR21" i="18"/>
  <c r="CS21" i="18"/>
  <c r="CU21" i="18"/>
  <c r="CV21" i="18"/>
  <c r="CZ21" i="18"/>
  <c r="DA21" i="18"/>
  <c r="DB21" i="18"/>
  <c r="DC21" i="18"/>
  <c r="DD21" i="18"/>
  <c r="DE21" i="18" s="1"/>
  <c r="AU22" i="18"/>
  <c r="AY22" i="18"/>
  <c r="AZ22" i="18"/>
  <c r="BA22" i="18"/>
  <c r="BC22" i="18"/>
  <c r="BD22" i="18"/>
  <c r="BH22" i="18"/>
  <c r="BI22" i="18"/>
  <c r="BJ22" i="18"/>
  <c r="BK22" i="18"/>
  <c r="BL22" i="18"/>
  <c r="BM22" i="18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/>
  <c r="AU23" i="18"/>
  <c r="AY23" i="18"/>
  <c r="AZ23" i="18" s="1"/>
  <c r="BA23" i="18"/>
  <c r="BD23" i="18"/>
  <c r="BH23" i="18"/>
  <c r="BI23" i="18"/>
  <c r="BJ23" i="18"/>
  <c r="BL23" i="18"/>
  <c r="BQ23" i="18"/>
  <c r="BU23" i="18"/>
  <c r="BV23" i="18" s="1"/>
  <c r="BY23" i="18" s="1"/>
  <c r="BW23" i="18"/>
  <c r="BZ23" i="18"/>
  <c r="CD23" i="18"/>
  <c r="CE23" i="18"/>
  <c r="CF23" i="18"/>
  <c r="CG23" i="18"/>
  <c r="CH23" i="18"/>
  <c r="CI23" i="18"/>
  <c r="CM23" i="18"/>
  <c r="CQ23" i="18"/>
  <c r="CR23" i="18"/>
  <c r="CS23" i="18"/>
  <c r="CV23" i="18"/>
  <c r="CZ23" i="18"/>
  <c r="DA23" i="18"/>
  <c r="DB23" i="18"/>
  <c r="DC23" i="18"/>
  <c r="DD23" i="18"/>
  <c r="DE23" i="18" s="1"/>
  <c r="AU24" i="18"/>
  <c r="AY24" i="18"/>
  <c r="AZ24" i="18" s="1"/>
  <c r="BA24" i="18"/>
  <c r="BD24" i="18"/>
  <c r="BH24" i="18"/>
  <c r="BI24" i="18"/>
  <c r="BJ24" i="18"/>
  <c r="BK24" i="18"/>
  <c r="BL24" i="18"/>
  <c r="BM24" i="18"/>
  <c r="BQ24" i="18"/>
  <c r="BU24" i="18"/>
  <c r="BV24" i="18" s="1"/>
  <c r="BY24" i="18" s="1"/>
  <c r="BW24" i="18"/>
  <c r="BZ24" i="18"/>
  <c r="CD24" i="18"/>
  <c r="CE24" i="18"/>
  <c r="CF24" i="18"/>
  <c r="CG24" i="18"/>
  <c r="CH24" i="18"/>
  <c r="CI24" i="18" s="1"/>
  <c r="CM24" i="18"/>
  <c r="CQ24" i="18"/>
  <c r="CR24" i="18" s="1"/>
  <c r="CU24" i="18" s="1"/>
  <c r="CS24" i="18"/>
  <c r="CV24" i="18"/>
  <c r="CZ24" i="18"/>
  <c r="DA24" i="18"/>
  <c r="DB24" i="18"/>
  <c r="DC24" i="18"/>
  <c r="DD24" i="18"/>
  <c r="DE24" i="18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/>
  <c r="CM25" i="18"/>
  <c r="CQ25" i="18"/>
  <c r="CR25" i="18"/>
  <c r="CS25" i="18"/>
  <c r="CU25" i="18"/>
  <c r="CV25" i="18"/>
  <c r="CZ25" i="18"/>
  <c r="DA25" i="18"/>
  <c r="DB25" i="18"/>
  <c r="DC25" i="18"/>
  <c r="DD25" i="18"/>
  <c r="DE25" i="18" s="1"/>
  <c r="AU26" i="18"/>
  <c r="AY26" i="18"/>
  <c r="AZ26" i="18"/>
  <c r="BA26" i="18"/>
  <c r="BD26" i="18"/>
  <c r="BH26" i="18"/>
  <c r="BI26" i="18"/>
  <c r="BJ26" i="18"/>
  <c r="BK26" i="18"/>
  <c r="BL26" i="18"/>
  <c r="BM26" i="18"/>
  <c r="BQ26" i="18"/>
  <c r="BU26" i="18"/>
  <c r="BV26" i="18"/>
  <c r="BW26" i="18"/>
  <c r="BY26" i="18" s="1"/>
  <c r="BZ26" i="18"/>
  <c r="CD26" i="18"/>
  <c r="CE26" i="18"/>
  <c r="CF26" i="18"/>
  <c r="CG26" i="18"/>
  <c r="CH26" i="18"/>
  <c r="CI26" i="18" s="1"/>
  <c r="CM26" i="18"/>
  <c r="CQ26" i="18"/>
  <c r="CR26" i="18" s="1"/>
  <c r="CS26" i="18"/>
  <c r="CV26" i="18"/>
  <c r="CZ26" i="18"/>
  <c r="DA26" i="18"/>
  <c r="DB26" i="18"/>
  <c r="DC26" i="18"/>
  <c r="DD26" i="18"/>
  <c r="DE26" i="18"/>
  <c r="AU27" i="18"/>
  <c r="AY27" i="18"/>
  <c r="AZ27" i="18"/>
  <c r="BA27" i="18"/>
  <c r="BC27" i="18"/>
  <c r="BD27" i="18"/>
  <c r="BH27" i="18"/>
  <c r="BI27" i="18"/>
  <c r="BJ27" i="18"/>
  <c r="BK27" i="18"/>
  <c r="BL27" i="18"/>
  <c r="BM27" i="18" s="1"/>
  <c r="BQ27" i="18"/>
  <c r="BU27" i="18"/>
  <c r="BV27" i="18"/>
  <c r="BY27" i="18" s="1"/>
  <c r="BW27" i="18"/>
  <c r="BZ27" i="18"/>
  <c r="CD27" i="18"/>
  <c r="CE27" i="18"/>
  <c r="CF27" i="18"/>
  <c r="CG27" i="18"/>
  <c r="CH27" i="18"/>
  <c r="CI27" i="18"/>
  <c r="CM27" i="18"/>
  <c r="CQ27" i="18"/>
  <c r="CR27" i="18" s="1"/>
  <c r="CU27" i="18" s="1"/>
  <c r="CS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/>
  <c r="BQ28" i="18"/>
  <c r="BU28" i="18"/>
  <c r="BV28" i="18"/>
  <c r="BW28" i="18"/>
  <c r="BY28" i="18"/>
  <c r="BZ28" i="18"/>
  <c r="CD28" i="18"/>
  <c r="CE28" i="18"/>
  <c r="CF28" i="18"/>
  <c r="CG28" i="18"/>
  <c r="CH28" i="18"/>
  <c r="CI28" i="18" s="1"/>
  <c r="CM28" i="18"/>
  <c r="CQ28" i="18"/>
  <c r="CR28" i="18"/>
  <c r="CS28" i="18"/>
  <c r="CU28" i="18"/>
  <c r="CV28" i="18"/>
  <c r="CZ28" i="18"/>
  <c r="DA28" i="18"/>
  <c r="DB28" i="18"/>
  <c r="DC28" i="18"/>
  <c r="DD28" i="18"/>
  <c r="DE28" i="18"/>
  <c r="AU29" i="18"/>
  <c r="AY29" i="18"/>
  <c r="AZ29" i="18" s="1"/>
  <c r="BC29" i="18" s="1"/>
  <c r="BA29" i="18"/>
  <c r="BD29" i="18"/>
  <c r="BH29" i="18"/>
  <c r="BI29" i="18"/>
  <c r="BJ29" i="18"/>
  <c r="BK29" i="18"/>
  <c r="BL29" i="18"/>
  <c r="BM29" i="18" s="1"/>
  <c r="BQ29" i="18"/>
  <c r="BU29" i="18"/>
  <c r="BV29" i="18"/>
  <c r="BW29" i="18"/>
  <c r="BY29" i="18"/>
  <c r="BZ29" i="18"/>
  <c r="CD29" i="18"/>
  <c r="CE29" i="18"/>
  <c r="CF29" i="18"/>
  <c r="CG29" i="18"/>
  <c r="CH29" i="18"/>
  <c r="CI29" i="18"/>
  <c r="CM29" i="18"/>
  <c r="CQ29" i="18"/>
  <c r="CR29" i="18"/>
  <c r="CS29" i="18"/>
  <c r="CU29" i="18" s="1"/>
  <c r="CV29" i="18"/>
  <c r="CZ29" i="18"/>
  <c r="DA29" i="18"/>
  <c r="DB29" i="18"/>
  <c r="DC29" i="18"/>
  <c r="DD29" i="18"/>
  <c r="DE29" i="18" s="1"/>
  <c r="AU30" i="18"/>
  <c r="AY30" i="18"/>
  <c r="AZ30" i="18"/>
  <c r="BA30" i="18"/>
  <c r="BC30" i="18"/>
  <c r="BD30" i="18"/>
  <c r="BH30" i="18"/>
  <c r="BI30" i="18"/>
  <c r="BJ30" i="18"/>
  <c r="BK30" i="18"/>
  <c r="BL30" i="18"/>
  <c r="BM30" i="18"/>
  <c r="BQ30" i="18"/>
  <c r="BU30" i="18"/>
  <c r="BV30" i="18" s="1"/>
  <c r="BY30" i="18" s="1"/>
  <c r="BW30" i="18"/>
  <c r="BZ30" i="18"/>
  <c r="CD30" i="18"/>
  <c r="CE30" i="18"/>
  <c r="CF30" i="18"/>
  <c r="CG30" i="18"/>
  <c r="CH30" i="18"/>
  <c r="CI30" i="18" s="1"/>
  <c r="CM30" i="18"/>
  <c r="CQ30" i="18"/>
  <c r="CR30" i="18"/>
  <c r="CU30" i="18" s="1"/>
  <c r="CS30" i="18"/>
  <c r="CV30" i="18"/>
  <c r="CZ30" i="18"/>
  <c r="DA30" i="18"/>
  <c r="DB30" i="18"/>
  <c r="DC30" i="18"/>
  <c r="DD30" i="18"/>
  <c r="DE30" i="18"/>
  <c r="AU31" i="18"/>
  <c r="AY31" i="18"/>
  <c r="AZ31" i="18"/>
  <c r="BA31" i="18"/>
  <c r="BC31" i="18"/>
  <c r="BD31" i="18"/>
  <c r="BH31" i="18"/>
  <c r="BI31" i="18"/>
  <c r="BJ31" i="18"/>
  <c r="BK31" i="18"/>
  <c r="BL31" i="18"/>
  <c r="BM31" i="18" s="1"/>
  <c r="BQ31" i="18"/>
  <c r="BU31" i="18"/>
  <c r="BV31" i="18"/>
  <c r="BW31" i="18"/>
  <c r="BY31" i="18"/>
  <c r="BZ31" i="18"/>
  <c r="CD31" i="18"/>
  <c r="CE31" i="18"/>
  <c r="CF31" i="18"/>
  <c r="CG31" i="18"/>
  <c r="CH31" i="18"/>
  <c r="CI31" i="18"/>
  <c r="CM31" i="18"/>
  <c r="CQ31" i="18"/>
  <c r="CR31" i="18"/>
  <c r="CU31" i="18" s="1"/>
  <c r="CS31" i="18"/>
  <c r="CV31" i="18"/>
  <c r="CZ31" i="18"/>
  <c r="DA31" i="18"/>
  <c r="DB31" i="18"/>
  <c r="DC31" i="18"/>
  <c r="DD31" i="18"/>
  <c r="DE31" i="18" s="1"/>
  <c r="AU32" i="18"/>
  <c r="AY32" i="18"/>
  <c r="AZ32" i="18" s="1"/>
  <c r="BA32" i="18"/>
  <c r="BD32" i="18"/>
  <c r="BH32" i="18"/>
  <c r="BI32" i="18"/>
  <c r="BJ32" i="18"/>
  <c r="BK32" i="18"/>
  <c r="BL32" i="18"/>
  <c r="BM32" i="18"/>
  <c r="BQ32" i="18"/>
  <c r="BU32" i="18"/>
  <c r="BV32" i="18" s="1"/>
  <c r="BY32" i="18" s="1"/>
  <c r="BW32" i="18"/>
  <c r="BZ32" i="18"/>
  <c r="CD32" i="18"/>
  <c r="CE32" i="18"/>
  <c r="CF32" i="18"/>
  <c r="CG32" i="18"/>
  <c r="CH32" i="18"/>
  <c r="CI32" i="18" s="1"/>
  <c r="CM32" i="18"/>
  <c r="CQ32" i="18"/>
  <c r="CR32" i="18" s="1"/>
  <c r="CS32" i="18"/>
  <c r="CV32" i="18"/>
  <c r="CZ32" i="18"/>
  <c r="DA32" i="18"/>
  <c r="DB32" i="18"/>
  <c r="DC32" i="18"/>
  <c r="DD32" i="18"/>
  <c r="DE32" i="18"/>
  <c r="AU33" i="18"/>
  <c r="AY33" i="18"/>
  <c r="AZ33" i="18"/>
  <c r="BA33" i="18"/>
  <c r="BC33" i="18"/>
  <c r="BD33" i="18"/>
  <c r="BH33" i="18"/>
  <c r="BI33" i="18"/>
  <c r="BJ33" i="18"/>
  <c r="BK33" i="18"/>
  <c r="BL33" i="18"/>
  <c r="BM33" i="18" s="1"/>
  <c r="BQ33" i="18"/>
  <c r="BU33" i="18"/>
  <c r="BV33" i="18" s="1"/>
  <c r="BY33" i="18" s="1"/>
  <c r="BW33" i="18"/>
  <c r="BZ33" i="18"/>
  <c r="CD33" i="18"/>
  <c r="CE33" i="18"/>
  <c r="CF33" i="18"/>
  <c r="CG33" i="18"/>
  <c r="CH33" i="18"/>
  <c r="CI33" i="18"/>
  <c r="CM33" i="18"/>
  <c r="CQ33" i="18"/>
  <c r="CR33" i="18" s="1"/>
  <c r="CU33" i="18" s="1"/>
  <c r="CS33" i="18"/>
  <c r="CV33" i="18"/>
  <c r="CZ33" i="18"/>
  <c r="DA33" i="18"/>
  <c r="DB33" i="18"/>
  <c r="DC33" i="18"/>
  <c r="DD33" i="18"/>
  <c r="DE33" i="18" s="1"/>
  <c r="AU34" i="18"/>
  <c r="AY34" i="18"/>
  <c r="AZ34" i="18"/>
  <c r="BA34" i="18"/>
  <c r="BC34" i="18"/>
  <c r="BD34" i="18"/>
  <c r="BH34" i="18"/>
  <c r="BI34" i="18"/>
  <c r="BJ34" i="18"/>
  <c r="BK34" i="18"/>
  <c r="BL34" i="18"/>
  <c r="BM34" i="18"/>
  <c r="BQ34" i="18"/>
  <c r="BU34" i="18"/>
  <c r="BV34" i="18"/>
  <c r="BW34" i="18"/>
  <c r="BY34" i="18"/>
  <c r="BZ34" i="18"/>
  <c r="CD34" i="18"/>
  <c r="CE34" i="18"/>
  <c r="CF34" i="18"/>
  <c r="CG34" i="18"/>
  <c r="CH34" i="18"/>
  <c r="CI34" i="18" s="1"/>
  <c r="CM34" i="18"/>
  <c r="CQ34" i="18"/>
  <c r="CR34" i="18"/>
  <c r="CS34" i="18"/>
  <c r="CU34" i="18"/>
  <c r="CV34" i="18"/>
  <c r="CZ34" i="18"/>
  <c r="DA34" i="18"/>
  <c r="DB34" i="18"/>
  <c r="DC34" i="18"/>
  <c r="DD34" i="18"/>
  <c r="DE34" i="18"/>
  <c r="AU35" i="18"/>
  <c r="AY35" i="18"/>
  <c r="AZ35" i="18" s="1"/>
  <c r="BA35" i="18"/>
  <c r="BD35" i="18"/>
  <c r="BH35" i="18"/>
  <c r="BI35" i="18"/>
  <c r="BJ35" i="18"/>
  <c r="BK35" i="18"/>
  <c r="BL35" i="18"/>
  <c r="BM35" i="18" s="1"/>
  <c r="BU35" i="18"/>
  <c r="BV35" i="18"/>
  <c r="BW35" i="18"/>
  <c r="BY35" i="18"/>
  <c r="BZ35" i="18"/>
  <c r="CD35" i="18"/>
  <c r="CE35" i="18"/>
  <c r="CF35" i="18"/>
  <c r="CG35" i="18"/>
  <c r="CH35" i="18"/>
  <c r="CI35" i="18"/>
  <c r="CM35" i="18"/>
  <c r="CQ35" i="18"/>
  <c r="CR35" i="18" s="1"/>
  <c r="CS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/>
  <c r="BQ36" i="18"/>
  <c r="BU36" i="18"/>
  <c r="BV36" i="18"/>
  <c r="BW36" i="18"/>
  <c r="BY36" i="18"/>
  <c r="BZ36" i="18"/>
  <c r="CD36" i="18"/>
  <c r="CE36" i="18"/>
  <c r="CF36" i="18"/>
  <c r="CG36" i="18"/>
  <c r="CH36" i="18"/>
  <c r="CI36" i="18" s="1"/>
  <c r="CM36" i="18"/>
  <c r="CQ36" i="18"/>
  <c r="CR36" i="18" s="1"/>
  <c r="CU36" i="18" s="1"/>
  <c r="CS36" i="18"/>
  <c r="CV36" i="18"/>
  <c r="CZ36" i="18"/>
  <c r="DA36" i="18"/>
  <c r="DB36" i="18"/>
  <c r="DC36" i="18"/>
  <c r="DD36" i="18"/>
  <c r="DE36" i="18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/>
  <c r="CM37" i="18"/>
  <c r="CQ37" i="18"/>
  <c r="CR37" i="18"/>
  <c r="CS37" i="18"/>
  <c r="CU37" i="18"/>
  <c r="CV37" i="18"/>
  <c r="CZ37" i="18"/>
  <c r="DA37" i="18"/>
  <c r="DB37" i="18"/>
  <c r="DC37" i="18"/>
  <c r="DD37" i="18"/>
  <c r="DE37" i="18" s="1"/>
  <c r="AY38" i="18"/>
  <c r="AZ38" i="18"/>
  <c r="BA38" i="18"/>
  <c r="BC38" i="18"/>
  <c r="BD38" i="18"/>
  <c r="BH38" i="18"/>
  <c r="BI38" i="18"/>
  <c r="BJ38" i="18"/>
  <c r="BK38" i="18"/>
  <c r="BL38" i="18"/>
  <c r="BM38" i="18"/>
  <c r="BQ38" i="18"/>
  <c r="BU38" i="18"/>
  <c r="BV38" i="18"/>
  <c r="BY38" i="18" s="1"/>
  <c r="BW38" i="18"/>
  <c r="BZ38" i="18"/>
  <c r="CD38" i="18"/>
  <c r="CE38" i="18"/>
  <c r="CF38" i="18"/>
  <c r="CG38" i="18"/>
  <c r="CH38" i="18"/>
  <c r="CI38" i="18" s="1"/>
  <c r="CQ38" i="18"/>
  <c r="CR38" i="18"/>
  <c r="CS38" i="18"/>
  <c r="CU38" i="18"/>
  <c r="CV38" i="18"/>
  <c r="CZ38" i="18"/>
  <c r="DA38" i="18"/>
  <c r="DB38" i="18"/>
  <c r="DC38" i="18"/>
  <c r="DD38" i="18"/>
  <c r="DE38" i="18"/>
  <c r="AU39" i="18"/>
  <c r="AY39" i="18"/>
  <c r="AZ39" i="18"/>
  <c r="BA39" i="18"/>
  <c r="BC39" i="18"/>
  <c r="BD39" i="18"/>
  <c r="BH39" i="18"/>
  <c r="BI39" i="18"/>
  <c r="BJ39" i="18"/>
  <c r="BK39" i="18"/>
  <c r="BL39" i="18"/>
  <c r="BM39" i="18" s="1"/>
  <c r="BQ39" i="18"/>
  <c r="BU39" i="18"/>
  <c r="BV39" i="18" s="1"/>
  <c r="BY39" i="18" s="1"/>
  <c r="BW39" i="18"/>
  <c r="BZ39" i="18"/>
  <c r="CD39" i="18"/>
  <c r="CE39" i="18"/>
  <c r="CF39" i="18"/>
  <c r="CG39" i="18"/>
  <c r="CH39" i="18"/>
  <c r="CI39" i="18"/>
  <c r="CM39" i="18"/>
  <c r="CQ39" i="18"/>
  <c r="CR39" i="18"/>
  <c r="CS39" i="18"/>
  <c r="CU39" i="18"/>
  <c r="CV39" i="18"/>
  <c r="CZ39" i="18"/>
  <c r="DA39" i="18"/>
  <c r="DB39" i="18"/>
  <c r="DC39" i="18"/>
  <c r="DD39" i="18"/>
  <c r="DE39" i="18" s="1"/>
  <c r="AU40" i="18"/>
  <c r="AY40" i="18"/>
  <c r="AZ40" i="18"/>
  <c r="BA40" i="18"/>
  <c r="BC40" i="18"/>
  <c r="BD40" i="18"/>
  <c r="BH40" i="18"/>
  <c r="BI40" i="18"/>
  <c r="BJ40" i="18"/>
  <c r="BK40" i="18"/>
  <c r="BL40" i="18"/>
  <c r="BM40" i="18"/>
  <c r="BQ40" i="18"/>
  <c r="BU40" i="18"/>
  <c r="BV40" i="18"/>
  <c r="BW40" i="18"/>
  <c r="BY40" i="18"/>
  <c r="BZ40" i="18"/>
  <c r="CD40" i="18"/>
  <c r="CE40" i="18"/>
  <c r="CF40" i="18"/>
  <c r="CG40" i="18"/>
  <c r="CH40" i="18"/>
  <c r="CI40" i="18" s="1"/>
  <c r="CM40" i="18"/>
  <c r="CQ40" i="18"/>
  <c r="CR40" i="18"/>
  <c r="CS40" i="18"/>
  <c r="CU40" i="18"/>
  <c r="CV40" i="18"/>
  <c r="CZ40" i="18"/>
  <c r="DA40" i="18"/>
  <c r="DB40" i="18"/>
  <c r="DC40" i="18"/>
  <c r="DD40" i="18"/>
  <c r="DE40" i="18"/>
  <c r="AU41" i="18"/>
  <c r="AY41" i="18"/>
  <c r="AZ41" i="18" s="1"/>
  <c r="BA41" i="18"/>
  <c r="BD41" i="18"/>
  <c r="BH41" i="18"/>
  <c r="BI41" i="18"/>
  <c r="BJ41" i="18"/>
  <c r="BK41" i="18"/>
  <c r="BL41" i="18"/>
  <c r="BM41" i="18" s="1"/>
  <c r="BQ41" i="18"/>
  <c r="BU41" i="18"/>
  <c r="BV41" i="18" s="1"/>
  <c r="BY41" i="18" s="1"/>
  <c r="BW41" i="18"/>
  <c r="BZ41" i="18"/>
  <c r="CD41" i="18"/>
  <c r="CE41" i="18"/>
  <c r="CF41" i="18"/>
  <c r="CG41" i="18"/>
  <c r="CH41" i="18"/>
  <c r="CI41" i="18"/>
  <c r="CM41" i="18"/>
  <c r="CQ41" i="18"/>
  <c r="CR41" i="18" s="1"/>
  <c r="CS41" i="18"/>
  <c r="CV41" i="18"/>
  <c r="CZ41" i="18"/>
  <c r="DA41" i="18"/>
  <c r="DB41" i="18"/>
  <c r="DC41" i="18"/>
  <c r="DD41" i="18"/>
  <c r="DE41" i="18" s="1"/>
  <c r="AU42" i="18"/>
  <c r="AY42" i="18"/>
  <c r="AZ42" i="18" s="1"/>
  <c r="BC42" i="18" s="1"/>
  <c r="BA42" i="18"/>
  <c r="BD42" i="18"/>
  <c r="BH42" i="18"/>
  <c r="BI42" i="18"/>
  <c r="BJ42" i="18"/>
  <c r="BK42" i="18"/>
  <c r="BL42" i="18"/>
  <c r="BM42" i="18"/>
  <c r="BQ42" i="18"/>
  <c r="BU42" i="18"/>
  <c r="BV42" i="18"/>
  <c r="BW42" i="18"/>
  <c r="BY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/>
  <c r="AU43" i="18"/>
  <c r="AY43" i="18"/>
  <c r="AZ43" i="18"/>
  <c r="BA43" i="18"/>
  <c r="BC43" i="18"/>
  <c r="BD43" i="18"/>
  <c r="BH43" i="18"/>
  <c r="BI43" i="18"/>
  <c r="BJ43" i="18"/>
  <c r="BK43" i="18"/>
  <c r="BL43" i="18"/>
  <c r="BM43" i="18" s="1"/>
  <c r="BQ43" i="18"/>
  <c r="BU43" i="18"/>
  <c r="BV43" i="18"/>
  <c r="BW43" i="18"/>
  <c r="BY43" i="18"/>
  <c r="BZ43" i="18"/>
  <c r="CD43" i="18"/>
  <c r="CE43" i="18"/>
  <c r="CF43" i="18"/>
  <c r="CG43" i="18"/>
  <c r="CH43" i="18"/>
  <c r="CI43" i="18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/>
  <c r="BA44" i="18"/>
  <c r="BC44" i="18"/>
  <c r="BD44" i="18"/>
  <c r="BH44" i="18"/>
  <c r="BI44" i="18"/>
  <c r="BJ44" i="18"/>
  <c r="BK44" i="18"/>
  <c r="BL44" i="18"/>
  <c r="BM44" i="18"/>
  <c r="BQ44" i="18"/>
  <c r="BU44" i="18"/>
  <c r="BV44" i="18"/>
  <c r="BW44" i="18"/>
  <c r="BY44" i="18"/>
  <c r="BZ44" i="18"/>
  <c r="CD44" i="18"/>
  <c r="CE44" i="18"/>
  <c r="CF44" i="18"/>
  <c r="CG44" i="18"/>
  <c r="CH44" i="18"/>
  <c r="CI44" i="18" s="1"/>
  <c r="CM44" i="18"/>
  <c r="CQ44" i="18"/>
  <c r="CR44" i="18"/>
  <c r="CS44" i="18"/>
  <c r="CU44" i="18"/>
  <c r="CV44" i="18"/>
  <c r="CZ44" i="18"/>
  <c r="DA44" i="18"/>
  <c r="DB44" i="18"/>
  <c r="DC44" i="18"/>
  <c r="DD44" i="18"/>
  <c r="DE44" i="18"/>
  <c r="AU45" i="18"/>
  <c r="AY45" i="18"/>
  <c r="AZ45" i="18"/>
  <c r="BA45" i="18"/>
  <c r="BC45" i="18"/>
  <c r="BD45" i="18"/>
  <c r="BH45" i="18"/>
  <c r="BI45" i="18"/>
  <c r="BJ45" i="18"/>
  <c r="BK45" i="18"/>
  <c r="BL45" i="18"/>
  <c r="BM45" i="18" s="1"/>
  <c r="BQ45" i="18"/>
  <c r="BU45" i="18"/>
  <c r="BV45" i="18"/>
  <c r="BW45" i="18"/>
  <c r="BY45" i="18"/>
  <c r="BZ45" i="18"/>
  <c r="CD45" i="18"/>
  <c r="CE45" i="18"/>
  <c r="CF45" i="18"/>
  <c r="CG45" i="18"/>
  <c r="CH45" i="18"/>
  <c r="CI45" i="18"/>
  <c r="CM45" i="18"/>
  <c r="CQ45" i="18"/>
  <c r="CR45" i="18"/>
  <c r="CS45" i="18"/>
  <c r="CU45" i="18"/>
  <c r="CV45" i="18"/>
  <c r="CZ45" i="18"/>
  <c r="DA45" i="18"/>
  <c r="DB45" i="18"/>
  <c r="DC45" i="18"/>
  <c r="DD45" i="18"/>
  <c r="DE45" i="18" s="1"/>
  <c r="AU46" i="18"/>
  <c r="AY46" i="18"/>
  <c r="AZ46" i="18"/>
  <c r="BA46" i="18"/>
  <c r="BC46" i="18"/>
  <c r="BD46" i="18"/>
  <c r="BH46" i="18"/>
  <c r="BI46" i="18"/>
  <c r="BJ46" i="18"/>
  <c r="BK46" i="18"/>
  <c r="BL46" i="18"/>
  <c r="BM46" i="18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/>
  <c r="AU47" i="18"/>
  <c r="AY47" i="18"/>
  <c r="AZ47" i="18"/>
  <c r="BA47" i="18"/>
  <c r="BC47" i="18"/>
  <c r="BD47" i="18"/>
  <c r="BH47" i="18"/>
  <c r="BI47" i="18"/>
  <c r="BJ47" i="18"/>
  <c r="BK47" i="18"/>
  <c r="BL47" i="18"/>
  <c r="BM47" i="18" s="1"/>
  <c r="BQ47" i="18"/>
  <c r="BU47" i="18"/>
  <c r="BV47" i="18"/>
  <c r="BW47" i="18"/>
  <c r="BY47" i="18"/>
  <c r="BZ47" i="18"/>
  <c r="CD47" i="18"/>
  <c r="CE47" i="18"/>
  <c r="CF47" i="18"/>
  <c r="CG47" i="18"/>
  <c r="CH47" i="18"/>
  <c r="CI47" i="18"/>
  <c r="CM47" i="18"/>
  <c r="CQ47" i="18"/>
  <c r="CR47" i="18"/>
  <c r="CS47" i="18"/>
  <c r="CU47" i="18"/>
  <c r="CV47" i="18"/>
  <c r="CZ47" i="18"/>
  <c r="DA47" i="18"/>
  <c r="DB47" i="18"/>
  <c r="DC47" i="18"/>
  <c r="DD47" i="18"/>
  <c r="DE47" i="18" s="1"/>
  <c r="AU48" i="18"/>
  <c r="AY48" i="18"/>
  <c r="AZ48" i="18"/>
  <c r="BA48" i="18"/>
  <c r="BC48" i="18"/>
  <c r="BD48" i="18"/>
  <c r="BH48" i="18"/>
  <c r="BI48" i="18"/>
  <c r="BJ48" i="18"/>
  <c r="BK48" i="18"/>
  <c r="BL48" i="18"/>
  <c r="BM48" i="18"/>
  <c r="BQ48" i="18"/>
  <c r="BU48" i="18"/>
  <c r="BV48" i="18"/>
  <c r="BW48" i="18"/>
  <c r="BY48" i="18"/>
  <c r="BZ48" i="18"/>
  <c r="CD48" i="18"/>
  <c r="CE48" i="18"/>
  <c r="CF48" i="18"/>
  <c r="CG48" i="18"/>
  <c r="CH48" i="18"/>
  <c r="CI48" i="18" s="1"/>
  <c r="CM48" i="18"/>
  <c r="CQ48" i="18"/>
  <c r="CR48" i="18"/>
  <c r="CS48" i="18"/>
  <c r="CU48" i="18"/>
  <c r="CV48" i="18"/>
  <c r="CZ48" i="18"/>
  <c r="DA48" i="18"/>
  <c r="DB48" i="18"/>
  <c r="DC48" i="18"/>
  <c r="DD48" i="18"/>
  <c r="DE48" i="18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/>
  <c r="CM49" i="18"/>
  <c r="CQ49" i="18"/>
  <c r="CR49" i="18"/>
  <c r="CS49" i="18"/>
  <c r="CU49" i="18"/>
  <c r="CV49" i="18"/>
  <c r="CZ49" i="18"/>
  <c r="DA49" i="18"/>
  <c r="DB49" i="18"/>
  <c r="DC49" i="18"/>
  <c r="DD49" i="18"/>
  <c r="DE49" i="18" s="1"/>
  <c r="AU50" i="18"/>
  <c r="AY50" i="18"/>
  <c r="AZ50" i="18"/>
  <c r="BA50" i="18"/>
  <c r="BC50" i="18"/>
  <c r="BD50" i="18"/>
  <c r="BH50" i="18"/>
  <c r="BI50" i="18"/>
  <c r="BJ50" i="18"/>
  <c r="BK50" i="18"/>
  <c r="BL50" i="18"/>
  <c r="BM50" i="18"/>
  <c r="BQ50" i="18"/>
  <c r="BU50" i="18"/>
  <c r="BV50" i="18"/>
  <c r="BW50" i="18"/>
  <c r="BY50" i="18"/>
  <c r="BZ50" i="18"/>
  <c r="CD50" i="18"/>
  <c r="CE50" i="18"/>
  <c r="CF50" i="18"/>
  <c r="CG50" i="18"/>
  <c r="CH50" i="18"/>
  <c r="CI50" i="18" s="1"/>
  <c r="CM50" i="18"/>
  <c r="CQ50" i="18"/>
  <c r="CR50" i="18"/>
  <c r="CS50" i="18"/>
  <c r="CU50" i="18"/>
  <c r="CV50" i="18"/>
  <c r="CZ50" i="18"/>
  <c r="DA50" i="18"/>
  <c r="DB50" i="18"/>
  <c r="DC50" i="18"/>
  <c r="DD50" i="18"/>
  <c r="DE50" i="18"/>
  <c r="AU51" i="18"/>
  <c r="AY51" i="18"/>
  <c r="AZ51" i="18"/>
  <c r="BA51" i="18"/>
  <c r="BC51" i="18"/>
  <c r="BD51" i="18"/>
  <c r="BH51" i="18"/>
  <c r="BI51" i="18"/>
  <c r="BJ51" i="18"/>
  <c r="BK51" i="18"/>
  <c r="BL51" i="18"/>
  <c r="BM51" i="18" s="1"/>
  <c r="BQ51" i="18"/>
  <c r="BU51" i="18"/>
  <c r="BV51" i="18"/>
  <c r="BW51" i="18"/>
  <c r="BY51" i="18"/>
  <c r="BZ51" i="18"/>
  <c r="CD51" i="18"/>
  <c r="CE51" i="18"/>
  <c r="CF51" i="18"/>
  <c r="CG51" i="18"/>
  <c r="CH51" i="18"/>
  <c r="CI51" i="18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/>
  <c r="BQ52" i="18"/>
  <c r="BU52" i="18"/>
  <c r="BV52" i="18"/>
  <c r="BW52" i="18"/>
  <c r="BY52" i="18"/>
  <c r="BZ52" i="18"/>
  <c r="CD52" i="18"/>
  <c r="CE52" i="18"/>
  <c r="CF52" i="18"/>
  <c r="CG52" i="18"/>
  <c r="CH52" i="18"/>
  <c r="CI52" i="18" s="1"/>
  <c r="CM52" i="18"/>
  <c r="CQ52" i="18"/>
  <c r="CR52" i="18"/>
  <c r="CS52" i="18"/>
  <c r="CU52" i="18"/>
  <c r="CV52" i="18"/>
  <c r="CZ52" i="18"/>
  <c r="DA52" i="18"/>
  <c r="DB52" i="18"/>
  <c r="DC52" i="18"/>
  <c r="DD52" i="18"/>
  <c r="DE52" i="18"/>
  <c r="AU53" i="18"/>
  <c r="AY53" i="18"/>
  <c r="AZ53" i="18"/>
  <c r="BA53" i="18"/>
  <c r="BC53" i="18"/>
  <c r="BD53" i="18"/>
  <c r="BH53" i="18"/>
  <c r="BI53" i="18"/>
  <c r="BJ53" i="18"/>
  <c r="BK53" i="18"/>
  <c r="BL53" i="18"/>
  <c r="BM53" i="18" s="1"/>
  <c r="BQ53" i="18"/>
  <c r="BU53" i="18"/>
  <c r="BV53" i="18"/>
  <c r="BW53" i="18"/>
  <c r="BY53" i="18"/>
  <c r="BZ53" i="18"/>
  <c r="CD53" i="18"/>
  <c r="CE53" i="18"/>
  <c r="CF53" i="18"/>
  <c r="CG53" i="18"/>
  <c r="CH53" i="18"/>
  <c r="CI53" i="18"/>
  <c r="CM53" i="18"/>
  <c r="CQ53" i="18"/>
  <c r="CR53" i="18"/>
  <c r="CS53" i="18"/>
  <c r="CU53" i="18"/>
  <c r="CV53" i="18"/>
  <c r="CZ53" i="18"/>
  <c r="DA53" i="18"/>
  <c r="DB53" i="18"/>
  <c r="DC53" i="18"/>
  <c r="DD53" i="18"/>
  <c r="DE53" i="18" s="1"/>
  <c r="AU54" i="18"/>
  <c r="AY54" i="18"/>
  <c r="AZ54" i="18"/>
  <c r="BA54" i="18"/>
  <c r="BC54" i="18"/>
  <c r="BD54" i="18"/>
  <c r="BH54" i="18"/>
  <c r="BI54" i="18"/>
  <c r="BJ54" i="18"/>
  <c r="BK54" i="18"/>
  <c r="BL54" i="18"/>
  <c r="BM54" i="18"/>
  <c r="BQ54" i="18"/>
  <c r="BU54" i="18"/>
  <c r="BV54" i="18"/>
  <c r="BW54" i="18"/>
  <c r="BY54" i="18"/>
  <c r="BZ54" i="18"/>
  <c r="CD54" i="18"/>
  <c r="CE54" i="18"/>
  <c r="CF54" i="18"/>
  <c r="CG54" i="18"/>
  <c r="CH54" i="18"/>
  <c r="CI54" i="18" s="1"/>
  <c r="CM54" i="18"/>
  <c r="CQ54" i="18"/>
  <c r="CR54" i="18"/>
  <c r="CS54" i="18"/>
  <c r="CU54" i="18"/>
  <c r="CV54" i="18"/>
  <c r="CZ54" i="18"/>
  <c r="DA54" i="18"/>
  <c r="DB54" i="18"/>
  <c r="DC54" i="18"/>
  <c r="DD54" i="18"/>
  <c r="DE54" i="18"/>
  <c r="AU55" i="18"/>
  <c r="AY55" i="18"/>
  <c r="AZ55" i="18"/>
  <c r="BA55" i="18"/>
  <c r="BC55" i="18"/>
  <c r="BD55" i="18"/>
  <c r="BH55" i="18"/>
  <c r="BI55" i="18"/>
  <c r="BJ55" i="18"/>
  <c r="BK55" i="18"/>
  <c r="BL55" i="18"/>
  <c r="BM55" i="18" s="1"/>
  <c r="BQ55" i="18"/>
  <c r="BU55" i="18"/>
  <c r="BV55" i="18"/>
  <c r="BW55" i="18"/>
  <c r="BY55" i="18"/>
  <c r="BZ55" i="18"/>
  <c r="CD55" i="18"/>
  <c r="CE55" i="18"/>
  <c r="CF55" i="18"/>
  <c r="CG55" i="18"/>
  <c r="CH55" i="18"/>
  <c r="CI55" i="18"/>
  <c r="CM55" i="18"/>
  <c r="CQ55" i="18"/>
  <c r="CR55" i="18"/>
  <c r="CS55" i="18"/>
  <c r="CU55" i="18"/>
  <c r="CV55" i="18"/>
  <c r="CZ55" i="18"/>
  <c r="DA55" i="18"/>
  <c r="DB55" i="18"/>
  <c r="DC55" i="18"/>
  <c r="DD55" i="18"/>
  <c r="DE55" i="18" s="1"/>
  <c r="AU56" i="18"/>
  <c r="AY56" i="18"/>
  <c r="AZ56" i="18"/>
  <c r="BA56" i="18"/>
  <c r="BC56" i="18"/>
  <c r="BD56" i="18"/>
  <c r="BH56" i="18"/>
  <c r="BI56" i="18"/>
  <c r="BJ56" i="18"/>
  <c r="BK56" i="18"/>
  <c r="BL56" i="18"/>
  <c r="BM56" i="18"/>
  <c r="BQ56" i="18"/>
  <c r="BU56" i="18"/>
  <c r="BV56" i="18"/>
  <c r="BW56" i="18"/>
  <c r="BY56" i="18"/>
  <c r="BZ56" i="18"/>
  <c r="CD56" i="18"/>
  <c r="CE56" i="18"/>
  <c r="CF56" i="18"/>
  <c r="CG56" i="18"/>
  <c r="CH56" i="18"/>
  <c r="CI56" i="18" s="1"/>
  <c r="CM56" i="18"/>
  <c r="CQ56" i="18"/>
  <c r="CR56" i="18"/>
  <c r="CS56" i="18"/>
  <c r="CU56" i="18"/>
  <c r="CV56" i="18"/>
  <c r="CZ56" i="18"/>
  <c r="DA56" i="18"/>
  <c r="DB56" i="18"/>
  <c r="DC56" i="18"/>
  <c r="DD56" i="18"/>
  <c r="DE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W57" i="18"/>
  <c r="BY57" i="18"/>
  <c r="BZ57" i="18"/>
  <c r="CD57" i="18"/>
  <c r="CE57" i="18"/>
  <c r="CF57" i="18"/>
  <c r="CG57" i="18"/>
  <c r="CH57" i="18"/>
  <c r="CI57" i="18"/>
  <c r="CM57" i="18"/>
  <c r="CQ57" i="18"/>
  <c r="CR57" i="18"/>
  <c r="CS57" i="18"/>
  <c r="CU57" i="18"/>
  <c r="CV57" i="18"/>
  <c r="CZ57" i="18"/>
  <c r="DA57" i="18"/>
  <c r="DB57" i="18"/>
  <c r="DC57" i="18"/>
  <c r="DD57" i="18"/>
  <c r="DE57" i="18" s="1"/>
  <c r="AU58" i="18"/>
  <c r="AY58" i="18"/>
  <c r="AZ58" i="18"/>
  <c r="BA58" i="18"/>
  <c r="BC58" i="18"/>
  <c r="BD58" i="18"/>
  <c r="BH58" i="18"/>
  <c r="BI58" i="18"/>
  <c r="BJ58" i="18"/>
  <c r="BK58" i="18"/>
  <c r="BL58" i="18"/>
  <c r="BM58" i="18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/>
  <c r="AU59" i="18"/>
  <c r="AY59" i="18"/>
  <c r="AZ59" i="18"/>
  <c r="BA59" i="18"/>
  <c r="BC59" i="18"/>
  <c r="BD59" i="18"/>
  <c r="BH59" i="18"/>
  <c r="BI59" i="18"/>
  <c r="BJ59" i="18"/>
  <c r="BK59" i="18"/>
  <c r="BL59" i="18"/>
  <c r="BM59" i="18" s="1"/>
  <c r="BQ59" i="18"/>
  <c r="BU59" i="18"/>
  <c r="BV59" i="18"/>
  <c r="BW59" i="18"/>
  <c r="BY59" i="18"/>
  <c r="BZ59" i="18"/>
  <c r="CD59" i="18"/>
  <c r="CE59" i="18"/>
  <c r="CF59" i="18"/>
  <c r="CG59" i="18"/>
  <c r="CH59" i="18"/>
  <c r="CI59" i="18"/>
  <c r="CM59" i="18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/>
  <c r="BA62" i="18"/>
  <c r="BC62" i="18"/>
  <c r="BD62" i="18"/>
  <c r="BH62" i="18"/>
  <c r="BI62" i="18"/>
  <c r="BJ62" i="18"/>
  <c r="BK62" i="18"/>
  <c r="BL62" i="18"/>
  <c r="BM62" i="18"/>
  <c r="BQ62" i="18"/>
  <c r="BU62" i="18"/>
  <c r="BV62" i="18"/>
  <c r="BW62" i="18"/>
  <c r="BY62" i="18"/>
  <c r="BZ62" i="18"/>
  <c r="CD62" i="18"/>
  <c r="CE62" i="18"/>
  <c r="CF62" i="18"/>
  <c r="CG62" i="18"/>
  <c r="CH62" i="18"/>
  <c r="CI62" i="18" s="1"/>
  <c r="CM62" i="18"/>
  <c r="CQ62" i="18"/>
  <c r="CR62" i="18"/>
  <c r="CS62" i="18"/>
  <c r="CU62" i="18"/>
  <c r="CV62" i="18"/>
  <c r="CZ62" i="18"/>
  <c r="DA62" i="18"/>
  <c r="DB62" i="18"/>
  <c r="DC62" i="18"/>
  <c r="DD62" i="18"/>
  <c r="DE62" i="18"/>
  <c r="AU63" i="18"/>
  <c r="AY63" i="18"/>
  <c r="AZ63" i="18"/>
  <c r="BA63" i="18"/>
  <c r="BC63" i="18"/>
  <c r="BD63" i="18"/>
  <c r="BH63" i="18"/>
  <c r="BI63" i="18"/>
  <c r="BJ63" i="18"/>
  <c r="BK63" i="18"/>
  <c r="BL63" i="18"/>
  <c r="BM63" i="18" s="1"/>
  <c r="BQ63" i="18"/>
  <c r="BU63" i="18"/>
  <c r="BV63" i="18"/>
  <c r="BW63" i="18"/>
  <c r="BY63" i="18"/>
  <c r="BZ63" i="18"/>
  <c r="CD63" i="18"/>
  <c r="CE63" i="18"/>
  <c r="CF63" i="18"/>
  <c r="CG63" i="18"/>
  <c r="CH63" i="18"/>
  <c r="CI63" i="18"/>
  <c r="CM63" i="18"/>
  <c r="CQ63" i="18"/>
  <c r="CR63" i="18"/>
  <c r="CS63" i="18"/>
  <c r="CU63" i="18"/>
  <c r="CV63" i="18"/>
  <c r="CZ63" i="18"/>
  <c r="DA63" i="18"/>
  <c r="DB63" i="18"/>
  <c r="DC63" i="18"/>
  <c r="DD63" i="18"/>
  <c r="DE63" i="18"/>
  <c r="AU64" i="18"/>
  <c r="AY64" i="18"/>
  <c r="AZ64" i="18"/>
  <c r="BA64" i="18"/>
  <c r="BC64" i="18"/>
  <c r="BD64" i="18"/>
  <c r="BH64" i="18"/>
  <c r="BI64" i="18"/>
  <c r="BJ64" i="18"/>
  <c r="BK64" i="18"/>
  <c r="BL64" i="18"/>
  <c r="BM64" i="18"/>
  <c r="BQ64" i="18"/>
  <c r="BU64" i="18"/>
  <c r="BV64" i="18"/>
  <c r="BW64" i="18"/>
  <c r="BY64" i="18"/>
  <c r="BZ64" i="18"/>
  <c r="CD64" i="18"/>
  <c r="CE64" i="18"/>
  <c r="CF64" i="18"/>
  <c r="CG64" i="18"/>
  <c r="CH64" i="18"/>
  <c r="CI64" i="18"/>
  <c r="CM64" i="18"/>
  <c r="CQ64" i="18"/>
  <c r="CR64" i="18"/>
  <c r="CS64" i="18"/>
  <c r="CU64" i="18"/>
  <c r="CV64" i="18"/>
  <c r="CZ64" i="18"/>
  <c r="DA64" i="18"/>
  <c r="DB64" i="18"/>
  <c r="DC64" i="18"/>
  <c r="DD64" i="18"/>
  <c r="DE64" i="18"/>
  <c r="AU65" i="18"/>
  <c r="AY65" i="18"/>
  <c r="AZ65" i="18"/>
  <c r="BA65" i="18"/>
  <c r="BC65" i="18"/>
  <c r="BD65" i="18"/>
  <c r="BH65" i="18"/>
  <c r="BI65" i="18"/>
  <c r="BJ65" i="18"/>
  <c r="BK65" i="18"/>
  <c r="BL65" i="18"/>
  <c r="BM65" i="18"/>
  <c r="BQ65" i="18"/>
  <c r="BU65" i="18"/>
  <c r="BV65" i="18"/>
  <c r="BW65" i="18"/>
  <c r="BY65" i="18"/>
  <c r="BZ65" i="18"/>
  <c r="CD65" i="18"/>
  <c r="CE65" i="18"/>
  <c r="CF65" i="18"/>
  <c r="CG65" i="18"/>
  <c r="CH65" i="18"/>
  <c r="CI65" i="18"/>
  <c r="CM65" i="18"/>
  <c r="CQ65" i="18"/>
  <c r="CR65" i="18"/>
  <c r="CS65" i="18"/>
  <c r="CU65" i="18"/>
  <c r="CV65" i="18"/>
  <c r="CZ65" i="18"/>
  <c r="DA65" i="18"/>
  <c r="DB65" i="18"/>
  <c r="DC65" i="18"/>
  <c r="DD65" i="18"/>
  <c r="DE65" i="18"/>
  <c r="AU66" i="18"/>
  <c r="AY66" i="18"/>
  <c r="AZ66" i="18"/>
  <c r="BA66" i="18"/>
  <c r="BC66" i="18"/>
  <c r="BD66" i="18"/>
  <c r="BH66" i="18"/>
  <c r="BI66" i="18"/>
  <c r="BJ66" i="18"/>
  <c r="BK66" i="18"/>
  <c r="BL66" i="18"/>
  <c r="BM66" i="18"/>
  <c r="BQ66" i="18"/>
  <c r="BU66" i="18"/>
  <c r="BV66" i="18"/>
  <c r="BW66" i="18"/>
  <c r="BY66" i="18"/>
  <c r="BZ66" i="18"/>
  <c r="CD66" i="18"/>
  <c r="CE66" i="18"/>
  <c r="CF66" i="18"/>
  <c r="CG66" i="18"/>
  <c r="CH66" i="18"/>
  <c r="CI66" i="18"/>
  <c r="CM66" i="18"/>
  <c r="CQ66" i="18"/>
  <c r="CR66" i="18"/>
  <c r="CS66" i="18"/>
  <c r="CU66" i="18"/>
  <c r="CV66" i="18"/>
  <c r="CZ66" i="18"/>
  <c r="DA66" i="18"/>
  <c r="DB66" i="18"/>
  <c r="DC66" i="18"/>
  <c r="DD66" i="18"/>
  <c r="DE66" i="18"/>
  <c r="AU67" i="18"/>
  <c r="AY67" i="18"/>
  <c r="AZ67" i="18"/>
  <c r="BA67" i="18"/>
  <c r="BC67" i="18"/>
  <c r="BD67" i="18"/>
  <c r="BH67" i="18"/>
  <c r="BI67" i="18"/>
  <c r="BJ67" i="18"/>
  <c r="BK67" i="18"/>
  <c r="BL67" i="18"/>
  <c r="BM67" i="18"/>
  <c r="BQ67" i="18"/>
  <c r="BU67" i="18"/>
  <c r="BV67" i="18"/>
  <c r="BW67" i="18"/>
  <c r="BY67" i="18"/>
  <c r="BZ67" i="18"/>
  <c r="CD67" i="18"/>
  <c r="CE67" i="18"/>
  <c r="CF67" i="18"/>
  <c r="CG67" i="18"/>
  <c r="CH67" i="18"/>
  <c r="CI67" i="18"/>
  <c r="CM67" i="18"/>
  <c r="CQ67" i="18"/>
  <c r="CR67" i="18"/>
  <c r="CS67" i="18"/>
  <c r="CU67" i="18"/>
  <c r="CV67" i="18"/>
  <c r="CZ67" i="18"/>
  <c r="DA67" i="18"/>
  <c r="DB67" i="18"/>
  <c r="DC67" i="18"/>
  <c r="DD67" i="18"/>
  <c r="DE67" i="18"/>
  <c r="AU68" i="18"/>
  <c r="AY68" i="18"/>
  <c r="AZ68" i="18"/>
  <c r="BA68" i="18"/>
  <c r="BC68" i="18"/>
  <c r="BD68" i="18"/>
  <c r="BH68" i="18"/>
  <c r="BI68" i="18"/>
  <c r="BJ68" i="18"/>
  <c r="BK68" i="18"/>
  <c r="BL68" i="18"/>
  <c r="BM68" i="18"/>
  <c r="BQ68" i="18"/>
  <c r="BU68" i="18"/>
  <c r="BV68" i="18"/>
  <c r="BW68" i="18"/>
  <c r="BY68" i="18"/>
  <c r="BZ68" i="18"/>
  <c r="CD68" i="18"/>
  <c r="CE68" i="18"/>
  <c r="CF68" i="18"/>
  <c r="CG68" i="18"/>
  <c r="CH68" i="18"/>
  <c r="CI68" i="18"/>
  <c r="CM68" i="18"/>
  <c r="CQ68" i="18"/>
  <c r="CR68" i="18"/>
  <c r="CS68" i="18"/>
  <c r="CU68" i="18"/>
  <c r="CV68" i="18"/>
  <c r="CZ68" i="18"/>
  <c r="DA68" i="18"/>
  <c r="DB68" i="18"/>
  <c r="DC68" i="18"/>
  <c r="DD68" i="18"/>
  <c r="DE68" i="18"/>
  <c r="AU69" i="18"/>
  <c r="AY69" i="18"/>
  <c r="AZ69" i="18"/>
  <c r="BA69" i="18"/>
  <c r="BC69" i="18"/>
  <c r="BD69" i="18"/>
  <c r="BH69" i="18"/>
  <c r="BI69" i="18"/>
  <c r="BJ69" i="18"/>
  <c r="BK69" i="18"/>
  <c r="BL69" i="18"/>
  <c r="BM69" i="18"/>
  <c r="BQ69" i="18"/>
  <c r="BU69" i="18"/>
  <c r="BV69" i="18"/>
  <c r="BW69" i="18"/>
  <c r="BY69" i="18"/>
  <c r="BZ69" i="18"/>
  <c r="CD69" i="18"/>
  <c r="CE69" i="18"/>
  <c r="CF69" i="18"/>
  <c r="CG69" i="18"/>
  <c r="CH69" i="18"/>
  <c r="CI69" i="18"/>
  <c r="CM69" i="18"/>
  <c r="CQ69" i="18"/>
  <c r="CR69" i="18"/>
  <c r="CS69" i="18"/>
  <c r="CU69" i="18"/>
  <c r="CV69" i="18"/>
  <c r="CZ69" i="18"/>
  <c r="DA69" i="18"/>
  <c r="DB69" i="18"/>
  <c r="DC69" i="18"/>
  <c r="DD69" i="18"/>
  <c r="DE69" i="18"/>
  <c r="AU70" i="18"/>
  <c r="AY70" i="18"/>
  <c r="AZ70" i="18"/>
  <c r="BA70" i="18"/>
  <c r="BC70" i="18"/>
  <c r="BD70" i="18"/>
  <c r="BH70" i="18"/>
  <c r="BI70" i="18"/>
  <c r="BJ70" i="18"/>
  <c r="BK70" i="18"/>
  <c r="BL70" i="18"/>
  <c r="BM70" i="18"/>
  <c r="BQ70" i="18"/>
  <c r="BU70" i="18"/>
  <c r="BV70" i="18"/>
  <c r="BW70" i="18"/>
  <c r="BY70" i="18"/>
  <c r="BZ70" i="18"/>
  <c r="CD70" i="18"/>
  <c r="CE70" i="18"/>
  <c r="CF70" i="18"/>
  <c r="CG70" i="18"/>
  <c r="CH70" i="18"/>
  <c r="CI70" i="18"/>
  <c r="CM70" i="18"/>
  <c r="CQ70" i="18"/>
  <c r="CR70" i="18"/>
  <c r="CS70" i="18"/>
  <c r="CU70" i="18"/>
  <c r="CV70" i="18"/>
  <c r="CZ70" i="18"/>
  <c r="DA70" i="18"/>
  <c r="DB70" i="18"/>
  <c r="DC70" i="18"/>
  <c r="DD70" i="18"/>
  <c r="DE70" i="18"/>
  <c r="AU71" i="18"/>
  <c r="AY71" i="18"/>
  <c r="AZ71" i="18"/>
  <c r="BA71" i="18"/>
  <c r="BC71" i="18"/>
  <c r="BD71" i="18"/>
  <c r="BH71" i="18"/>
  <c r="BI71" i="18"/>
  <c r="BJ71" i="18"/>
  <c r="BK71" i="18"/>
  <c r="BL71" i="18"/>
  <c r="BM71" i="18"/>
  <c r="BQ71" i="18"/>
  <c r="BU71" i="18"/>
  <c r="BV71" i="18"/>
  <c r="BW71" i="18"/>
  <c r="BY71" i="18"/>
  <c r="BZ71" i="18"/>
  <c r="CD71" i="18"/>
  <c r="CE71" i="18"/>
  <c r="CF71" i="18"/>
  <c r="CG71" i="18"/>
  <c r="CH71" i="18"/>
  <c r="CI71" i="18"/>
  <c r="CM71" i="18"/>
  <c r="CQ71" i="18"/>
  <c r="CR71" i="18"/>
  <c r="CS71" i="18"/>
  <c r="CU71" i="18"/>
  <c r="CV71" i="18"/>
  <c r="CZ71" i="18"/>
  <c r="DA71" i="18"/>
  <c r="DB71" i="18"/>
  <c r="DC71" i="18"/>
  <c r="DD71" i="18"/>
  <c r="DE71" i="18"/>
  <c r="AU72" i="18"/>
  <c r="AY72" i="18"/>
  <c r="AZ72" i="18"/>
  <c r="BA72" i="18"/>
  <c r="BC72" i="18"/>
  <c r="BD72" i="18"/>
  <c r="BH72" i="18"/>
  <c r="BI72" i="18"/>
  <c r="BJ72" i="18"/>
  <c r="BK72" i="18"/>
  <c r="BL72" i="18"/>
  <c r="BM72" i="18"/>
  <c r="BQ72" i="18"/>
  <c r="BU72" i="18"/>
  <c r="BV72" i="18"/>
  <c r="BW72" i="18"/>
  <c r="BY72" i="18"/>
  <c r="BZ72" i="18"/>
  <c r="CD72" i="18"/>
  <c r="CE72" i="18"/>
  <c r="CF72" i="18"/>
  <c r="CG72" i="18"/>
  <c r="CH72" i="18"/>
  <c r="CI72" i="18"/>
  <c r="CM72" i="18"/>
  <c r="CQ72" i="18"/>
  <c r="CR72" i="18"/>
  <c r="CS72" i="18"/>
  <c r="CU72" i="18"/>
  <c r="CV72" i="18"/>
  <c r="CZ72" i="18"/>
  <c r="DA72" i="18"/>
  <c r="DB72" i="18"/>
  <c r="DC72" i="18"/>
  <c r="DD72" i="18"/>
  <c r="DE72" i="18"/>
  <c r="AU73" i="18"/>
  <c r="AY73" i="18"/>
  <c r="AZ73" i="18"/>
  <c r="BA73" i="18"/>
  <c r="BC73" i="18"/>
  <c r="BD73" i="18"/>
  <c r="BH73" i="18"/>
  <c r="BI73" i="18"/>
  <c r="BJ73" i="18"/>
  <c r="BK73" i="18"/>
  <c r="BL73" i="18"/>
  <c r="BM73" i="18"/>
  <c r="BQ73" i="18"/>
  <c r="BU73" i="18"/>
  <c r="BV73" i="18"/>
  <c r="BW73" i="18"/>
  <c r="BY73" i="18"/>
  <c r="BZ73" i="18"/>
  <c r="CD73" i="18"/>
  <c r="CE73" i="18"/>
  <c r="CF73" i="18"/>
  <c r="CG73" i="18"/>
  <c r="CH73" i="18"/>
  <c r="CI73" i="18"/>
  <c r="CM73" i="18"/>
  <c r="CQ73" i="18"/>
  <c r="CR73" i="18"/>
  <c r="CS73" i="18"/>
  <c r="CU73" i="18"/>
  <c r="CV73" i="18"/>
  <c r="CZ73" i="18"/>
  <c r="DA73" i="18"/>
  <c r="DB73" i="18"/>
  <c r="DC73" i="18"/>
  <c r="DD73" i="18"/>
  <c r="DE73" i="18"/>
  <c r="AU74" i="18"/>
  <c r="AY74" i="18"/>
  <c r="AZ74" i="18"/>
  <c r="BA74" i="18"/>
  <c r="BC74" i="18"/>
  <c r="BD74" i="18"/>
  <c r="BH74" i="18"/>
  <c r="BI74" i="18"/>
  <c r="BJ74" i="18"/>
  <c r="BK74" i="18"/>
  <c r="BL74" i="18"/>
  <c r="BM74" i="18"/>
  <c r="BQ74" i="18"/>
  <c r="BU74" i="18"/>
  <c r="BV74" i="18"/>
  <c r="BW74" i="18"/>
  <c r="BY74" i="18"/>
  <c r="BZ74" i="18"/>
  <c r="CD74" i="18"/>
  <c r="CE74" i="18"/>
  <c r="CF74" i="18"/>
  <c r="CG74" i="18"/>
  <c r="CH74" i="18"/>
  <c r="CI74" i="18"/>
  <c r="CM74" i="18"/>
  <c r="CQ74" i="18"/>
  <c r="CR74" i="18"/>
  <c r="CS74" i="18"/>
  <c r="CU74" i="18"/>
  <c r="CV74" i="18"/>
  <c r="CZ74" i="18"/>
  <c r="DA74" i="18"/>
  <c r="DB74" i="18"/>
  <c r="DC74" i="18"/>
  <c r="DD74" i="18"/>
  <c r="DE74" i="18"/>
  <c r="AU75" i="18"/>
  <c r="AY75" i="18"/>
  <c r="AZ75" i="18"/>
  <c r="BA75" i="18"/>
  <c r="BC75" i="18"/>
  <c r="BD75" i="18"/>
  <c r="BH75" i="18"/>
  <c r="BI75" i="18"/>
  <c r="BJ75" i="18"/>
  <c r="BK75" i="18"/>
  <c r="BL75" i="18"/>
  <c r="BM75" i="18"/>
  <c r="BQ75" i="18"/>
  <c r="BU75" i="18"/>
  <c r="BV75" i="18"/>
  <c r="BW75" i="18"/>
  <c r="BY75" i="18"/>
  <c r="BZ75" i="18"/>
  <c r="CD75" i="18"/>
  <c r="CE75" i="18"/>
  <c r="CF75" i="18"/>
  <c r="CG75" i="18"/>
  <c r="CH75" i="18"/>
  <c r="CI75" i="18"/>
  <c r="CM75" i="18"/>
  <c r="CQ75" i="18"/>
  <c r="CR75" i="18"/>
  <c r="CS75" i="18"/>
  <c r="CU75" i="18"/>
  <c r="CV75" i="18"/>
  <c r="CZ75" i="18"/>
  <c r="DA75" i="18"/>
  <c r="DB75" i="18"/>
  <c r="DC75" i="18"/>
  <c r="DD75" i="18"/>
  <c r="DE75" i="18"/>
  <c r="AU76" i="18"/>
  <c r="AY76" i="18"/>
  <c r="AZ76" i="18"/>
  <c r="BA76" i="18"/>
  <c r="BC76" i="18"/>
  <c r="BD76" i="18"/>
  <c r="BH76" i="18"/>
  <c r="BI76" i="18"/>
  <c r="BJ76" i="18"/>
  <c r="BK76" i="18"/>
  <c r="BL76" i="18"/>
  <c r="BM76" i="18"/>
  <c r="BQ76" i="18"/>
  <c r="BU76" i="18"/>
  <c r="BV76" i="18"/>
  <c r="BW76" i="18"/>
  <c r="BY76" i="18"/>
  <c r="BZ76" i="18"/>
  <c r="CD76" i="18"/>
  <c r="CE76" i="18"/>
  <c r="CF76" i="18"/>
  <c r="CG76" i="18"/>
  <c r="CH76" i="18"/>
  <c r="CI76" i="18"/>
  <c r="CM76" i="18"/>
  <c r="CQ76" i="18"/>
  <c r="CR76" i="18"/>
  <c r="CS76" i="18"/>
  <c r="CU76" i="18"/>
  <c r="CV76" i="18"/>
  <c r="CZ76" i="18"/>
  <c r="DA76" i="18"/>
  <c r="DB76" i="18"/>
  <c r="DC76" i="18"/>
  <c r="DD76" i="18"/>
  <c r="DE76" i="18"/>
  <c r="AU77" i="18"/>
  <c r="AY77" i="18"/>
  <c r="AZ77" i="18"/>
  <c r="BA77" i="18"/>
  <c r="BC77" i="18"/>
  <c r="BD77" i="18"/>
  <c r="BH77" i="18"/>
  <c r="BI77" i="18"/>
  <c r="BJ77" i="18"/>
  <c r="BK77" i="18"/>
  <c r="BL77" i="18"/>
  <c r="BM77" i="18"/>
  <c r="BQ77" i="18"/>
  <c r="BU77" i="18"/>
  <c r="BV77" i="18"/>
  <c r="BW77" i="18"/>
  <c r="BY77" i="18"/>
  <c r="BZ77" i="18"/>
  <c r="CD77" i="18"/>
  <c r="CE77" i="18"/>
  <c r="CF77" i="18"/>
  <c r="CG77" i="18"/>
  <c r="CH77" i="18"/>
  <c r="CI77" i="18"/>
  <c r="CM77" i="18"/>
  <c r="CQ77" i="18"/>
  <c r="CR77" i="18"/>
  <c r="CS77" i="18"/>
  <c r="CU77" i="18"/>
  <c r="CV77" i="18"/>
  <c r="CZ77" i="18"/>
  <c r="DA77" i="18"/>
  <c r="DB77" i="18"/>
  <c r="DC77" i="18"/>
  <c r="DD77" i="18"/>
  <c r="DE77" i="18"/>
  <c r="AU78" i="18"/>
  <c r="AY78" i="18"/>
  <c r="AZ78" i="18"/>
  <c r="BA78" i="18"/>
  <c r="BC78" i="18"/>
  <c r="BD78" i="18"/>
  <c r="BH78" i="18"/>
  <c r="BI78" i="18"/>
  <c r="BJ78" i="18"/>
  <c r="BK78" i="18"/>
  <c r="BL78" i="18"/>
  <c r="BM78" i="18"/>
  <c r="BQ78" i="18"/>
  <c r="BU78" i="18"/>
  <c r="BV78" i="18"/>
  <c r="BW78" i="18"/>
  <c r="BY78" i="18"/>
  <c r="BZ78" i="18"/>
  <c r="CD78" i="18"/>
  <c r="CE78" i="18"/>
  <c r="CF78" i="18"/>
  <c r="CG78" i="18"/>
  <c r="CH78" i="18"/>
  <c r="CI78" i="18"/>
  <c r="CM78" i="18"/>
  <c r="CQ78" i="18"/>
  <c r="CR78" i="18"/>
  <c r="CS78" i="18"/>
  <c r="CU78" i="18"/>
  <c r="CV78" i="18"/>
  <c r="CZ78" i="18"/>
  <c r="DA78" i="18"/>
  <c r="DB78" i="18"/>
  <c r="DC78" i="18"/>
  <c r="DD78" i="18"/>
  <c r="DE78" i="18"/>
  <c r="AU79" i="18"/>
  <c r="AY79" i="18"/>
  <c r="AZ79" i="18"/>
  <c r="BA79" i="18"/>
  <c r="BC79" i="18"/>
  <c r="BD79" i="18"/>
  <c r="BH79" i="18"/>
  <c r="BI79" i="18"/>
  <c r="BJ79" i="18"/>
  <c r="BK79" i="18"/>
  <c r="BL79" i="18"/>
  <c r="BM79" i="18"/>
  <c r="BQ79" i="18"/>
  <c r="BU79" i="18"/>
  <c r="BV79" i="18"/>
  <c r="BW79" i="18"/>
  <c r="BY79" i="18"/>
  <c r="BZ79" i="18"/>
  <c r="CD79" i="18"/>
  <c r="CE79" i="18"/>
  <c r="CF79" i="18"/>
  <c r="CG79" i="18"/>
  <c r="CH79" i="18"/>
  <c r="CI79" i="18"/>
  <c r="CM79" i="18"/>
  <c r="CQ79" i="18"/>
  <c r="CR79" i="18"/>
  <c r="CS79" i="18"/>
  <c r="CU79" i="18"/>
  <c r="CV79" i="18"/>
  <c r="CZ79" i="18"/>
  <c r="DA79" i="18"/>
  <c r="DB79" i="18"/>
  <c r="DC79" i="18"/>
  <c r="DD79" i="18"/>
  <c r="DE79" i="18"/>
  <c r="AU80" i="18"/>
  <c r="AY80" i="18"/>
  <c r="AZ80" i="18"/>
  <c r="BA80" i="18"/>
  <c r="BC80" i="18"/>
  <c r="BD80" i="18"/>
  <c r="BH80" i="18"/>
  <c r="BI80" i="18"/>
  <c r="BJ80" i="18"/>
  <c r="BK80" i="18"/>
  <c r="BL80" i="18"/>
  <c r="BM80" i="18"/>
  <c r="BQ80" i="18"/>
  <c r="BU80" i="18"/>
  <c r="BV80" i="18"/>
  <c r="BW80" i="18"/>
  <c r="BY80" i="18"/>
  <c r="BZ80" i="18"/>
  <c r="CD80" i="18"/>
  <c r="CE80" i="18"/>
  <c r="CF80" i="18"/>
  <c r="CG80" i="18"/>
  <c r="CH80" i="18"/>
  <c r="CI80" i="18"/>
  <c r="CM80" i="18"/>
  <c r="CQ80" i="18"/>
  <c r="CR80" i="18"/>
  <c r="CS80" i="18"/>
  <c r="CU80" i="18"/>
  <c r="CV80" i="18"/>
  <c r="CZ80" i="18"/>
  <c r="DA80" i="18"/>
  <c r="DB80" i="18"/>
  <c r="DC80" i="18"/>
  <c r="DD80" i="18"/>
  <c r="DE80" i="18"/>
  <c r="AU81" i="18"/>
  <c r="AY81" i="18"/>
  <c r="AZ81" i="18"/>
  <c r="BA81" i="18"/>
  <c r="BC81" i="18"/>
  <c r="BD81" i="18"/>
  <c r="BH81" i="18"/>
  <c r="BI81" i="18"/>
  <c r="BJ81" i="18"/>
  <c r="BK81" i="18"/>
  <c r="BL81" i="18"/>
  <c r="BM81" i="18"/>
  <c r="BQ81" i="18"/>
  <c r="BU81" i="18"/>
  <c r="BV81" i="18"/>
  <c r="BW81" i="18"/>
  <c r="BY81" i="18"/>
  <c r="BZ81" i="18"/>
  <c r="CD81" i="18"/>
  <c r="CE81" i="18"/>
  <c r="CF81" i="18"/>
  <c r="CG81" i="18"/>
  <c r="CH81" i="18"/>
  <c r="CI81" i="18"/>
  <c r="CM81" i="18"/>
  <c r="CQ81" i="18"/>
  <c r="CR81" i="18"/>
  <c r="CS81" i="18"/>
  <c r="CU81" i="18"/>
  <c r="CV81" i="18"/>
  <c r="CZ81" i="18"/>
  <c r="DA81" i="18"/>
  <c r="DB81" i="18"/>
  <c r="DC81" i="18"/>
  <c r="DD81" i="18"/>
  <c r="DE81" i="18"/>
  <c r="AU82" i="18"/>
  <c r="AY82" i="18"/>
  <c r="AZ82" i="18"/>
  <c r="BA82" i="18"/>
  <c r="BC82" i="18"/>
  <c r="BD82" i="18"/>
  <c r="BH82" i="18"/>
  <c r="BI82" i="18"/>
  <c r="BJ82" i="18"/>
  <c r="BK82" i="18"/>
  <c r="BL82" i="18"/>
  <c r="BM82" i="18"/>
  <c r="BQ82" i="18"/>
  <c r="BU82" i="18"/>
  <c r="BV82" i="18"/>
  <c r="BW82" i="18"/>
  <c r="BY82" i="18"/>
  <c r="BZ82" i="18"/>
  <c r="CD82" i="18"/>
  <c r="CE82" i="18"/>
  <c r="CF82" i="18"/>
  <c r="CG82" i="18"/>
  <c r="CH82" i="18"/>
  <c r="CI82" i="18"/>
  <c r="CM82" i="18"/>
  <c r="CQ82" i="18"/>
  <c r="CR82" i="18"/>
  <c r="CS82" i="18"/>
  <c r="CU82" i="18"/>
  <c r="CV82" i="18"/>
  <c r="CZ82" i="18"/>
  <c r="DA82" i="18"/>
  <c r="DB82" i="18"/>
  <c r="DC82" i="18"/>
  <c r="DD82" i="18"/>
  <c r="DE82" i="18"/>
  <c r="AU83" i="18"/>
  <c r="AY83" i="18"/>
  <c r="AZ83" i="18"/>
  <c r="BA83" i="18"/>
  <c r="BC83" i="18"/>
  <c r="BD83" i="18"/>
  <c r="BH83" i="18"/>
  <c r="BI83" i="18"/>
  <c r="BJ83" i="18"/>
  <c r="BK83" i="18"/>
  <c r="BL83" i="18"/>
  <c r="BM83" i="18"/>
  <c r="BQ83" i="18"/>
  <c r="BU83" i="18"/>
  <c r="BV83" i="18"/>
  <c r="BW83" i="18"/>
  <c r="BY83" i="18"/>
  <c r="BZ83" i="18"/>
  <c r="CD83" i="18"/>
  <c r="CE83" i="18"/>
  <c r="CF83" i="18"/>
  <c r="CG83" i="18"/>
  <c r="CH83" i="18"/>
  <c r="CI83" i="18"/>
  <c r="CM83" i="18"/>
  <c r="CQ83" i="18"/>
  <c r="CR83" i="18"/>
  <c r="CS83" i="18"/>
  <c r="CU83" i="18"/>
  <c r="CV83" i="18"/>
  <c r="CZ83" i="18"/>
  <c r="DA83" i="18"/>
  <c r="DB83" i="18"/>
  <c r="DC83" i="18"/>
  <c r="DD83" i="18"/>
  <c r="DE83" i="18"/>
  <c r="AU84" i="18"/>
  <c r="AY84" i="18"/>
  <c r="AZ84" i="18"/>
  <c r="BA84" i="18"/>
  <c r="BC84" i="18"/>
  <c r="BD84" i="18"/>
  <c r="BH84" i="18"/>
  <c r="BI84" i="18"/>
  <c r="BJ84" i="18"/>
  <c r="BK84" i="18"/>
  <c r="BL84" i="18"/>
  <c r="BM84" i="18"/>
  <c r="BQ84" i="18"/>
  <c r="BU84" i="18"/>
  <c r="BV84" i="18"/>
  <c r="BW84" i="18"/>
  <c r="BY84" i="18"/>
  <c r="BZ84" i="18"/>
  <c r="CD84" i="18"/>
  <c r="CE84" i="18"/>
  <c r="CF84" i="18"/>
  <c r="CG84" i="18"/>
  <c r="CH84" i="18"/>
  <c r="CI84" i="18"/>
  <c r="CM84" i="18"/>
  <c r="CQ84" i="18"/>
  <c r="CR84" i="18"/>
  <c r="CS84" i="18"/>
  <c r="CU84" i="18"/>
  <c r="CV84" i="18"/>
  <c r="CZ84" i="18"/>
  <c r="DA84" i="18"/>
  <c r="DB84" i="18"/>
  <c r="DC84" i="18"/>
  <c r="DD84" i="18"/>
  <c r="DE84" i="18"/>
  <c r="AU85" i="18"/>
  <c r="AY85" i="18"/>
  <c r="AZ85" i="18"/>
  <c r="BA85" i="18"/>
  <c r="BC85" i="18"/>
  <c r="BD85" i="18"/>
  <c r="BH85" i="18"/>
  <c r="BI85" i="18"/>
  <c r="BJ85" i="18"/>
  <c r="BK85" i="18"/>
  <c r="BL85" i="18"/>
  <c r="BM85" i="18"/>
  <c r="BQ85" i="18"/>
  <c r="BU85" i="18"/>
  <c r="BV85" i="18"/>
  <c r="BW85" i="18"/>
  <c r="BY85" i="18"/>
  <c r="BZ85" i="18"/>
  <c r="CD85" i="18"/>
  <c r="CE85" i="18"/>
  <c r="CF85" i="18"/>
  <c r="CG85" i="18"/>
  <c r="CH85" i="18"/>
  <c r="CI85" i="18"/>
  <c r="CM85" i="18"/>
  <c r="CQ85" i="18"/>
  <c r="CR85" i="18"/>
  <c r="CS85" i="18"/>
  <c r="CU85" i="18"/>
  <c r="CV85" i="18"/>
  <c r="CZ85" i="18"/>
  <c r="DA85" i="18"/>
  <c r="DB85" i="18"/>
  <c r="DC85" i="18"/>
  <c r="DD85" i="18"/>
  <c r="DE85" i="18"/>
  <c r="AU86" i="18"/>
  <c r="AY86" i="18"/>
  <c r="AZ86" i="18"/>
  <c r="BA86" i="18"/>
  <c r="BC86" i="18"/>
  <c r="BD86" i="18"/>
  <c r="BH86" i="18"/>
  <c r="BI86" i="18"/>
  <c r="BJ86" i="18"/>
  <c r="BK86" i="18"/>
  <c r="BL86" i="18"/>
  <c r="BM86" i="18"/>
  <c r="BQ86" i="18"/>
  <c r="BU86" i="18"/>
  <c r="BV86" i="18"/>
  <c r="BW86" i="18"/>
  <c r="BY86" i="18"/>
  <c r="BZ86" i="18"/>
  <c r="CD86" i="18"/>
  <c r="CE86" i="18"/>
  <c r="CF86" i="18"/>
  <c r="CG86" i="18"/>
  <c r="CH86" i="18"/>
  <c r="CI86" i="18"/>
  <c r="CM86" i="18"/>
  <c r="CQ86" i="18"/>
  <c r="CR86" i="18"/>
  <c r="CS86" i="18"/>
  <c r="CU86" i="18"/>
  <c r="CV86" i="18"/>
  <c r="CZ86" i="18"/>
  <c r="DA86" i="18"/>
  <c r="DB86" i="18"/>
  <c r="DC86" i="18"/>
  <c r="DD86" i="18"/>
  <c r="DE86" i="18"/>
  <c r="AU87" i="18"/>
  <c r="AY87" i="18"/>
  <c r="AZ87" i="18"/>
  <c r="BA87" i="18"/>
  <c r="BC87" i="18"/>
  <c r="BD87" i="18"/>
  <c r="BH87" i="18"/>
  <c r="BI87" i="18"/>
  <c r="BJ87" i="18"/>
  <c r="BK87" i="18"/>
  <c r="BL87" i="18"/>
  <c r="BM87" i="18"/>
  <c r="BQ87" i="18"/>
  <c r="BU87" i="18"/>
  <c r="BV87" i="18"/>
  <c r="BW87" i="18"/>
  <c r="BY87" i="18"/>
  <c r="BZ87" i="18"/>
  <c r="CD87" i="18"/>
  <c r="CE87" i="18"/>
  <c r="CF87" i="18"/>
  <c r="CG87" i="18"/>
  <c r="CH87" i="18"/>
  <c r="CI87" i="18"/>
  <c r="CM87" i="18"/>
  <c r="CQ87" i="18"/>
  <c r="CR87" i="18"/>
  <c r="CS87" i="18"/>
  <c r="CU87" i="18"/>
  <c r="CV87" i="18"/>
  <c r="CZ87" i="18"/>
  <c r="DA87" i="18"/>
  <c r="DB87" i="18"/>
  <c r="DC87" i="18"/>
  <c r="DD87" i="18"/>
  <c r="DE87" i="18"/>
  <c r="AU88" i="18"/>
  <c r="AY88" i="18"/>
  <c r="AZ88" i="18"/>
  <c r="BA88" i="18"/>
  <c r="BC88" i="18"/>
  <c r="BD88" i="18"/>
  <c r="BH88" i="18"/>
  <c r="BI88" i="18"/>
  <c r="BJ88" i="18"/>
  <c r="BK88" i="18"/>
  <c r="BL88" i="18"/>
  <c r="BM88" i="18"/>
  <c r="BQ88" i="18"/>
  <c r="BU88" i="18"/>
  <c r="BV88" i="18"/>
  <c r="BW88" i="18"/>
  <c r="BY88" i="18"/>
  <c r="BZ88" i="18"/>
  <c r="CD88" i="18"/>
  <c r="CE88" i="18"/>
  <c r="CF88" i="18"/>
  <c r="CG88" i="18"/>
  <c r="CH88" i="18"/>
  <c r="CI88" i="18"/>
  <c r="CM88" i="18"/>
  <c r="CQ88" i="18"/>
  <c r="CR88" i="18"/>
  <c r="CS88" i="18"/>
  <c r="CU88" i="18"/>
  <c r="CV88" i="18"/>
  <c r="CZ88" i="18"/>
  <c r="DA88" i="18"/>
  <c r="DB88" i="18"/>
  <c r="DC88" i="18"/>
  <c r="DD88" i="18"/>
  <c r="DE88" i="18"/>
  <c r="AU89" i="18"/>
  <c r="AY89" i="18"/>
  <c r="AZ89" i="18"/>
  <c r="BA89" i="18"/>
  <c r="BC89" i="18"/>
  <c r="BD89" i="18"/>
  <c r="BH89" i="18"/>
  <c r="BI89" i="18"/>
  <c r="BJ89" i="18"/>
  <c r="BK89" i="18"/>
  <c r="BL89" i="18"/>
  <c r="BM89" i="18"/>
  <c r="BQ89" i="18"/>
  <c r="BU89" i="18"/>
  <c r="BV89" i="18"/>
  <c r="BW89" i="18"/>
  <c r="BY89" i="18"/>
  <c r="BZ89" i="18"/>
  <c r="CD89" i="18"/>
  <c r="CE89" i="18"/>
  <c r="CF89" i="18"/>
  <c r="CG89" i="18"/>
  <c r="CH89" i="18"/>
  <c r="CI89" i="18"/>
  <c r="CM89" i="18"/>
  <c r="CQ89" i="18"/>
  <c r="CR89" i="18"/>
  <c r="CS89" i="18"/>
  <c r="CU89" i="18"/>
  <c r="CV89" i="18"/>
  <c r="CZ89" i="18"/>
  <c r="DA89" i="18"/>
  <c r="DB89" i="18"/>
  <c r="DC89" i="18"/>
  <c r="DD89" i="18"/>
  <c r="DE89" i="18"/>
  <c r="AU90" i="18"/>
  <c r="AY90" i="18"/>
  <c r="AZ90" i="18"/>
  <c r="BA90" i="18"/>
  <c r="BC90" i="18"/>
  <c r="BD90" i="18"/>
  <c r="BH90" i="18"/>
  <c r="BI90" i="18"/>
  <c r="BJ90" i="18"/>
  <c r="BK90" i="18"/>
  <c r="BL90" i="18"/>
  <c r="BM90" i="18"/>
  <c r="BQ90" i="18"/>
  <c r="BU90" i="18"/>
  <c r="BV90" i="18"/>
  <c r="BW90" i="18"/>
  <c r="BY90" i="18"/>
  <c r="BZ90" i="18"/>
  <c r="CD90" i="18"/>
  <c r="CE90" i="18"/>
  <c r="CF90" i="18"/>
  <c r="CG90" i="18"/>
  <c r="CH90" i="18"/>
  <c r="CI90" i="18"/>
  <c r="CM90" i="18"/>
  <c r="CQ90" i="18"/>
  <c r="CR90" i="18"/>
  <c r="CS90" i="18"/>
  <c r="CU90" i="18"/>
  <c r="CV90" i="18"/>
  <c r="CZ90" i="18"/>
  <c r="DA90" i="18"/>
  <c r="DB90" i="18"/>
  <c r="DC90" i="18"/>
  <c r="DD90" i="18"/>
  <c r="DE90" i="18"/>
  <c r="AU91" i="18"/>
  <c r="AY91" i="18"/>
  <c r="AZ91" i="18"/>
  <c r="BA91" i="18"/>
  <c r="BC91" i="18"/>
  <c r="BD91" i="18"/>
  <c r="BH91" i="18"/>
  <c r="BI91" i="18"/>
  <c r="BJ91" i="18"/>
  <c r="BK91" i="18"/>
  <c r="BL91" i="18"/>
  <c r="BM91" i="18"/>
  <c r="BQ91" i="18"/>
  <c r="BU91" i="18"/>
  <c r="BV91" i="18"/>
  <c r="BW91" i="18"/>
  <c r="BY91" i="18"/>
  <c r="BZ91" i="18"/>
  <c r="CD91" i="18"/>
  <c r="CE91" i="18"/>
  <c r="CF91" i="18"/>
  <c r="CG91" i="18"/>
  <c r="CH91" i="18"/>
  <c r="CI91" i="18"/>
  <c r="CM91" i="18"/>
  <c r="CQ91" i="18"/>
  <c r="CR91" i="18"/>
  <c r="CS91" i="18"/>
  <c r="CU91" i="18"/>
  <c r="CV91" i="18"/>
  <c r="CZ91" i="18"/>
  <c r="DA91" i="18"/>
  <c r="DB91" i="18"/>
  <c r="DC91" i="18"/>
  <c r="DD91" i="18"/>
  <c r="DE91" i="18"/>
  <c r="AU92" i="18"/>
  <c r="AY92" i="18"/>
  <c r="AZ92" i="18"/>
  <c r="BA92" i="18"/>
  <c r="BC92" i="18"/>
  <c r="BD92" i="18"/>
  <c r="BH92" i="18"/>
  <c r="BI92" i="18"/>
  <c r="BJ92" i="18"/>
  <c r="BK92" i="18"/>
  <c r="BL92" i="18"/>
  <c r="BM92" i="18"/>
  <c r="BQ92" i="18"/>
  <c r="BU92" i="18"/>
  <c r="BV92" i="18"/>
  <c r="BW92" i="18"/>
  <c r="BY92" i="18"/>
  <c r="BZ92" i="18"/>
  <c r="CD92" i="18"/>
  <c r="CE92" i="18"/>
  <c r="CF92" i="18"/>
  <c r="CG92" i="18"/>
  <c r="CH92" i="18"/>
  <c r="CI92" i="18"/>
  <c r="CM92" i="18"/>
  <c r="CQ92" i="18"/>
  <c r="CR92" i="18"/>
  <c r="CS92" i="18"/>
  <c r="CU92" i="18"/>
  <c r="CV92" i="18"/>
  <c r="CZ92" i="18"/>
  <c r="DA92" i="18"/>
  <c r="DB92" i="18"/>
  <c r="DC92" i="18"/>
  <c r="DD92" i="18"/>
  <c r="DE92" i="18"/>
  <c r="AU93" i="18"/>
  <c r="AY93" i="18"/>
  <c r="AZ93" i="18"/>
  <c r="BA93" i="18"/>
  <c r="BC93" i="18"/>
  <c r="BD93" i="18"/>
  <c r="BH93" i="18"/>
  <c r="BI93" i="18"/>
  <c r="BJ93" i="18"/>
  <c r="BK93" i="18"/>
  <c r="BL93" i="18"/>
  <c r="BM93" i="18"/>
  <c r="BQ93" i="18"/>
  <c r="BU93" i="18"/>
  <c r="BV93" i="18"/>
  <c r="BW93" i="18"/>
  <c r="BY93" i="18"/>
  <c r="BZ93" i="18"/>
  <c r="CD93" i="18"/>
  <c r="CE93" i="18"/>
  <c r="CF93" i="18"/>
  <c r="CG93" i="18"/>
  <c r="CH93" i="18"/>
  <c r="CI93" i="18"/>
  <c r="CM93" i="18"/>
  <c r="CQ93" i="18"/>
  <c r="CR93" i="18"/>
  <c r="CS93" i="18"/>
  <c r="CU93" i="18"/>
  <c r="CV93" i="18"/>
  <c r="CZ93" i="18"/>
  <c r="DA93" i="18"/>
  <c r="DB93" i="18"/>
  <c r="DC93" i="18"/>
  <c r="DD93" i="18"/>
  <c r="DE93" i="18"/>
  <c r="AU94" i="18"/>
  <c r="AY94" i="18"/>
  <c r="AZ94" i="18"/>
  <c r="BA94" i="18"/>
  <c r="BC94" i="18"/>
  <c r="BD94" i="18"/>
  <c r="BH94" i="18"/>
  <c r="BI94" i="18"/>
  <c r="BJ94" i="18"/>
  <c r="BK94" i="18"/>
  <c r="BL94" i="18"/>
  <c r="BM94" i="18"/>
  <c r="BQ94" i="18"/>
  <c r="BU94" i="18"/>
  <c r="BV94" i="18"/>
  <c r="BW94" i="18"/>
  <c r="BY94" i="18"/>
  <c r="BZ94" i="18"/>
  <c r="CD94" i="18"/>
  <c r="CE94" i="18"/>
  <c r="CF94" i="18"/>
  <c r="CG94" i="18"/>
  <c r="CH94" i="18"/>
  <c r="CI94" i="18"/>
  <c r="CM94" i="18"/>
  <c r="CQ94" i="18"/>
  <c r="CR94" i="18"/>
  <c r="CS94" i="18"/>
  <c r="CU94" i="18"/>
  <c r="CV94" i="18"/>
  <c r="CZ94" i="18"/>
  <c r="DA94" i="18"/>
  <c r="DB94" i="18"/>
  <c r="DC94" i="18"/>
  <c r="DD94" i="18"/>
  <c r="DE94" i="18"/>
  <c r="AU95" i="18"/>
  <c r="AY95" i="18"/>
  <c r="AZ95" i="18"/>
  <c r="BA95" i="18"/>
  <c r="BC95" i="18"/>
  <c r="BD95" i="18"/>
  <c r="BH95" i="18"/>
  <c r="BI95" i="18"/>
  <c r="BJ95" i="18"/>
  <c r="BK95" i="18"/>
  <c r="BL95" i="18"/>
  <c r="BM95" i="18"/>
  <c r="BQ95" i="18"/>
  <c r="BU95" i="18"/>
  <c r="BV95" i="18"/>
  <c r="BW95" i="18"/>
  <c r="BY95" i="18"/>
  <c r="BZ95" i="18"/>
  <c r="CD95" i="18"/>
  <c r="CE95" i="18"/>
  <c r="CF95" i="18"/>
  <c r="CG95" i="18"/>
  <c r="CH95" i="18"/>
  <c r="CI95" i="18"/>
  <c r="CM95" i="18"/>
  <c r="CQ95" i="18"/>
  <c r="CR95" i="18"/>
  <c r="CS95" i="18"/>
  <c r="CU95" i="18"/>
  <c r="CV95" i="18"/>
  <c r="CZ95" i="18"/>
  <c r="DA95" i="18"/>
  <c r="DB95" i="18"/>
  <c r="DC95" i="18"/>
  <c r="DD95" i="18"/>
  <c r="DE95" i="18"/>
  <c r="AU96" i="18"/>
  <c r="AY96" i="18"/>
  <c r="AZ96" i="18"/>
  <c r="BA96" i="18"/>
  <c r="BC96" i="18"/>
  <c r="BD96" i="18"/>
  <c r="BH96" i="18"/>
  <c r="BI96" i="18"/>
  <c r="BJ96" i="18"/>
  <c r="BK96" i="18"/>
  <c r="BL96" i="18"/>
  <c r="BM96" i="18"/>
  <c r="BQ96" i="18"/>
  <c r="BU96" i="18"/>
  <c r="BV96" i="18"/>
  <c r="BW96" i="18"/>
  <c r="BY96" i="18"/>
  <c r="BZ96" i="18"/>
  <c r="CD96" i="18"/>
  <c r="CE96" i="18"/>
  <c r="CF96" i="18"/>
  <c r="CG96" i="18"/>
  <c r="CH96" i="18"/>
  <c r="CI96" i="18"/>
  <c r="CM96" i="18"/>
  <c r="CQ96" i="18"/>
  <c r="CR96" i="18"/>
  <c r="CS96" i="18"/>
  <c r="CU96" i="18"/>
  <c r="CV96" i="18"/>
  <c r="CZ96" i="18"/>
  <c r="DA96" i="18"/>
  <c r="DB96" i="18"/>
  <c r="DC96" i="18"/>
  <c r="DD96" i="18"/>
  <c r="DE96" i="18"/>
  <c r="AU97" i="18"/>
  <c r="AY97" i="18"/>
  <c r="AZ97" i="18"/>
  <c r="BA97" i="18"/>
  <c r="BC97" i="18"/>
  <c r="BD97" i="18"/>
  <c r="BH97" i="18"/>
  <c r="BI97" i="18"/>
  <c r="BJ97" i="18"/>
  <c r="BK97" i="18"/>
  <c r="BL97" i="18"/>
  <c r="BM97" i="18"/>
  <c r="BQ97" i="18"/>
  <c r="BU97" i="18"/>
  <c r="BV97" i="18"/>
  <c r="BW97" i="18"/>
  <c r="BY97" i="18"/>
  <c r="BZ97" i="18"/>
  <c r="CD97" i="18"/>
  <c r="CE97" i="18"/>
  <c r="CF97" i="18"/>
  <c r="CG97" i="18"/>
  <c r="CH97" i="18"/>
  <c r="CI97" i="18"/>
  <c r="CM97" i="18"/>
  <c r="CQ97" i="18"/>
  <c r="CR97" i="18"/>
  <c r="CS97" i="18"/>
  <c r="CU97" i="18"/>
  <c r="CV97" i="18"/>
  <c r="CZ97" i="18"/>
  <c r="DA97" i="18"/>
  <c r="DB97" i="18"/>
  <c r="DC97" i="18"/>
  <c r="DD97" i="18"/>
  <c r="DE97" i="18"/>
  <c r="AU98" i="18"/>
  <c r="AY98" i="18"/>
  <c r="AZ98" i="18"/>
  <c r="BA98" i="18"/>
  <c r="BC98" i="18"/>
  <c r="BD98" i="18"/>
  <c r="BH98" i="18"/>
  <c r="BI98" i="18"/>
  <c r="BJ98" i="18"/>
  <c r="BK98" i="18"/>
  <c r="BL98" i="18"/>
  <c r="BM98" i="18"/>
  <c r="BQ98" i="18"/>
  <c r="BU98" i="18"/>
  <c r="BV98" i="18"/>
  <c r="BW98" i="18"/>
  <c r="BY98" i="18"/>
  <c r="BZ98" i="18"/>
  <c r="CD98" i="18"/>
  <c r="CE98" i="18"/>
  <c r="CF98" i="18"/>
  <c r="CG98" i="18"/>
  <c r="CH98" i="18"/>
  <c r="CI98" i="18"/>
  <c r="CM98" i="18"/>
  <c r="CQ98" i="18"/>
  <c r="CR98" i="18"/>
  <c r="CS98" i="18"/>
  <c r="CU98" i="18"/>
  <c r="CV98" i="18"/>
  <c r="CZ98" i="18"/>
  <c r="DA98" i="18"/>
  <c r="DB98" i="18"/>
  <c r="DC98" i="18"/>
  <c r="DD98" i="18"/>
  <c r="DE98" i="18"/>
  <c r="AU99" i="18"/>
  <c r="AY99" i="18"/>
  <c r="AZ99" i="18"/>
  <c r="BA99" i="18"/>
  <c r="BC99" i="18"/>
  <c r="BD99" i="18"/>
  <c r="BH99" i="18"/>
  <c r="BI99" i="18"/>
  <c r="BJ99" i="18"/>
  <c r="BK99" i="18"/>
  <c r="BL99" i="18"/>
  <c r="BM99" i="18"/>
  <c r="BQ99" i="18"/>
  <c r="BU99" i="18"/>
  <c r="BV99" i="18"/>
  <c r="BW99" i="18"/>
  <c r="BY99" i="18"/>
  <c r="BZ99" i="18"/>
  <c r="CD99" i="18"/>
  <c r="CE99" i="18"/>
  <c r="CF99" i="18"/>
  <c r="CG99" i="18"/>
  <c r="CH99" i="18"/>
  <c r="CI99" i="18"/>
  <c r="CM99" i="18"/>
  <c r="CQ99" i="18"/>
  <c r="CR99" i="18"/>
  <c r="CS99" i="18"/>
  <c r="CU99" i="18"/>
  <c r="CV99" i="18"/>
  <c r="CZ99" i="18"/>
  <c r="DA99" i="18"/>
  <c r="DB99" i="18"/>
  <c r="DC99" i="18"/>
  <c r="DD99" i="18"/>
  <c r="DE99" i="18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/>
  <c r="AV101" i="18"/>
  <c r="AX101" i="18"/>
  <c r="AV107" i="18" s="1"/>
  <c r="BG101" i="18"/>
  <c r="AV109" i="18" s="1"/>
  <c r="BR101" i="18"/>
  <c r="BT101" i="18"/>
  <c r="BR107" i="18" s="1"/>
  <c r="CC101" i="18"/>
  <c r="CH101" i="18"/>
  <c r="CN101" i="18"/>
  <c r="CP101" i="18"/>
  <c r="CN107" i="18" s="1"/>
  <c r="CY101" i="18"/>
  <c r="DD101" i="18"/>
  <c r="BJ102" i="18"/>
  <c r="AW107" i="18" s="1"/>
  <c r="CF102" i="18"/>
  <c r="BS107" i="18" s="1"/>
  <c r="DB102" i="18"/>
  <c r="CO107" i="18" s="1"/>
  <c r="BJ104" i="18"/>
  <c r="CF104" i="18"/>
  <c r="DB104" i="18"/>
  <c r="DB106" i="18" s="1"/>
  <c r="BS108" i="18"/>
  <c r="AW109" i="18"/>
  <c r="BR109" i="18"/>
  <c r="BS109" i="18"/>
  <c r="CN109" i="18"/>
  <c r="CO109" i="18"/>
  <c r="AW110" i="18"/>
  <c r="BS110" i="18"/>
  <c r="CO110" i="18"/>
  <c r="AW111" i="18"/>
  <c r="BS111" i="18"/>
  <c r="CO111" i="18"/>
  <c r="U4" i="18"/>
  <c r="L5" i="18"/>
  <c r="G8" i="18"/>
  <c r="H8" i="18"/>
  <c r="K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I14" i="18"/>
  <c r="K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C17" i="18"/>
  <c r="G17" i="18"/>
  <c r="H17" i="18"/>
  <c r="I17" i="18"/>
  <c r="K17" i="18"/>
  <c r="L17" i="18"/>
  <c r="P17" i="18"/>
  <c r="Q17" i="18"/>
  <c r="R17" i="18"/>
  <c r="S17" i="18"/>
  <c r="T17" i="18"/>
  <c r="U17" i="18" s="1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/>
  <c r="I20" i="18"/>
  <c r="K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 s="1"/>
  <c r="K23" i="18" s="1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/>
  <c r="K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K29" i="18" s="1"/>
  <c r="I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K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K35" i="18" s="1"/>
  <c r="I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 s="1"/>
  <c r="K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/>
  <c r="I44" i="18"/>
  <c r="K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I47" i="18"/>
  <c r="K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I50" i="18"/>
  <c r="K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/>
  <c r="I53" i="18"/>
  <c r="K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I56" i="18"/>
  <c r="K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C59" i="18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I62" i="18"/>
  <c r="K62" i="18"/>
  <c r="L62" i="18"/>
  <c r="P62" i="18"/>
  <c r="Q62" i="18"/>
  <c r="R62" i="18"/>
  <c r="S62" i="18"/>
  <c r="T62" i="18"/>
  <c r="U62" i="18" s="1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/>
  <c r="C94" i="18"/>
  <c r="G94" i="18"/>
  <c r="H94" i="18"/>
  <c r="I94" i="18"/>
  <c r="K94" i="18"/>
  <c r="L94" i="18"/>
  <c r="P94" i="18"/>
  <c r="Q94" i="18"/>
  <c r="R94" i="18"/>
  <c r="S94" i="18"/>
  <c r="T94" i="18"/>
  <c r="U94" i="18" s="1"/>
  <c r="C95" i="18"/>
  <c r="G95" i="18"/>
  <c r="H95" i="18"/>
  <c r="I95" i="18"/>
  <c r="K95" i="18"/>
  <c r="L95" i="18"/>
  <c r="P95" i="18"/>
  <c r="Q95" i="18"/>
  <c r="R95" i="18"/>
  <c r="S95" i="18"/>
  <c r="T95" i="18"/>
  <c r="U95" i="18"/>
  <c r="C96" i="18"/>
  <c r="G96" i="18"/>
  <c r="H96" i="18"/>
  <c r="I96" i="18"/>
  <c r="K96" i="18"/>
  <c r="L96" i="18"/>
  <c r="P96" i="18"/>
  <c r="Q96" i="18"/>
  <c r="R96" i="18"/>
  <c r="S96" i="18"/>
  <c r="T96" i="18"/>
  <c r="U96" i="18" s="1"/>
  <c r="C97" i="18"/>
  <c r="G97" i="18"/>
  <c r="H97" i="18"/>
  <c r="I97" i="18"/>
  <c r="K97" i="18"/>
  <c r="L97" i="18"/>
  <c r="P97" i="18"/>
  <c r="Q97" i="18"/>
  <c r="R97" i="18"/>
  <c r="S97" i="18"/>
  <c r="T97" i="18"/>
  <c r="U97" i="18"/>
  <c r="C98" i="18"/>
  <c r="G98" i="18"/>
  <c r="H98" i="18"/>
  <c r="I98" i="18"/>
  <c r="K98" i="18"/>
  <c r="L98" i="18"/>
  <c r="P98" i="18"/>
  <c r="Q98" i="18"/>
  <c r="R98" i="18"/>
  <c r="S98" i="18"/>
  <c r="T98" i="18"/>
  <c r="U98" i="18" s="1"/>
  <c r="C99" i="18"/>
  <c r="G99" i="18"/>
  <c r="H99" i="18"/>
  <c r="I99" i="18"/>
  <c r="K99" i="18"/>
  <c r="L99" i="18"/>
  <c r="P99" i="18"/>
  <c r="Q99" i="18"/>
  <c r="R99" i="18"/>
  <c r="S99" i="18"/>
  <c r="T99" i="18"/>
  <c r="U99" i="18"/>
  <c r="C100" i="18"/>
  <c r="G100" i="18"/>
  <c r="H100" i="18"/>
  <c r="I100" i="18"/>
  <c r="K100" i="18"/>
  <c r="L100" i="18"/>
  <c r="P100" i="18"/>
  <c r="Q100" i="18"/>
  <c r="R100" i="18"/>
  <c r="S100" i="18"/>
  <c r="T100" i="18"/>
  <c r="U100" i="18" s="1"/>
  <c r="D101" i="18"/>
  <c r="F101" i="18"/>
  <c r="O101" i="18"/>
  <c r="D109" i="18" s="1"/>
  <c r="T101" i="18"/>
  <c r="R102" i="18"/>
  <c r="E107" i="18" s="1"/>
  <c r="R104" i="18"/>
  <c r="R106" i="18" s="1"/>
  <c r="E108" i="18"/>
  <c r="E109" i="18"/>
  <c r="E110" i="18"/>
  <c r="E111" i="18"/>
  <c r="QI41" i="18" l="1"/>
  <c r="MY41" i="18"/>
  <c r="IS41" i="18"/>
  <c r="CU41" i="18"/>
  <c r="XY41" i="18"/>
  <c r="HW41" i="18"/>
  <c r="WG41" i="18"/>
  <c r="NU41" i="18"/>
  <c r="PM42" i="18"/>
  <c r="PM41" i="18"/>
  <c r="RO41" i="18"/>
  <c r="RE41" i="18"/>
  <c r="XC42" i="18"/>
  <c r="XC41" i="18"/>
  <c r="BC41" i="18"/>
  <c r="UO41" i="18"/>
  <c r="OQ41" i="18"/>
  <c r="GE41" i="18"/>
  <c r="SA41" i="18"/>
  <c r="VK41" i="18"/>
  <c r="KK41" i="18"/>
  <c r="MY38" i="18"/>
  <c r="SW38" i="18"/>
  <c r="IS38" i="18"/>
  <c r="XY38" i="18"/>
  <c r="RE38" i="18"/>
  <c r="OQ38" i="18"/>
  <c r="JO38" i="18"/>
  <c r="GE38" i="18"/>
  <c r="QI36" i="18"/>
  <c r="CU35" i="18"/>
  <c r="WG35" i="18"/>
  <c r="PM35" i="18"/>
  <c r="BC35" i="18"/>
  <c r="HA35" i="18"/>
  <c r="MC35" i="18"/>
  <c r="LG35" i="18"/>
  <c r="VK35" i="18"/>
  <c r="KK36" i="18"/>
  <c r="KK35" i="18"/>
  <c r="MY32" i="18"/>
  <c r="SW32" i="18"/>
  <c r="CU32" i="18"/>
  <c r="XY32" i="18"/>
  <c r="WG32" i="18"/>
  <c r="NU33" i="18"/>
  <c r="NU32" i="18"/>
  <c r="PM32" i="18"/>
  <c r="XC32" i="18"/>
  <c r="BC32" i="18"/>
  <c r="UO32" i="18"/>
  <c r="HA32" i="18"/>
  <c r="OQ32" i="18"/>
  <c r="FI32" i="18"/>
  <c r="JO32" i="18"/>
  <c r="MC32" i="18"/>
  <c r="LG32" i="18"/>
  <c r="VU32" i="18"/>
  <c r="VK32" i="18"/>
  <c r="QI29" i="18"/>
  <c r="MY29" i="18"/>
  <c r="SW29" i="18"/>
  <c r="XY29" i="18"/>
  <c r="WG29" i="18"/>
  <c r="NU30" i="18"/>
  <c r="NU29" i="18"/>
  <c r="PM29" i="18"/>
  <c r="RE29" i="18"/>
  <c r="UO29" i="18"/>
  <c r="HK29" i="18"/>
  <c r="HA29" i="18"/>
  <c r="OQ29" i="18"/>
  <c r="FI29" i="18"/>
  <c r="LG29" i="18"/>
  <c r="GE29" i="18"/>
  <c r="KK30" i="18"/>
  <c r="KK29" i="18"/>
  <c r="QI26" i="18"/>
  <c r="MY26" i="18"/>
  <c r="SW26" i="18"/>
  <c r="IS26" i="18"/>
  <c r="CU26" i="18"/>
  <c r="XY26" i="18"/>
  <c r="WG26" i="18"/>
  <c r="NU27" i="18"/>
  <c r="NU26" i="18"/>
  <c r="PM26" i="18"/>
  <c r="RE26" i="18"/>
  <c r="XC27" i="18"/>
  <c r="XC26" i="18"/>
  <c r="BC26" i="18"/>
  <c r="HA26" i="18"/>
  <c r="OQ26" i="18"/>
  <c r="FI26" i="18"/>
  <c r="JO26" i="18"/>
  <c r="MC26" i="18"/>
  <c r="LG26" i="18"/>
  <c r="GE26" i="18"/>
  <c r="VK26" i="18"/>
  <c r="MY23" i="18"/>
  <c r="SW23" i="18"/>
  <c r="IS23" i="18"/>
  <c r="CU23" i="18"/>
  <c r="WG23" i="18"/>
  <c r="OE23" i="18"/>
  <c r="NU23" i="18"/>
  <c r="PM23" i="18"/>
  <c r="XC23" i="18"/>
  <c r="BC24" i="18"/>
  <c r="BL101" i="18"/>
  <c r="BM23" i="18"/>
  <c r="BM101" i="18" s="1"/>
  <c r="BD103" i="18" s="1"/>
  <c r="G7" i="5" s="1"/>
  <c r="BC23" i="18"/>
  <c r="OQ23" i="18"/>
  <c r="FI23" i="18"/>
  <c r="GE23" i="18"/>
  <c r="SA23" i="18"/>
  <c r="VK23" i="18"/>
  <c r="QI11" i="18"/>
  <c r="SW11" i="18"/>
  <c r="IS11" i="18"/>
  <c r="XY11" i="18"/>
  <c r="NU12" i="18"/>
  <c r="OE11" i="18"/>
  <c r="RE11" i="18"/>
  <c r="XC11" i="18"/>
  <c r="BC11" i="18"/>
  <c r="UO11" i="18"/>
  <c r="HA11" i="18"/>
  <c r="OQ11" i="18"/>
  <c r="FI11" i="18"/>
  <c r="JO11" i="18"/>
  <c r="MC12" i="18"/>
  <c r="LG12" i="18"/>
  <c r="LG11" i="18"/>
  <c r="GE11" i="18"/>
  <c r="VK11" i="18"/>
  <c r="KK11" i="18"/>
  <c r="EA11" i="18"/>
  <c r="QI8" i="18"/>
  <c r="PM8" i="18"/>
  <c r="UO8" i="18"/>
  <c r="HA9" i="18"/>
  <c r="HA8" i="18"/>
  <c r="FS9" i="18"/>
  <c r="FQ8" i="18"/>
  <c r="FS8" i="18" s="1"/>
  <c r="FR101" i="18"/>
  <c r="JY8" i="18"/>
  <c r="JX101" i="18"/>
  <c r="MM8" i="18"/>
  <c r="MC8" i="18"/>
  <c r="LQ8" i="18"/>
  <c r="SK8" i="18"/>
  <c r="SA8" i="18"/>
  <c r="VU9" i="18"/>
  <c r="VU8" i="18"/>
  <c r="VK8" i="18"/>
  <c r="KK8" i="18"/>
  <c r="EA8" i="18"/>
  <c r="DZ101" i="18"/>
  <c r="AY107" i="18"/>
  <c r="H109" i="18"/>
  <c r="C9" i="16"/>
  <c r="C4" i="16"/>
  <c r="C28" i="16"/>
  <c r="C22" i="16"/>
  <c r="C17" i="16"/>
  <c r="C20" i="16"/>
  <c r="C5" i="16"/>
  <c r="C15" i="16"/>
  <c r="C25" i="16"/>
  <c r="C13" i="16"/>
  <c r="C21" i="16"/>
  <c r="C8" i="16"/>
  <c r="C18" i="16"/>
  <c r="C29" i="16"/>
  <c r="C30" i="16"/>
  <c r="C32" i="16"/>
  <c r="C10" i="16"/>
  <c r="C14" i="16"/>
  <c r="C31" i="16"/>
  <c r="C7" i="16"/>
  <c r="C26" i="16"/>
  <c r="C19" i="16"/>
  <c r="C16" i="16"/>
  <c r="C12" i="16"/>
  <c r="C27" i="16"/>
  <c r="C11" i="16"/>
  <c r="C6" i="16"/>
  <c r="C23" i="16"/>
  <c r="C24" i="16"/>
  <c r="CQ109" i="18"/>
  <c r="D107" i="18"/>
  <c r="C3" i="16"/>
  <c r="EV101" i="18"/>
  <c r="ML101" i="18"/>
  <c r="LV109" i="18"/>
  <c r="LZ109" i="18" s="1"/>
  <c r="SP109" i="18"/>
  <c r="SS109" i="18" s="1"/>
  <c r="TF101" i="18"/>
  <c r="EM101" i="18"/>
  <c r="EW102" i="18" s="1"/>
  <c r="OJ109" i="18"/>
  <c r="OZ101" i="18"/>
  <c r="RN101" i="18"/>
  <c r="QX109" i="18"/>
  <c r="RB109" i="18" s="1"/>
  <c r="MR109" i="18"/>
  <c r="MV109" i="18" s="1"/>
  <c r="NH101" i="18"/>
  <c r="PF109" i="18"/>
  <c r="PV101" i="18"/>
  <c r="WQ101" i="18"/>
  <c r="WH103" i="18" s="1"/>
  <c r="G32" i="5" s="1"/>
  <c r="EI109" i="18"/>
  <c r="JK109" i="18"/>
  <c r="KZ109" i="18"/>
  <c r="LP101" i="18"/>
  <c r="WG101" i="18"/>
  <c r="WQ102" i="18" s="1"/>
  <c r="WQ104" i="18" s="1"/>
  <c r="WQ106" i="18" s="1"/>
  <c r="D32" i="5" s="1"/>
  <c r="NN109" i="18"/>
  <c r="OD101" i="18"/>
  <c r="UH109" i="18"/>
  <c r="UX101" i="18"/>
  <c r="XM101" i="18"/>
  <c r="XD103" i="18" s="1"/>
  <c r="G33" i="5" s="1"/>
  <c r="XU109" i="18"/>
  <c r="QR101" i="18"/>
  <c r="SJ101" i="18"/>
  <c r="VT101" i="18"/>
  <c r="WX110" i="18"/>
  <c r="WV110" i="18" s="1"/>
  <c r="WY110" i="18" s="1"/>
  <c r="WY109" i="18"/>
  <c r="YH101" i="18"/>
  <c r="WP101" i="18"/>
  <c r="WB110" i="18"/>
  <c r="VZ110" i="18" s="1"/>
  <c r="WD110" i="18" s="1"/>
  <c r="JY101" i="18"/>
  <c r="JP103" i="18" s="1"/>
  <c r="G17" i="5" s="1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D15" i="16" s="1"/>
  <c r="JC101" i="18"/>
  <c r="IT103" i="18" s="1"/>
  <c r="G16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Y101" i="18"/>
  <c r="YI102" i="18" s="1"/>
  <c r="YI104" i="18" s="1"/>
  <c r="CP108" i="18"/>
  <c r="CN108" i="18" s="1"/>
  <c r="BT110" i="18"/>
  <c r="BR110" i="18" s="1"/>
  <c r="AX110" i="18"/>
  <c r="AV110" i="18" s="1"/>
  <c r="AY110" i="18" s="1"/>
  <c r="ON109" i="18"/>
  <c r="G109" i="18"/>
  <c r="KK101" i="18"/>
  <c r="LG101" i="18"/>
  <c r="MC101" i="18"/>
  <c r="MY101" i="18"/>
  <c r="NU101" i="18"/>
  <c r="OQ101" i="18"/>
  <c r="PM101" i="18"/>
  <c r="QI101" i="18"/>
  <c r="RE101" i="18"/>
  <c r="SA101" i="18"/>
  <c r="SW101" i="18"/>
  <c r="TS101" i="18"/>
  <c r="UO101" i="18"/>
  <c r="VK101" i="18"/>
  <c r="CP111" i="18"/>
  <c r="CN111" i="18" s="1"/>
  <c r="CQ111" i="18" s="1"/>
  <c r="CP110" i="18"/>
  <c r="CN110" i="18" s="1"/>
  <c r="GE101" i="18"/>
  <c r="KU101" i="18"/>
  <c r="KL103" i="18" s="1"/>
  <c r="G18" i="5" s="1"/>
  <c r="LQ101" i="18"/>
  <c r="LH103" i="18" s="1"/>
  <c r="G19" i="5" s="1"/>
  <c r="MM101" i="18"/>
  <c r="MD103" i="18" s="1"/>
  <c r="G20" i="5" s="1"/>
  <c r="NI101" i="18"/>
  <c r="MZ103" i="18" s="1"/>
  <c r="G21" i="5" s="1"/>
  <c r="OE101" i="18"/>
  <c r="NV103" i="18" s="1"/>
  <c r="G22" i="5" s="1"/>
  <c r="PA101" i="18"/>
  <c r="OR103" i="18" s="1"/>
  <c r="G23" i="5" s="1"/>
  <c r="PW101" i="18"/>
  <c r="PN103" i="18" s="1"/>
  <c r="G24" i="5" s="1"/>
  <c r="QS101" i="18"/>
  <c r="QJ103" i="18" s="1"/>
  <c r="G25" i="5" s="1"/>
  <c r="RO101" i="18"/>
  <c r="RF103" i="18" s="1"/>
  <c r="G26" i="5" s="1"/>
  <c r="SK101" i="18"/>
  <c r="SB103" i="18" s="1"/>
  <c r="G27" i="5" s="1"/>
  <c r="TG101" i="18"/>
  <c r="SX103" i="18" s="1"/>
  <c r="G28" i="5" s="1"/>
  <c r="UC101" i="18"/>
  <c r="TT103" i="18" s="1"/>
  <c r="G29" i="5" s="1"/>
  <c r="UY101" i="18"/>
  <c r="UP103" i="18" s="1"/>
  <c r="G30" i="5" s="1"/>
  <c r="VU101" i="18"/>
  <c r="VL103" i="18" s="1"/>
  <c r="G31" i="5" s="1"/>
  <c r="GO101" i="18"/>
  <c r="GF103" i="18" s="1"/>
  <c r="G13" i="5" s="1"/>
  <c r="XT110" i="18"/>
  <c r="XR110" i="18" s="1"/>
  <c r="XV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XV109" i="18"/>
  <c r="YF106" i="18"/>
  <c r="XJ106" i="18"/>
  <c r="WZ109" i="18"/>
  <c r="WN106" i="18"/>
  <c r="YI101" i="18"/>
  <c r="XZ103" i="18" s="1"/>
  <c r="G34" i="5" s="1"/>
  <c r="XV107" i="18"/>
  <c r="XU107" i="18"/>
  <c r="XT108" i="18"/>
  <c r="XR108" i="18" s="1"/>
  <c r="XT111" i="18"/>
  <c r="XR111" i="18" s="1"/>
  <c r="WX108" i="18"/>
  <c r="WV108" i="18" s="1"/>
  <c r="WW107" i="18"/>
  <c r="WY107" i="18" s="1"/>
  <c r="WX111" i="18"/>
  <c r="WV111" i="18" s="1"/>
  <c r="WD107" i="18"/>
  <c r="WC107" i="18"/>
  <c r="WC109" i="18"/>
  <c r="WD109" i="18"/>
  <c r="WB108" i="18"/>
  <c r="VZ108" i="18" s="1"/>
  <c r="WB111" i="18"/>
  <c r="VZ111" i="18" s="1"/>
  <c r="VR106" i="18"/>
  <c r="JV106" i="18"/>
  <c r="GB109" i="18"/>
  <c r="CR109" i="18"/>
  <c r="CF106" i="18"/>
  <c r="BJ106" i="18"/>
  <c r="TP109" i="18"/>
  <c r="TD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10" i="18"/>
  <c r="QX110" i="18" s="1"/>
  <c r="QZ111" i="18"/>
  <c r="QX111" i="18" s="1"/>
  <c r="QZ108" i="18"/>
  <c r="QX108" i="18" s="1"/>
  <c r="RV108" i="18"/>
  <c r="RT108" i="18" s="1"/>
  <c r="RV110" i="18"/>
  <c r="RT110" i="18" s="1"/>
  <c r="RV111" i="18"/>
  <c r="RT111" i="18" s="1"/>
  <c r="SR108" i="18"/>
  <c r="SP108" i="18" s="1"/>
  <c r="SR110" i="18"/>
  <c r="SP110" i="18" s="1"/>
  <c r="SR111" i="18"/>
  <c r="SP111" i="18" s="1"/>
  <c r="TN111" i="18"/>
  <c r="TL111" i="18" s="1"/>
  <c r="TN108" i="18"/>
  <c r="TL108" i="18" s="1"/>
  <c r="TN110" i="18"/>
  <c r="TL110" i="18" s="1"/>
  <c r="UJ110" i="18"/>
  <c r="UH110" i="18" s="1"/>
  <c r="UJ111" i="18"/>
  <c r="UH111" i="18" s="1"/>
  <c r="UJ108" i="18"/>
  <c r="UH108" i="18" s="1"/>
  <c r="VF110" i="18"/>
  <c r="VD110" i="18" s="1"/>
  <c r="VF111" i="18"/>
  <c r="VD111" i="18" s="1"/>
  <c r="VF108" i="18"/>
  <c r="VD108" i="18" s="1"/>
  <c r="PG107" i="18"/>
  <c r="PJ107" i="18" s="1"/>
  <c r="PT106" i="18"/>
  <c r="UI107" i="18"/>
  <c r="UL107" i="18" s="1"/>
  <c r="UV106" i="18"/>
  <c r="MU109" i="18"/>
  <c r="PJ109" i="18"/>
  <c r="PI109" i="18"/>
  <c r="RX109" i="18"/>
  <c r="RW109" i="18"/>
  <c r="UL109" i="18"/>
  <c r="UK109" i="18"/>
  <c r="OK108" i="18"/>
  <c r="OX106" i="18"/>
  <c r="MU107" i="18"/>
  <c r="LZ107" i="18"/>
  <c r="LY107" i="18"/>
  <c r="ON107" i="18"/>
  <c r="OM107" i="18"/>
  <c r="RB107" i="18"/>
  <c r="RA107" i="18"/>
  <c r="TP107" i="18"/>
  <c r="TO107" i="18"/>
  <c r="MS108" i="18"/>
  <c r="NF106" i="18"/>
  <c r="RU108" i="18"/>
  <c r="SH106" i="18"/>
  <c r="LD107" i="18"/>
  <c r="LC107" i="18"/>
  <c r="NR107" i="18"/>
  <c r="NQ107" i="18"/>
  <c r="QF107" i="18"/>
  <c r="QE107" i="18"/>
  <c r="ST107" i="18"/>
  <c r="SS107" i="18"/>
  <c r="VH107" i="18"/>
  <c r="VG107" i="18"/>
  <c r="LD109" i="18"/>
  <c r="LC109" i="18"/>
  <c r="NR109" i="18"/>
  <c r="NQ109" i="18"/>
  <c r="QF109" i="18"/>
  <c r="QE109" i="18"/>
  <c r="VH109" i="18"/>
  <c r="VG109" i="18"/>
  <c r="LN106" i="18"/>
  <c r="LA108" i="18"/>
  <c r="QP106" i="18"/>
  <c r="QC108" i="18"/>
  <c r="RW107" i="18"/>
  <c r="MV107" i="18"/>
  <c r="RX107" i="18"/>
  <c r="VE108" i="18"/>
  <c r="MJ106" i="18"/>
  <c r="RL106" i="18"/>
  <c r="TZ106" i="18"/>
  <c r="OM109" i="18"/>
  <c r="TO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BV109" i="18"/>
  <c r="G107" i="18"/>
  <c r="H107" i="18"/>
  <c r="F110" i="18"/>
  <c r="D110" i="18" s="1"/>
  <c r="F111" i="18"/>
  <c r="D111" i="18" s="1"/>
  <c r="RA109" i="18" l="1"/>
  <c r="XC101" i="18"/>
  <c r="XM102" i="18" s="1"/>
  <c r="XM104" i="18" s="1"/>
  <c r="XM106" i="18" s="1"/>
  <c r="D33" i="5" s="1"/>
  <c r="LY109" i="18"/>
  <c r="D9" i="16"/>
  <c r="JY102" i="18"/>
  <c r="JY104" i="18" s="1"/>
  <c r="JY106" i="18" s="1"/>
  <c r="D17" i="5" s="1"/>
  <c r="EW104" i="18"/>
  <c r="EW106" i="18" s="1"/>
  <c r="D11" i="5" s="1"/>
  <c r="D32" i="16"/>
  <c r="XU110" i="18"/>
  <c r="WC110" i="18"/>
  <c r="WZ110" i="18"/>
  <c r="AZ110" i="18"/>
  <c r="AY108" i="18"/>
  <c r="D12" i="16"/>
  <c r="FS101" i="18"/>
  <c r="FJ103" i="18" s="1"/>
  <c r="G12" i="5" s="1"/>
  <c r="D10" i="16"/>
  <c r="D30" i="16"/>
  <c r="CQ108" i="18"/>
  <c r="ST109" i="18"/>
  <c r="BU108" i="18"/>
  <c r="KH110" i="18"/>
  <c r="FE110" i="18"/>
  <c r="D3" i="16"/>
  <c r="BV110" i="18"/>
  <c r="BU110" i="18"/>
  <c r="AZ111" i="18"/>
  <c r="D13" i="16"/>
  <c r="YI106" i="18"/>
  <c r="D34" i="5" s="1"/>
  <c r="CR111" i="18"/>
  <c r="BU111" i="18"/>
  <c r="UK107" i="18"/>
  <c r="CR110" i="18"/>
  <c r="CQ110" i="18"/>
  <c r="VU102" i="18"/>
  <c r="VU104" i="18" s="1"/>
  <c r="VU106" i="18" s="1"/>
  <c r="D31" i="5" s="1"/>
  <c r="D29" i="16"/>
  <c r="QS102" i="18"/>
  <c r="D23" i="16"/>
  <c r="DE102" i="18"/>
  <c r="DE104" i="18" s="1"/>
  <c r="DE106" i="18" s="1"/>
  <c r="D9" i="5" s="1"/>
  <c r="D7" i="16"/>
  <c r="UY102" i="18"/>
  <c r="UY104" i="18" s="1"/>
  <c r="UY106" i="18" s="1"/>
  <c r="D30" i="5" s="1"/>
  <c r="D28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UC102" i="18"/>
  <c r="UC104" i="18" s="1"/>
  <c r="UC106" i="18" s="1"/>
  <c r="D29" i="5" s="1"/>
  <c r="D2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TG102" i="18"/>
  <c r="TG104" i="18" s="1"/>
  <c r="TG106" i="18" s="1"/>
  <c r="D28" i="5" s="1"/>
  <c r="D26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SK102" i="18"/>
  <c r="SK104" i="18" s="1"/>
  <c r="SK106" i="18" s="1"/>
  <c r="D27" i="5" s="1"/>
  <c r="D25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RO102" i="18"/>
  <c r="RO104" i="18" s="1"/>
  <c r="RO106" i="18" s="1"/>
  <c r="D26" i="5" s="1"/>
  <c r="D24" i="16"/>
  <c r="MM102" i="18"/>
  <c r="MM104" i="18" s="1"/>
  <c r="MM106" i="18" s="1"/>
  <c r="D20" i="5" s="1"/>
  <c r="D18" i="16"/>
  <c r="U106" i="18"/>
  <c r="D5" i="5" s="1"/>
  <c r="XV111" i="18"/>
  <c r="XU111" i="18"/>
  <c r="XV108" i="18"/>
  <c r="XU108" i="18"/>
  <c r="WZ107" i="18"/>
  <c r="WZ111" i="18"/>
  <c r="WY111" i="18"/>
  <c r="WZ108" i="18"/>
  <c r="WY108" i="18"/>
  <c r="WD111" i="18"/>
  <c r="WC111" i="18"/>
  <c r="WD108" i="18"/>
  <c r="WC108" i="18"/>
  <c r="CR108" i="18"/>
  <c r="UL110" i="18"/>
  <c r="UK110" i="18"/>
  <c r="LZ110" i="18"/>
  <c r="LY110" i="18"/>
  <c r="NQ108" i="18"/>
  <c r="NR108" i="18"/>
  <c r="VH108" i="18"/>
  <c r="VG108" i="18"/>
  <c r="TP110" i="18"/>
  <c r="TO110" i="18"/>
  <c r="RX111" i="18"/>
  <c r="RW111" i="18"/>
  <c r="QF108" i="18"/>
  <c r="QE108" i="18"/>
  <c r="ON110" i="18"/>
  <c r="OM110" i="18"/>
  <c r="MV111" i="18"/>
  <c r="MU111" i="18"/>
  <c r="LD108" i="18"/>
  <c r="LC108" i="18"/>
  <c r="RB110" i="18"/>
  <c r="RA110" i="18"/>
  <c r="TP108" i="18"/>
  <c r="TO108" i="18"/>
  <c r="RX110" i="18"/>
  <c r="RW110" i="18"/>
  <c r="QF111" i="18"/>
  <c r="QE111" i="18"/>
  <c r="ON108" i="18"/>
  <c r="OM108" i="18"/>
  <c r="MV110" i="18"/>
  <c r="MU110" i="18"/>
  <c r="LD111" i="18"/>
  <c r="LC111" i="18"/>
  <c r="SS108" i="18"/>
  <c r="ST108" i="18"/>
  <c r="VG110" i="18"/>
  <c r="VH110" i="18"/>
  <c r="TP111" i="18"/>
  <c r="TO111" i="18"/>
  <c r="RX108" i="18"/>
  <c r="RW108" i="18"/>
  <c r="QE110" i="18"/>
  <c r="QF110" i="18"/>
  <c r="ON111" i="18"/>
  <c r="OM111" i="18"/>
  <c r="MV108" i="18"/>
  <c r="MU108" i="18"/>
  <c r="LC110" i="18"/>
  <c r="LD110" i="18"/>
  <c r="VH111" i="18"/>
  <c r="VG111" i="18"/>
  <c r="UL108" i="18"/>
  <c r="UK108" i="18"/>
  <c r="ST111" i="18"/>
  <c r="SS111" i="18"/>
  <c r="RB108" i="18"/>
  <c r="RA108" i="18"/>
  <c r="PJ108" i="18"/>
  <c r="PI108" i="18"/>
  <c r="NR111" i="18"/>
  <c r="NQ111" i="18"/>
  <c r="LZ108" i="18"/>
  <c r="LY108" i="18"/>
  <c r="PJ110" i="18"/>
  <c r="PI110" i="18"/>
  <c r="PI107" i="18"/>
  <c r="UK111" i="18"/>
  <c r="UL111" i="18"/>
  <c r="ST110" i="18"/>
  <c r="SS110" i="18"/>
  <c r="RB111" i="18"/>
  <c r="RA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D31" i="16" l="1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G63" i="18"/>
  <c r="AE63" i="18"/>
  <c r="AD63" i="18"/>
  <c r="AC63" i="18"/>
  <c r="Y63" i="18"/>
  <c r="AP62" i="18"/>
  <c r="AQ62" i="18" s="1"/>
  <c r="AO62" i="18"/>
  <c r="AN62" i="18"/>
  <c r="AM62" i="18"/>
  <c r="AL62" i="18"/>
  <c r="AH62" i="18"/>
  <c r="AG62" i="18"/>
  <c r="AE62" i="18"/>
  <c r="AD62" i="18"/>
  <c r="AC62" i="18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G60" i="18"/>
  <c r="AE60" i="18"/>
  <c r="AD60" i="18"/>
  <c r="AC60" i="18"/>
  <c r="Y60" i="18"/>
  <c r="AP59" i="18"/>
  <c r="AQ59" i="18" s="1"/>
  <c r="AO59" i="18"/>
  <c r="AN59" i="18"/>
  <c r="AM59" i="18"/>
  <c r="AL59" i="18"/>
  <c r="AH59" i="18"/>
  <c r="AG59" i="18"/>
  <c r="AE59" i="18"/>
  <c r="AD59" i="18"/>
  <c r="AC59" i="18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Y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G54" i="18"/>
  <c r="AE54" i="18"/>
  <c r="AD54" i="18"/>
  <c r="AC54" i="18"/>
  <c r="Y54" i="18"/>
  <c r="AP53" i="18"/>
  <c r="AQ53" i="18" s="1"/>
  <c r="AO53" i="18"/>
  <c r="AN53" i="18"/>
  <c r="AM53" i="18"/>
  <c r="AL53" i="18"/>
  <c r="AH53" i="18"/>
  <c r="AG53" i="18"/>
  <c r="AE53" i="18"/>
  <c r="AD53" i="18"/>
  <c r="AC53" i="18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G51" i="18"/>
  <c r="AE51" i="18"/>
  <c r="AD51" i="18"/>
  <c r="AC51" i="18"/>
  <c r="Y51" i="18"/>
  <c r="AP50" i="18"/>
  <c r="AQ50" i="18" s="1"/>
  <c r="AO50" i="18"/>
  <c r="AN50" i="18"/>
  <c r="AM50" i="18"/>
  <c r="AL50" i="18"/>
  <c r="AH50" i="18"/>
  <c r="AG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G48" i="18"/>
  <c r="AE48" i="18"/>
  <c r="AD48" i="18"/>
  <c r="AC48" i="18"/>
  <c r="Y48" i="18"/>
  <c r="AP47" i="18"/>
  <c r="AQ47" i="18" s="1"/>
  <c r="AO47" i="18"/>
  <c r="AN47" i="18"/>
  <c r="AM47" i="18"/>
  <c r="AL47" i="18"/>
  <c r="AH47" i="18"/>
  <c r="AG47" i="18"/>
  <c r="AE47" i="18"/>
  <c r="AD47" i="18"/>
  <c r="AC47" i="18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G45" i="18"/>
  <c r="AE45" i="18"/>
  <c r="AD45" i="18"/>
  <c r="AC45" i="18"/>
  <c r="Y45" i="18"/>
  <c r="AP44" i="18"/>
  <c r="AQ44" i="18" s="1"/>
  <c r="AO44" i="18"/>
  <c r="AN44" i="18"/>
  <c r="AM44" i="18"/>
  <c r="AL44" i="18"/>
  <c r="AH44" i="18"/>
  <c r="AG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G42" i="18"/>
  <c r="AE42" i="18"/>
  <c r="AD42" i="18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E36" i="18"/>
  <c r="AD36" i="18"/>
  <c r="AG36" i="18" s="1"/>
  <c r="AC36" i="18"/>
  <c r="Y36" i="18"/>
  <c r="AP35" i="18"/>
  <c r="AQ35" i="18" s="1"/>
  <c r="AO35" i="18"/>
  <c r="AN35" i="18"/>
  <c r="AM35" i="18"/>
  <c r="AL35" i="18"/>
  <c r="AH35" i="18"/>
  <c r="AE35" i="18"/>
  <c r="AC35" i="18"/>
  <c r="AD35" i="18" s="1"/>
  <c r="AG35" i="18" s="1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E33" i="18"/>
  <c r="AC33" i="18"/>
  <c r="AD33" i="18" s="1"/>
  <c r="AG33" i="18" s="1"/>
  <c r="Y33" i="18"/>
  <c r="AP32" i="18"/>
  <c r="AN32" i="18"/>
  <c r="AM32" i="18"/>
  <c r="AO32" i="18" s="1"/>
  <c r="AL32" i="18"/>
  <c r="AH32" i="18"/>
  <c r="AE32" i="18"/>
  <c r="AC32" i="18"/>
  <c r="AD32" i="18" s="1"/>
  <c r="AG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E30" i="18"/>
  <c r="AC30" i="18"/>
  <c r="AD30" i="18" s="1"/>
  <c r="AG30" i="18" s="1"/>
  <c r="Y30" i="18"/>
  <c r="AP29" i="18"/>
  <c r="AQ29" i="18" s="1"/>
  <c r="AN29" i="18"/>
  <c r="AM29" i="18"/>
  <c r="AO29" i="18" s="1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E27" i="18"/>
  <c r="AC27" i="18"/>
  <c r="AD27" i="18" s="1"/>
  <c r="AG27" i="18" s="1"/>
  <c r="Y27" i="18"/>
  <c r="AP26" i="18"/>
  <c r="AO26" i="18"/>
  <c r="AN26" i="18"/>
  <c r="AM26" i="18"/>
  <c r="AL26" i="18"/>
  <c r="AH26" i="18"/>
  <c r="AE26" i="18"/>
  <c r="AD26" i="18"/>
  <c r="AC26" i="18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C23" i="18"/>
  <c r="AD23" i="18" s="1"/>
  <c r="AG23" i="18" s="1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G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G17" i="18"/>
  <c r="AE17" i="18"/>
  <c r="AD17" i="18"/>
  <c r="AC17" i="18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Y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E12" i="18"/>
  <c r="AC12" i="18"/>
  <c r="AD12" i="18" s="1"/>
  <c r="AG12" i="18" s="1"/>
  <c r="Y12" i="18"/>
  <c r="AP11" i="18"/>
  <c r="AQ11" i="18" s="1"/>
  <c r="AO11" i="18"/>
  <c r="AN11" i="18"/>
  <c r="AM11" i="18"/>
  <c r="AL11" i="18"/>
  <c r="AH11" i="18"/>
  <c r="AE11" i="18"/>
  <c r="AD11" i="18"/>
  <c r="AG11" i="18" s="1"/>
  <c r="AC11" i="18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G9" i="18"/>
  <c r="AE9" i="18"/>
  <c r="AD9" i="18"/>
  <c r="AC9" i="18"/>
  <c r="Y9" i="18"/>
  <c r="AP8" i="18"/>
  <c r="AQ8" i="18" s="1"/>
  <c r="AO8" i="18"/>
  <c r="AN8" i="18"/>
  <c r="AM8" i="18"/>
  <c r="AL8" i="18"/>
  <c r="AH8" i="18"/>
  <c r="AE8" i="18"/>
  <c r="AC8" i="18"/>
  <c r="AD8" i="18" s="1"/>
  <c r="Y8" i="18"/>
  <c r="AG41" i="18" l="1"/>
  <c r="AQ32" i="18"/>
  <c r="AG29" i="18"/>
  <c r="AQ26" i="18"/>
  <c r="AG26" i="18"/>
  <c r="AG8" i="18"/>
  <c r="AG101" i="18" s="1"/>
  <c r="AB110" i="18"/>
  <c r="Z110" i="18" s="1"/>
  <c r="AC110" i="18" s="1"/>
  <c r="AQ101" i="18"/>
  <c r="AH103" i="18" s="1"/>
  <c r="G6" i="5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2" i="18" l="1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6" i="5" l="1"/>
  <c r="TT3" i="18" l="1"/>
  <c r="RF3" i="18"/>
  <c r="OR3" i="18"/>
  <c r="MD3" i="18"/>
  <c r="JP3" i="18"/>
  <c r="HB3" i="18"/>
  <c r="EN3" i="18"/>
  <c r="BZ3" i="18"/>
  <c r="L3" i="18"/>
  <c r="UP3" i="18"/>
  <c r="SB3" i="18"/>
  <c r="PN3" i="18"/>
  <c r="MZ3" i="18"/>
  <c r="KL3" i="18"/>
  <c r="HX3" i="18"/>
  <c r="FJ3" i="18"/>
  <c r="CV3" i="18"/>
  <c r="AH3" i="18"/>
  <c r="VL3" i="18"/>
  <c r="SX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1" i="5"/>
  <c r="C29" i="5"/>
  <c r="C8" i="5"/>
  <c r="C26" i="5"/>
  <c r="C25" i="5"/>
  <c r="C23" i="5"/>
  <c r="C33" i="5"/>
  <c r="C20" i="5"/>
  <c r="C11" i="5"/>
  <c r="C9" i="5"/>
  <c r="C27" i="5"/>
  <c r="C6" i="5"/>
  <c r="C30" i="5"/>
  <c r="C34" i="5"/>
  <c r="C21" i="5"/>
  <c r="C24" i="5"/>
  <c r="C28" i="5"/>
  <c r="C7" i="5"/>
  <c r="C10" i="5"/>
  <c r="C22" i="5"/>
  <c r="C32" i="5"/>
  <c r="C5" i="4"/>
  <c r="A36" i="16"/>
  <c r="C18" i="4" l="1"/>
  <c r="A3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KC104" i="18"/>
  <c r="KL105" i="18" s="1"/>
  <c r="E18" i="5" s="1"/>
  <c r="F18" i="5" s="1"/>
  <c r="H18" i="5" s="1"/>
  <c r="RS104" i="18"/>
  <c r="SB105" i="18" s="1"/>
  <c r="E27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7" i="4"/>
  <c r="C7" i="4"/>
  <c r="AU104" i="18" s="1"/>
  <c r="BD105" i="18" s="1"/>
  <c r="E7" i="5" s="1"/>
  <c r="C8" i="4"/>
  <c r="BQ104" i="18" s="1"/>
  <c r="BZ105" i="18" s="1"/>
  <c r="E8" i="5" s="1"/>
  <c r="C20" i="4" l="1"/>
  <c r="LU104" i="18" s="1"/>
  <c r="MD105" i="18" s="1"/>
  <c r="E20" i="5" s="1"/>
  <c r="I37" i="4" l="1"/>
  <c r="F37" i="4"/>
  <c r="D37" i="4"/>
  <c r="H37" i="4"/>
  <c r="G37" i="4"/>
  <c r="E37" i="4"/>
  <c r="C6" i="4"/>
  <c r="Y104" i="18" s="1"/>
  <c r="AH105" i="18" s="1"/>
  <c r="E6" i="5" s="1"/>
  <c r="C37" i="4" l="1"/>
  <c r="E31" i="6" l="1"/>
  <c r="E32" i="6"/>
  <c r="E33" i="6"/>
  <c r="C30" i="4"/>
  <c r="UG104" i="18" s="1"/>
  <c r="UP105" i="18" s="1"/>
  <c r="E30" i="5" s="1"/>
  <c r="C22" i="4" l="1"/>
  <c r="NM104" i="18" s="1"/>
  <c r="NV105" i="18" s="1"/>
  <c r="E22" i="5" s="1"/>
  <c r="C34" i="4" l="1"/>
  <c r="XQ104" i="18" s="1"/>
  <c r="XZ105" i="18" s="1"/>
  <c r="E34" i="5" s="1"/>
  <c r="C25" i="4" l="1"/>
  <c r="QA104" i="18" s="1"/>
  <c r="QJ105" i="18" s="1"/>
  <c r="E25" i="5" s="1"/>
  <c r="C29" i="6" l="1"/>
  <c r="B29" i="6"/>
  <c r="D29" i="6" l="1"/>
  <c r="E29" i="6" s="1"/>
  <c r="C33" i="4"/>
  <c r="WU104" i="18" s="1"/>
  <c r="XD105" i="18" s="1"/>
  <c r="E33" i="5" s="1"/>
  <c r="C32" i="4" l="1"/>
  <c r="VY104" i="18" s="1"/>
  <c r="WH105" i="18" s="1"/>
  <c r="E32" i="5" s="1"/>
  <c r="C17" i="4" l="1"/>
  <c r="JG104" i="18" s="1"/>
  <c r="JP105" i="18" s="1"/>
  <c r="E17" i="5" s="1"/>
  <c r="F17" i="5" s="1"/>
  <c r="H17" i="5" s="1"/>
  <c r="B2" i="4" l="1"/>
  <c r="C28" i="4" l="1"/>
  <c r="SO104" i="18" s="1"/>
  <c r="SX105" i="18" s="1"/>
  <c r="E28" i="5" s="1"/>
  <c r="C26" i="4"/>
  <c r="QW104" i="18" s="1"/>
  <c r="RF105" i="18" s="1"/>
  <c r="E26" i="5" s="1"/>
  <c r="C36" i="16" l="1"/>
  <c r="C21" i="4" l="1"/>
  <c r="MQ104" i="18" s="1"/>
  <c r="MZ105" i="18" s="1"/>
  <c r="E21" i="5" s="1"/>
  <c r="C31" i="4"/>
  <c r="VC104" i="18" s="1"/>
  <c r="VL105" i="18" s="1"/>
  <c r="E31" i="5" s="1"/>
  <c r="C29" i="4"/>
  <c r="TK104" i="18" s="1"/>
  <c r="TT105" i="18" s="1"/>
  <c r="E29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6" i="6" l="1"/>
  <c r="E6" i="6" s="1"/>
  <c r="D13" i="6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7" i="5" l="1"/>
  <c r="E26" i="6"/>
  <c r="E19" i="6"/>
  <c r="E20" i="6"/>
  <c r="E17" i="6"/>
  <c r="E18" i="6"/>
  <c r="E21" i="6"/>
  <c r="E25" i="6"/>
  <c r="E22" i="6"/>
  <c r="E24" i="6"/>
  <c r="C37" i="5" l="1"/>
  <c r="F34" i="5" l="1"/>
  <c r="H34" i="5" s="1"/>
  <c r="F25" i="5"/>
  <c r="H25" i="5" s="1"/>
  <c r="F29" i="5"/>
  <c r="F30" i="5"/>
  <c r="H30" i="5" s="1"/>
  <c r="F11" i="5"/>
  <c r="H11" i="5" s="1"/>
  <c r="F8" i="5"/>
  <c r="H8" i="5" s="1"/>
  <c r="F22" i="5"/>
  <c r="H22" i="5" s="1"/>
  <c r="F6" i="5"/>
  <c r="H6" i="5" s="1"/>
  <c r="F33" i="5"/>
  <c r="H33" i="5" s="1"/>
  <c r="F10" i="5"/>
  <c r="H10" i="5" s="1"/>
  <c r="F31" i="5"/>
  <c r="H31" i="5" s="1"/>
  <c r="F24" i="5" l="1"/>
  <c r="H24" i="5" s="1"/>
  <c r="F26" i="5"/>
  <c r="H26" i="5" s="1"/>
  <c r="F7" i="5"/>
  <c r="H7" i="5" s="1"/>
  <c r="H29" i="5"/>
  <c r="F21" i="5"/>
  <c r="H21" i="5" s="1"/>
  <c r="F23" i="5"/>
  <c r="H23" i="5" s="1"/>
  <c r="F20" i="5"/>
  <c r="H20" i="5" s="1"/>
  <c r="F27" i="5"/>
  <c r="H27" i="5" s="1"/>
  <c r="F5" i="5"/>
  <c r="F28" i="5"/>
  <c r="H28" i="5" s="1"/>
  <c r="G37" i="5"/>
  <c r="F9" i="5"/>
  <c r="H9" i="5" s="1"/>
  <c r="F32" i="5"/>
  <c r="H32" i="5" s="1"/>
  <c r="D36" i="16" l="1"/>
  <c r="C38" i="16" s="1"/>
  <c r="J38" i="16" s="1"/>
  <c r="J39" i="16" s="1"/>
  <c r="D37" i="5"/>
  <c r="F37" i="5"/>
  <c r="H5" i="5"/>
  <c r="H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<sst xmlns="http://schemas.openxmlformats.org/spreadsheetml/2006/main" count="2322" uniqueCount="144">
  <si>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</si>
  <si>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</si>
  <si>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</si>
  <si>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</si>
  <si>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</si>
  <si>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</si>
  <si>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</si>
  <si>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</si>
  <si>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</si>
  <si>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</si>
  <si>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</si>
  <si>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</si>
  <si>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</si>
  <si>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</si>
  <si>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</si>
  <si>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</si>
  <si>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</si>
  <si>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</si>
  <si>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</si>
  <si>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</si>
  <si>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</si>
  <si>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</si>
  <si>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</si>
  <si>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</si>
  <si>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</si>
  <si>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</si>
  <si>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</si>
  <si>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</si>
  <si>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</si>
  <si>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</si>
  <si>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</si>
  <si>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</si>
  <si>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</si>
  <si>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</si>
  <si>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</si>
  <si>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</si>
  <si>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</si>
  <si>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</si>
  <si>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</si>
  <si>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</si>
  <si>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</si>
  <si>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</si>
  <si>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</si>
  <si>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</si>
  <si>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</si>
  <si>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</si>
  <si>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</si>
  <si>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</si>
  <si>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</si>
  <si>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</si>
  <si>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</si>
  <si>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</si>
  <si>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</si>
  <si>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</si>
  <si>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</si>
  <si>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</si>
  <si>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</si>
  <si>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</si>
  <si>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</si>
  <si>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</si>
  <si>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</si>
  <si>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</si>
  <si>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</si>
  <si>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</si>
  <si>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</si>
  <si>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</si>
  <si>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</si>
  <si>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</si>
  <si>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</si>
  <si>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</si>
  <si>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</si>
  <si>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</si>
  <si>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</si>
  <si>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</si>
  <si>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</si>
  <si>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</si>
  <si>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</si>
  <si>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</si>
  <si>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</si>
  <si>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</si>
  <si>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</si>
  <si>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</si>
  <si>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</si>
  <si>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</si>
  <si>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</si>
  <si>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</si>
  <si>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</si>
  <si>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</si>
  <si>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</si>
  <si>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</si>
  <si>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</si>
  <si>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</si>
  <si>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</si>
  <si>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</si>
  <si>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</si>
  <si>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</si>
  <si>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</si>
  <si>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</si>
  <si>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</si>
  <si>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</si>
  <si>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</si>
  <si>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</si>
  <si>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</si>
  <si>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</si>
  <si>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</si>
  <si>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</si>
  <si>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</si>
  <si>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</si>
  <si>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</si>
  <si>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</si>
  <si>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</si>
  <si>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</si>
  <si>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</si>
  <si>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</si>
  <si>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</si>
  <si>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</si>
  <si>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</si>
  <si>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</si>
  <si>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</si>
  <si>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</si>
  <si>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</si>
  <si>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</si>
  <si>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</si>
  <si>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</si>
  <si>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</si>
  <si>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</si>
  <si>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</si>
  <si>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</si>
  <si>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</si>
  <si>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</si>
  <si>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</si>
  <si>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</si>
  <si>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UFUK ALTINDİŞ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</si>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</sst>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2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638</xdr:col>
      <xdr:colOff>38100</xdr:colOff>
      <xdr:row>0</xdr:row>
      <xdr:rowOff>40821</xdr:rowOff>
    </xdr:from>
    <xdr:to>
      <xdr:col>641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YI112"/>
  <sheetViews>
    <sheetView tabSelected="1" zoomScale="70" zoomScaleNormal="70" workbookViewId="0">
      <pane ySplit="7" topLeftCell="A8" activePane="bottomLeft" state="frozen"/>
      <selection pane="bottomLeft" activeCell="A24" sqref="A24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  <col min="638" max="638" width="3" customWidth="1"/>
    <col min="639" max="639" width="4.44140625" style="90" customWidth="1"/>
    <col min="640" max="640" width="4.33203125" customWidth="1"/>
    <col min="641" max="641" width="21" customWidth="1"/>
    <col min="642" max="642" width="5.6640625" customWidth="1"/>
    <col min="643" max="643" width="6.6640625" customWidth="1"/>
    <col min="644" max="644" width="6.109375" customWidth="1"/>
    <col min="645" max="645" width="6.5546875" customWidth="1"/>
    <col min="646" max="646" width="6.109375" customWidth="1"/>
    <col min="647" max="647" width="7.109375" customWidth="1"/>
    <col min="648" max="648" width="6.5546875" customWidth="1"/>
    <col min="649" max="649" width="17.109375" bestFit="1" customWidth="1"/>
    <col min="650" max="650" width="17" bestFit="1" customWidth="1"/>
    <col min="651" max="651" width="15.33203125" bestFit="1" customWidth="1"/>
    <col min="652" max="652" width="5.109375" bestFit="1" customWidth="1"/>
    <col min="653" max="653" width="6.33203125" bestFit="1" customWidth="1"/>
    <col min="654" max="654" width="7" bestFit="1" customWidth="1"/>
    <col min="655" max="655" width="6.5546875" customWidth="1"/>
    <col min="656" max="656" width="7.5546875" customWidth="1"/>
    <col min="657" max="657" width="8.6640625" bestFit="1" customWidth="1"/>
    <col min="658" max="658" width="13.6640625" bestFit="1" customWidth="1"/>
    <col min="659" max="659" width="15.6640625" bestFit="1" customWidth="1"/>
  </cols>
  <sheetData>
    <row r="1" spans="1:659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31551</v>
      </c>
      <c r="RE1" s="76">
        <f>RF2</f>
        <v>31553</v>
      </c>
      <c r="SA1" s="76">
        <f>SB2</f>
        <v>31554</v>
      </c>
      <c r="SW1" s="76">
        <f>SX2</f>
        <v>35944</v>
      </c>
      <c r="TS1" s="76">
        <f>TT2</f>
        <v>36611</v>
      </c>
      <c r="UO1" s="76">
        <f>UP2</f>
        <v>38795</v>
      </c>
      <c r="VK1" s="76">
        <f>VL2</f>
        <v>40354</v>
      </c>
      <c r="WG1" s="76">
        <f>WH2</f>
        <v>41536</v>
      </c>
      <c r="XC1" s="76">
        <f>XD2</f>
        <v>41968</v>
      </c>
      <c r="XY1" s="76">
        <f>XZ2</f>
        <v>41969</v>
      </c>
    </row>
    <row r="2" spans="1:65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31551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31553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31554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35944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36611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38795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40354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41536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41968</v>
      </c>
      <c r="XE2" s="185"/>
      <c r="XF2" s="185"/>
      <c r="XG2" s="185"/>
      <c r="XH2" s="185"/>
      <c r="XI2" s="185"/>
      <c r="XJ2" s="185"/>
      <c r="XK2" s="185"/>
      <c r="XL2" s="185"/>
      <c r="XM2" s="185"/>
      <c r="XQ2" s="3"/>
      <c r="XR2" s="12"/>
      <c r="XS2" s="12"/>
      <c r="XT2" s="12"/>
      <c r="XU2" s="12"/>
      <c r="XV2" s="12"/>
      <c r="XW2" s="12"/>
      <c r="XX2" s="12"/>
      <c r="XY2" s="1" t="s">
        <v>2</v>
      </c>
      <c r="XZ2" s="186">
        <v>41969</v>
      </c>
      <c r="YA2" s="185"/>
      <c r="YB2" s="185"/>
      <c r="YC2" s="185"/>
      <c r="YD2" s="185"/>
      <c r="YE2" s="185"/>
      <c r="YF2" s="185"/>
      <c r="YG2" s="185"/>
      <c r="YH2" s="185"/>
      <c r="YI2" s="185"/>
    </row>
    <row r="3" spans="1:659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UFUK ALTINDİŞ</v>
      </c>
      <c r="QK3" s="65"/>
      <c r="QO3" s="76"/>
      <c r="QP3" s="76">
        <f>QJ2</f>
        <v>31551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MUSTAFA AKYAVAŞ</v>
      </c>
      <c r="RG3" s="65"/>
      <c r="RK3" s="76"/>
      <c r="RL3" s="76">
        <f>RF2</f>
        <v>31553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ALİ ŞAHAN</v>
      </c>
      <c r="SC3" s="65"/>
      <c r="SG3" s="76"/>
      <c r="SH3" s="76">
        <f>SB2</f>
        <v>31554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TURGAY KARTAL</v>
      </c>
      <c r="SY3" s="65"/>
      <c r="TC3" s="76"/>
      <c r="TD3" s="76">
        <f>SX2</f>
        <v>35944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MUZAFFER SOLAK</v>
      </c>
      <c r="TU3" s="65"/>
      <c r="TY3" s="76"/>
      <c r="TZ3" s="76">
        <f>TT2</f>
        <v>36611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KAMİL TUNCER</v>
      </c>
      <c r="UQ3" s="65"/>
      <c r="UU3" s="76"/>
      <c r="UV3" s="76">
        <f>UP2</f>
        <v>38795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ALİ OSMAN OTAY</v>
      </c>
      <c r="VM3" s="65"/>
      <c r="VQ3" s="76"/>
      <c r="VR3" s="76">
        <f>VL2</f>
        <v>40354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RESULCAN KARAV</v>
      </c>
      <c r="WI3" s="65"/>
      <c r="WM3" s="76"/>
      <c r="WN3" s="76">
        <f>WH2</f>
        <v>41536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MUHAMMED İKBAL YALÇIN</v>
      </c>
      <c r="XE3" s="65"/>
      <c r="XI3" s="76"/>
      <c r="XJ3" s="76">
        <f>XD2</f>
        <v>41968</v>
      </c>
      <c r="XK3" s="76"/>
      <c r="XL3" s="76"/>
      <c r="XM3" s="76"/>
      <c r="XO3" s="154"/>
      <c r="XP3" s="13"/>
      <c r="XQ3" s="2"/>
      <c r="XR3" s="14"/>
      <c r="XS3" s="184"/>
      <c r="XT3" s="184"/>
      <c r="XU3" s="14"/>
      <c r="XV3" s="14"/>
      <c r="XW3" s="14"/>
      <c r="XX3" s="14"/>
      <c r="XY3" s="1" t="s">
        <v>3</v>
      </c>
      <c r="XZ3" s="65" t="str">
        <f>VLOOKUP(XZ2,ÇİZELGE!$A:$H,2,FALSE)</f>
        <v>SEMİH KARADUMAN</v>
      </c>
      <c r="YA3" s="65"/>
      <c r="YE3" s="76"/>
      <c r="YF3" s="76">
        <f>XZ2</f>
        <v>41969</v>
      </c>
      <c r="YG3" s="76"/>
      <c r="YH3" s="76"/>
      <c r="YI3" s="76"/>
    </row>
    <row r="4" spans="1:659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50</v>
      </c>
      <c r="QK4" s="65"/>
      <c r="QO4" s="76"/>
      <c r="QP4" s="76"/>
      <c r="QQ4" s="76"/>
      <c r="QR4" s="76"/>
      <c r="QS4" s="76">
        <f>+QJ2</f>
        <v>31551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50</v>
      </c>
      <c r="RG4" s="65"/>
      <c r="RK4" s="76"/>
      <c r="RL4" s="76"/>
      <c r="RM4" s="76"/>
      <c r="RN4" s="76"/>
      <c r="RO4" s="76">
        <f>+RF2</f>
        <v>31553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50</v>
      </c>
      <c r="SC4" s="65"/>
      <c r="SG4" s="76"/>
      <c r="SH4" s="76"/>
      <c r="SI4" s="76"/>
      <c r="SJ4" s="76"/>
      <c r="SK4" s="76">
        <f>+SB2</f>
        <v>31554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50</v>
      </c>
      <c r="SY4" s="65"/>
      <c r="TC4" s="76"/>
      <c r="TD4" s="76"/>
      <c r="TE4" s="76"/>
      <c r="TF4" s="76"/>
      <c r="TG4" s="76">
        <f>+SX2</f>
        <v>35944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50</v>
      </c>
      <c r="TU4" s="65"/>
      <c r="TY4" s="76"/>
      <c r="TZ4" s="76"/>
      <c r="UA4" s="76"/>
      <c r="UB4" s="76"/>
      <c r="UC4" s="76">
        <f>+TT2</f>
        <v>36611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50</v>
      </c>
      <c r="UQ4" s="65"/>
      <c r="UU4" s="76"/>
      <c r="UV4" s="76"/>
      <c r="UW4" s="76"/>
      <c r="UX4" s="76"/>
      <c r="UY4" s="76">
        <f>+UP2</f>
        <v>38795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50</v>
      </c>
      <c r="VM4" s="65"/>
      <c r="VQ4" s="76"/>
      <c r="VR4" s="76"/>
      <c r="VS4" s="76"/>
      <c r="VT4" s="76"/>
      <c r="VU4" s="76">
        <f>+VL2</f>
        <v>40354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50</v>
      </c>
      <c r="WI4" s="65"/>
      <c r="WM4" s="76"/>
      <c r="WN4" s="76"/>
      <c r="WO4" s="76"/>
      <c r="WP4" s="76"/>
      <c r="WQ4" s="76">
        <f>+WH2</f>
        <v>41536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50</v>
      </c>
      <c r="XE4" s="65"/>
      <c r="XI4" s="76"/>
      <c r="XJ4" s="76"/>
      <c r="XK4" s="76"/>
      <c r="XL4" s="76"/>
      <c r="XM4" s="76">
        <f>+XD2</f>
        <v>41968</v>
      </c>
      <c r="XO4" s="154"/>
      <c r="XP4" s="13"/>
      <c r="XQ4" s="2"/>
      <c r="XR4" s="14"/>
      <c r="XS4" s="14"/>
      <c r="XT4" s="14"/>
      <c r="XU4" s="14"/>
      <c r="XV4" s="14"/>
      <c r="XW4" s="14"/>
      <c r="XX4" s="14"/>
      <c r="XY4" s="1" t="s">
        <v>4</v>
      </c>
      <c r="XZ4" s="187" t="s">
        <v>50</v>
      </c>
      <c r="YA4" s="65"/>
      <c r="YE4" s="76"/>
      <c r="YF4" s="76"/>
      <c r="YG4" s="76"/>
      <c r="YH4" s="76"/>
      <c r="YI4" s="76">
        <f>+XZ2</f>
        <v>41969</v>
      </c>
    </row>
    <row r="5" spans="1:659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44593</v>
      </c>
      <c r="M5" s="188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9">
        <f>ÇİZELGE!$G$2</f>
        <v>44593</v>
      </c>
      <c r="AI5" s="188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9">
        <f>ÇİZELGE!$G$2</f>
        <v>44593</v>
      </c>
      <c r="BE5" s="188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9">
        <f>ÇİZELGE!$G$2</f>
        <v>44593</v>
      </c>
      <c r="CA5" s="188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9">
        <f>ÇİZELGE!$G$2</f>
        <v>44593</v>
      </c>
      <c r="CW5" s="188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9">
        <f>ÇİZELGE!$G$2</f>
        <v>44593</v>
      </c>
      <c r="DS5" s="188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9">
        <f>ÇİZELGE!$G$2</f>
        <v>44593</v>
      </c>
      <c r="EO5" s="188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9">
        <f>ÇİZELGE!$G$2</f>
        <v>44593</v>
      </c>
      <c r="FK5" s="188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9">
        <f>ÇİZELGE!$G$2</f>
        <v>44593</v>
      </c>
      <c r="GG5" s="188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9">
        <f>ÇİZELGE!$G$2</f>
        <v>44593</v>
      </c>
      <c r="HC5" s="188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9">
        <f>ÇİZELGE!$G$2</f>
        <v>44593</v>
      </c>
      <c r="HY5" s="188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9">
        <f>ÇİZELGE!$G$2</f>
        <v>44593</v>
      </c>
      <c r="IU5" s="188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9">
        <f>ÇİZELGE!$G$2</f>
        <v>44593</v>
      </c>
      <c r="JQ5" s="188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9">
        <f>ÇİZELGE!$G$2</f>
        <v>44593</v>
      </c>
      <c r="KM5" s="188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9">
        <f>ÇİZELGE!$G$2</f>
        <v>44593</v>
      </c>
      <c r="LI5" s="188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9">
        <f>ÇİZELGE!$G$2</f>
        <v>44593</v>
      </c>
      <c r="ME5" s="188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9">
        <f>ÇİZELGE!$G$2</f>
        <v>44593</v>
      </c>
      <c r="NA5" s="188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9">
        <f>ÇİZELGE!$G$2</f>
        <v>44593</v>
      </c>
      <c r="NW5" s="188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9">
        <f>ÇİZELGE!$G$2</f>
        <v>44593</v>
      </c>
      <c r="OS5" s="188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9">
        <f>ÇİZELGE!$G$2</f>
        <v>44593</v>
      </c>
      <c r="PO5" s="188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9">
        <f>ÇİZELGE!$G$2</f>
        <v>44593</v>
      </c>
      <c r="QK5" s="188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189">
        <f>ÇİZELGE!$G$2</f>
        <v>44593</v>
      </c>
      <c r="RG5" s="188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189">
        <f>ÇİZELGE!$G$2</f>
        <v>44593</v>
      </c>
      <c r="SC5" s="188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189">
        <f>ÇİZELGE!$G$2</f>
        <v>44593</v>
      </c>
      <c r="SY5" s="188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189">
        <f>ÇİZELGE!$G$2</f>
        <v>44593</v>
      </c>
      <c r="TU5" s="188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189">
        <f>ÇİZELGE!$G$2</f>
        <v>44593</v>
      </c>
      <c r="UQ5" s="188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189">
        <f>ÇİZELGE!$G$2</f>
        <v>44593</v>
      </c>
      <c r="VM5" s="188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189">
        <f>ÇİZELGE!$G$2</f>
        <v>44593</v>
      </c>
      <c r="WI5" s="188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189">
        <f>ÇİZELGE!$G$2</f>
        <v>44593</v>
      </c>
      <c r="XE5" s="188"/>
      <c r="XO5" s="155"/>
      <c r="XP5" s="15"/>
      <c r="XQ5" s="16"/>
      <c r="XR5" s="17"/>
      <c r="XS5" s="17"/>
      <c r="XT5" s="17"/>
      <c r="XU5" s="17"/>
      <c r="XV5" s="17"/>
      <c r="XW5" s="17"/>
      <c r="XX5" s="17"/>
      <c r="XY5" s="1" t="s">
        <v>5</v>
      </c>
      <c r="XZ5" s="189">
        <f>ÇİZELGE!$G$2</f>
        <v>44593</v>
      </c>
      <c r="YA5" s="188"/>
    </row>
    <row r="6" spans="1:659" ht="16.2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106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106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106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106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106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106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106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106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106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106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106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106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106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106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106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106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106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106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106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106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106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106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106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106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106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106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106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106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106</v>
      </c>
      <c r="XE6" s="226"/>
      <c r="XF6" s="226"/>
      <c r="XG6" s="226"/>
      <c r="XH6" s="226"/>
      <c r="XI6" s="226"/>
      <c r="XJ6" s="226"/>
      <c r="XK6" s="226"/>
      <c r="XL6" s="226"/>
      <c r="XM6" s="227"/>
      <c r="XO6" s="239" t="s">
        <v>0</v>
      </c>
      <c r="XP6" s="240"/>
      <c r="XQ6" s="240"/>
      <c r="XR6" s="240"/>
      <c r="XS6" s="240"/>
      <c r="XT6" s="240"/>
      <c r="XU6" s="240"/>
      <c r="XV6" s="240"/>
      <c r="XW6" s="240"/>
      <c r="XX6" s="240"/>
      <c r="XY6" s="241"/>
      <c r="XZ6" s="225" t="s">
        <v>106</v>
      </c>
      <c r="YA6" s="226"/>
      <c r="YB6" s="226"/>
      <c r="YC6" s="226"/>
      <c r="YD6" s="226"/>
      <c r="YE6" s="226"/>
      <c r="YF6" s="226"/>
      <c r="YG6" s="226"/>
      <c r="YH6" s="226"/>
      <c r="YI6" s="227"/>
    </row>
    <row r="7" spans="1:659" ht="27" thickBot="1">
      <c r="A7" s="218" t="s">
        <v>68</v>
      </c>
      <c r="B7" s="219" t="s">
        <v>1</v>
      </c>
      <c r="C7" s="208" t="s">
        <v>66</v>
      </c>
      <c r="D7" s="208" t="s">
        <v>25</v>
      </c>
      <c r="E7" s="208" t="s">
        <v>65</v>
      </c>
      <c r="F7" s="209" t="s">
        <v>69</v>
      </c>
      <c r="G7" s="209" t="s">
        <v>21</v>
      </c>
      <c r="H7" s="209" t="s">
        <v>24</v>
      </c>
      <c r="I7" s="220" t="s">
        <v>76</v>
      </c>
      <c r="J7" s="220" t="s">
        <v>79</v>
      </c>
      <c r="K7" s="221" t="s">
        <v>26</v>
      </c>
      <c r="L7" s="207" t="s">
        <v>70</v>
      </c>
      <c r="M7" s="208" t="s">
        <v>67</v>
      </c>
      <c r="N7" s="209" t="s">
        <v>71</v>
      </c>
      <c r="O7" s="209" t="s">
        <v>72</v>
      </c>
      <c r="P7" s="209" t="s">
        <v>73</v>
      </c>
      <c r="Q7" s="209" t="s">
        <v>74</v>
      </c>
      <c r="R7" s="209" t="s">
        <v>78</v>
      </c>
      <c r="S7" s="209" t="s">
        <v>75</v>
      </c>
      <c r="T7" s="209" t="s">
        <v>27</v>
      </c>
      <c r="U7" s="222" t="s">
        <v>77</v>
      </c>
      <c r="W7" s="218" t="s">
        <v>68</v>
      </c>
      <c r="X7" s="219" t="s">
        <v>1</v>
      </c>
      <c r="Y7" s="208" t="s">
        <v>66</v>
      </c>
      <c r="Z7" s="208" t="s">
        <v>25</v>
      </c>
      <c r="AA7" s="208" t="s">
        <v>65</v>
      </c>
      <c r="AB7" s="209" t="s">
        <v>69</v>
      </c>
      <c r="AC7" s="209" t="s">
        <v>21</v>
      </c>
      <c r="AD7" s="209" t="s">
        <v>24</v>
      </c>
      <c r="AE7" s="220" t="s">
        <v>76</v>
      </c>
      <c r="AF7" s="220" t="s">
        <v>79</v>
      </c>
      <c r="AG7" s="221" t="s">
        <v>26</v>
      </c>
      <c r="AH7" s="207" t="s">
        <v>70</v>
      </c>
      <c r="AI7" s="208" t="s">
        <v>67</v>
      </c>
      <c r="AJ7" s="209" t="s">
        <v>71</v>
      </c>
      <c r="AK7" s="209" t="s">
        <v>72</v>
      </c>
      <c r="AL7" s="209" t="s">
        <v>73</v>
      </c>
      <c r="AM7" s="209" t="s">
        <v>74</v>
      </c>
      <c r="AN7" s="209" t="s">
        <v>78</v>
      </c>
      <c r="AO7" s="209" t="s">
        <v>75</v>
      </c>
      <c r="AP7" s="209" t="s">
        <v>27</v>
      </c>
      <c r="AQ7" s="222" t="s">
        <v>77</v>
      </c>
      <c r="AS7" s="218" t="s">
        <v>68</v>
      </c>
      <c r="AT7" s="219" t="s">
        <v>1</v>
      </c>
      <c r="AU7" s="208" t="s">
        <v>66</v>
      </c>
      <c r="AV7" s="208" t="s">
        <v>25</v>
      </c>
      <c r="AW7" s="208" t="s">
        <v>65</v>
      </c>
      <c r="AX7" s="209" t="s">
        <v>69</v>
      </c>
      <c r="AY7" s="209" t="s">
        <v>21</v>
      </c>
      <c r="AZ7" s="209" t="s">
        <v>24</v>
      </c>
      <c r="BA7" s="220" t="s">
        <v>76</v>
      </c>
      <c r="BB7" s="220" t="s">
        <v>79</v>
      </c>
      <c r="BC7" s="221" t="s">
        <v>26</v>
      </c>
      <c r="BD7" s="207" t="s">
        <v>70</v>
      </c>
      <c r="BE7" s="208" t="s">
        <v>67</v>
      </c>
      <c r="BF7" s="209" t="s">
        <v>71</v>
      </c>
      <c r="BG7" s="209" t="s">
        <v>72</v>
      </c>
      <c r="BH7" s="209" t="s">
        <v>73</v>
      </c>
      <c r="BI7" s="209" t="s">
        <v>74</v>
      </c>
      <c r="BJ7" s="209" t="s">
        <v>78</v>
      </c>
      <c r="BK7" s="209" t="s">
        <v>75</v>
      </c>
      <c r="BL7" s="209" t="s">
        <v>27</v>
      </c>
      <c r="BM7" s="222" t="s">
        <v>77</v>
      </c>
      <c r="BO7" s="218" t="s">
        <v>68</v>
      </c>
      <c r="BP7" s="219" t="s">
        <v>1</v>
      </c>
      <c r="BQ7" s="208" t="s">
        <v>66</v>
      </c>
      <c r="BR7" s="208" t="s">
        <v>25</v>
      </c>
      <c r="BS7" s="208" t="s">
        <v>65</v>
      </c>
      <c r="BT7" s="209" t="s">
        <v>69</v>
      </c>
      <c r="BU7" s="209" t="s">
        <v>21</v>
      </c>
      <c r="BV7" s="209" t="s">
        <v>24</v>
      </c>
      <c r="BW7" s="220" t="s">
        <v>76</v>
      </c>
      <c r="BX7" s="220" t="s">
        <v>79</v>
      </c>
      <c r="BY7" s="221" t="s">
        <v>26</v>
      </c>
      <c r="BZ7" s="207" t="s">
        <v>70</v>
      </c>
      <c r="CA7" s="208" t="s">
        <v>67</v>
      </c>
      <c r="CB7" s="209" t="s">
        <v>71</v>
      </c>
      <c r="CC7" s="209" t="s">
        <v>72</v>
      </c>
      <c r="CD7" s="209" t="s">
        <v>73</v>
      </c>
      <c r="CE7" s="209" t="s">
        <v>74</v>
      </c>
      <c r="CF7" s="209" t="s">
        <v>78</v>
      </c>
      <c r="CG7" s="209" t="s">
        <v>75</v>
      </c>
      <c r="CH7" s="209" t="s">
        <v>27</v>
      </c>
      <c r="CI7" s="222" t="s">
        <v>77</v>
      </c>
      <c r="CK7" s="218" t="s">
        <v>68</v>
      </c>
      <c r="CL7" s="219" t="s">
        <v>1</v>
      </c>
      <c r="CM7" s="208" t="s">
        <v>66</v>
      </c>
      <c r="CN7" s="208" t="s">
        <v>25</v>
      </c>
      <c r="CO7" s="208" t="s">
        <v>65</v>
      </c>
      <c r="CP7" s="209" t="s">
        <v>69</v>
      </c>
      <c r="CQ7" s="209" t="s">
        <v>21</v>
      </c>
      <c r="CR7" s="209" t="s">
        <v>24</v>
      </c>
      <c r="CS7" s="220" t="s">
        <v>76</v>
      </c>
      <c r="CT7" s="220" t="s">
        <v>79</v>
      </c>
      <c r="CU7" s="221" t="s">
        <v>26</v>
      </c>
      <c r="CV7" s="207" t="s">
        <v>70</v>
      </c>
      <c r="CW7" s="208" t="s">
        <v>67</v>
      </c>
      <c r="CX7" s="209" t="s">
        <v>71</v>
      </c>
      <c r="CY7" s="209" t="s">
        <v>72</v>
      </c>
      <c r="CZ7" s="209" t="s">
        <v>73</v>
      </c>
      <c r="DA7" s="209" t="s">
        <v>74</v>
      </c>
      <c r="DB7" s="209" t="s">
        <v>78</v>
      </c>
      <c r="DC7" s="209" t="s">
        <v>75</v>
      </c>
      <c r="DD7" s="209" t="s">
        <v>27</v>
      </c>
      <c r="DE7" s="222" t="s">
        <v>77</v>
      </c>
      <c r="DG7" s="218" t="s">
        <v>68</v>
      </c>
      <c r="DH7" s="219" t="s">
        <v>1</v>
      </c>
      <c r="DI7" s="208" t="s">
        <v>66</v>
      </c>
      <c r="DJ7" s="208" t="s">
        <v>25</v>
      </c>
      <c r="DK7" s="208" t="s">
        <v>65</v>
      </c>
      <c r="DL7" s="209" t="s">
        <v>69</v>
      </c>
      <c r="DM7" s="209" t="s">
        <v>21</v>
      </c>
      <c r="DN7" s="209" t="s">
        <v>24</v>
      </c>
      <c r="DO7" s="220" t="s">
        <v>76</v>
      </c>
      <c r="DP7" s="220" t="s">
        <v>79</v>
      </c>
      <c r="DQ7" s="221" t="s">
        <v>26</v>
      </c>
      <c r="DR7" s="207" t="s">
        <v>70</v>
      </c>
      <c r="DS7" s="208" t="s">
        <v>67</v>
      </c>
      <c r="DT7" s="209" t="s">
        <v>71</v>
      </c>
      <c r="DU7" s="209" t="s">
        <v>72</v>
      </c>
      <c r="DV7" s="209" t="s">
        <v>73</v>
      </c>
      <c r="DW7" s="209" t="s">
        <v>74</v>
      </c>
      <c r="DX7" s="209" t="s">
        <v>78</v>
      </c>
      <c r="DY7" s="209" t="s">
        <v>75</v>
      </c>
      <c r="DZ7" s="209" t="s">
        <v>27</v>
      </c>
      <c r="EA7" s="222" t="s">
        <v>77</v>
      </c>
      <c r="EC7" s="218" t="s">
        <v>68</v>
      </c>
      <c r="ED7" s="219" t="s">
        <v>1</v>
      </c>
      <c r="EE7" s="208" t="s">
        <v>66</v>
      </c>
      <c r="EF7" s="208" t="s">
        <v>25</v>
      </c>
      <c r="EG7" s="208" t="s">
        <v>65</v>
      </c>
      <c r="EH7" s="209" t="s">
        <v>69</v>
      </c>
      <c r="EI7" s="209" t="s">
        <v>21</v>
      </c>
      <c r="EJ7" s="209" t="s">
        <v>24</v>
      </c>
      <c r="EK7" s="220" t="s">
        <v>76</v>
      </c>
      <c r="EL7" s="220" t="s">
        <v>79</v>
      </c>
      <c r="EM7" s="221" t="s">
        <v>26</v>
      </c>
      <c r="EN7" s="207" t="s">
        <v>70</v>
      </c>
      <c r="EO7" s="208" t="s">
        <v>67</v>
      </c>
      <c r="EP7" s="209" t="s">
        <v>71</v>
      </c>
      <c r="EQ7" s="209" t="s">
        <v>72</v>
      </c>
      <c r="ER7" s="209" t="s">
        <v>73</v>
      </c>
      <c r="ES7" s="209" t="s">
        <v>74</v>
      </c>
      <c r="ET7" s="209" t="s">
        <v>78</v>
      </c>
      <c r="EU7" s="209" t="s">
        <v>75</v>
      </c>
      <c r="EV7" s="209" t="s">
        <v>27</v>
      </c>
      <c r="EW7" s="222" t="s">
        <v>77</v>
      </c>
      <c r="EY7" s="218" t="s">
        <v>68</v>
      </c>
      <c r="EZ7" s="219" t="s">
        <v>1</v>
      </c>
      <c r="FA7" s="208" t="s">
        <v>66</v>
      </c>
      <c r="FB7" s="208" t="s">
        <v>25</v>
      </c>
      <c r="FC7" s="208" t="s">
        <v>65</v>
      </c>
      <c r="FD7" s="209" t="s">
        <v>69</v>
      </c>
      <c r="FE7" s="209" t="s">
        <v>21</v>
      </c>
      <c r="FF7" s="209" t="s">
        <v>24</v>
      </c>
      <c r="FG7" s="220" t="s">
        <v>76</v>
      </c>
      <c r="FH7" s="220" t="s">
        <v>79</v>
      </c>
      <c r="FI7" s="221" t="s">
        <v>26</v>
      </c>
      <c r="FJ7" s="207" t="s">
        <v>70</v>
      </c>
      <c r="FK7" s="208" t="s">
        <v>67</v>
      </c>
      <c r="FL7" s="209" t="s">
        <v>71</v>
      </c>
      <c r="FM7" s="209" t="s">
        <v>72</v>
      </c>
      <c r="FN7" s="209" t="s">
        <v>73</v>
      </c>
      <c r="FO7" s="209" t="s">
        <v>74</v>
      </c>
      <c r="FP7" s="209" t="s">
        <v>78</v>
      </c>
      <c r="FQ7" s="209" t="s">
        <v>75</v>
      </c>
      <c r="FR7" s="209" t="s">
        <v>27</v>
      </c>
      <c r="FS7" s="222" t="s">
        <v>77</v>
      </c>
      <c r="FU7" s="218" t="s">
        <v>68</v>
      </c>
      <c r="FV7" s="219" t="s">
        <v>1</v>
      </c>
      <c r="FW7" s="208" t="s">
        <v>66</v>
      </c>
      <c r="FX7" s="208" t="s">
        <v>25</v>
      </c>
      <c r="FY7" s="208" t="s">
        <v>65</v>
      </c>
      <c r="FZ7" s="209" t="s">
        <v>69</v>
      </c>
      <c r="GA7" s="209" t="s">
        <v>21</v>
      </c>
      <c r="GB7" s="209" t="s">
        <v>24</v>
      </c>
      <c r="GC7" s="220" t="s">
        <v>76</v>
      </c>
      <c r="GD7" s="220" t="s">
        <v>79</v>
      </c>
      <c r="GE7" s="221" t="s">
        <v>26</v>
      </c>
      <c r="GF7" s="207" t="s">
        <v>70</v>
      </c>
      <c r="GG7" s="208" t="s">
        <v>67</v>
      </c>
      <c r="GH7" s="209" t="s">
        <v>71</v>
      </c>
      <c r="GI7" s="209" t="s">
        <v>72</v>
      </c>
      <c r="GJ7" s="209" t="s">
        <v>73</v>
      </c>
      <c r="GK7" s="209" t="s">
        <v>74</v>
      </c>
      <c r="GL7" s="209" t="s">
        <v>78</v>
      </c>
      <c r="GM7" s="209" t="s">
        <v>75</v>
      </c>
      <c r="GN7" s="209" t="s">
        <v>27</v>
      </c>
      <c r="GO7" s="222" t="s">
        <v>77</v>
      </c>
      <c r="GQ7" s="218" t="s">
        <v>68</v>
      </c>
      <c r="GR7" s="219" t="s">
        <v>1</v>
      </c>
      <c r="GS7" s="208" t="s">
        <v>66</v>
      </c>
      <c r="GT7" s="208" t="s">
        <v>25</v>
      </c>
      <c r="GU7" s="208" t="s">
        <v>65</v>
      </c>
      <c r="GV7" s="209" t="s">
        <v>69</v>
      </c>
      <c r="GW7" s="209" t="s">
        <v>21</v>
      </c>
      <c r="GX7" s="209" t="s">
        <v>24</v>
      </c>
      <c r="GY7" s="220" t="s">
        <v>76</v>
      </c>
      <c r="GZ7" s="220" t="s">
        <v>79</v>
      </c>
      <c r="HA7" s="221" t="s">
        <v>26</v>
      </c>
      <c r="HB7" s="207" t="s">
        <v>70</v>
      </c>
      <c r="HC7" s="208" t="s">
        <v>67</v>
      </c>
      <c r="HD7" s="209" t="s">
        <v>71</v>
      </c>
      <c r="HE7" s="209" t="s">
        <v>72</v>
      </c>
      <c r="HF7" s="209" t="s">
        <v>73</v>
      </c>
      <c r="HG7" s="209" t="s">
        <v>74</v>
      </c>
      <c r="HH7" s="209" t="s">
        <v>78</v>
      </c>
      <c r="HI7" s="209" t="s">
        <v>75</v>
      </c>
      <c r="HJ7" s="209" t="s">
        <v>27</v>
      </c>
      <c r="HK7" s="222" t="s">
        <v>77</v>
      </c>
      <c r="HM7" s="218" t="s">
        <v>68</v>
      </c>
      <c r="HN7" s="219" t="s">
        <v>1</v>
      </c>
      <c r="HO7" s="208" t="s">
        <v>66</v>
      </c>
      <c r="HP7" s="208" t="s">
        <v>25</v>
      </c>
      <c r="HQ7" s="208" t="s">
        <v>65</v>
      </c>
      <c r="HR7" s="209" t="s">
        <v>69</v>
      </c>
      <c r="HS7" s="209" t="s">
        <v>21</v>
      </c>
      <c r="HT7" s="209" t="s">
        <v>24</v>
      </c>
      <c r="HU7" s="220" t="s">
        <v>76</v>
      </c>
      <c r="HV7" s="220" t="s">
        <v>79</v>
      </c>
      <c r="HW7" s="221" t="s">
        <v>26</v>
      </c>
      <c r="HX7" s="207" t="s">
        <v>70</v>
      </c>
      <c r="HY7" s="208" t="s">
        <v>67</v>
      </c>
      <c r="HZ7" s="209" t="s">
        <v>71</v>
      </c>
      <c r="IA7" s="209" t="s">
        <v>72</v>
      </c>
      <c r="IB7" s="209" t="s">
        <v>73</v>
      </c>
      <c r="IC7" s="209" t="s">
        <v>74</v>
      </c>
      <c r="ID7" s="209" t="s">
        <v>78</v>
      </c>
      <c r="IE7" s="209" t="s">
        <v>75</v>
      </c>
      <c r="IF7" s="209" t="s">
        <v>27</v>
      </c>
      <c r="IG7" s="222" t="s">
        <v>77</v>
      </c>
      <c r="II7" s="218" t="s">
        <v>68</v>
      </c>
      <c r="IJ7" s="219" t="s">
        <v>1</v>
      </c>
      <c r="IK7" s="208" t="s">
        <v>66</v>
      </c>
      <c r="IL7" s="208" t="s">
        <v>25</v>
      </c>
      <c r="IM7" s="208" t="s">
        <v>65</v>
      </c>
      <c r="IN7" s="209" t="s">
        <v>69</v>
      </c>
      <c r="IO7" s="209" t="s">
        <v>21</v>
      </c>
      <c r="IP7" s="209" t="s">
        <v>24</v>
      </c>
      <c r="IQ7" s="220" t="s">
        <v>76</v>
      </c>
      <c r="IR7" s="220" t="s">
        <v>79</v>
      </c>
      <c r="IS7" s="221" t="s">
        <v>26</v>
      </c>
      <c r="IT7" s="207" t="s">
        <v>70</v>
      </c>
      <c r="IU7" s="208" t="s">
        <v>67</v>
      </c>
      <c r="IV7" s="209" t="s">
        <v>71</v>
      </c>
      <c r="IW7" s="209" t="s">
        <v>72</v>
      </c>
      <c r="IX7" s="209" t="s">
        <v>73</v>
      </c>
      <c r="IY7" s="209" t="s">
        <v>74</v>
      </c>
      <c r="IZ7" s="209" t="s">
        <v>78</v>
      </c>
      <c r="JA7" s="209" t="s">
        <v>75</v>
      </c>
      <c r="JB7" s="209" t="s">
        <v>27</v>
      </c>
      <c r="JC7" s="222" t="s">
        <v>77</v>
      </c>
      <c r="JE7" s="218" t="s">
        <v>68</v>
      </c>
      <c r="JF7" s="219" t="s">
        <v>1</v>
      </c>
      <c r="JG7" s="208" t="s">
        <v>66</v>
      </c>
      <c r="JH7" s="208" t="s">
        <v>25</v>
      </c>
      <c r="JI7" s="208" t="s">
        <v>65</v>
      </c>
      <c r="JJ7" s="209" t="s">
        <v>69</v>
      </c>
      <c r="JK7" s="209" t="s">
        <v>21</v>
      </c>
      <c r="JL7" s="209" t="s">
        <v>24</v>
      </c>
      <c r="JM7" s="220" t="s">
        <v>76</v>
      </c>
      <c r="JN7" s="220" t="s">
        <v>79</v>
      </c>
      <c r="JO7" s="221" t="s">
        <v>26</v>
      </c>
      <c r="JP7" s="207" t="s">
        <v>70</v>
      </c>
      <c r="JQ7" s="208" t="s">
        <v>67</v>
      </c>
      <c r="JR7" s="209" t="s">
        <v>71</v>
      </c>
      <c r="JS7" s="209" t="s">
        <v>72</v>
      </c>
      <c r="JT7" s="209" t="s">
        <v>73</v>
      </c>
      <c r="JU7" s="209" t="s">
        <v>74</v>
      </c>
      <c r="JV7" s="209" t="s">
        <v>78</v>
      </c>
      <c r="JW7" s="209" t="s">
        <v>75</v>
      </c>
      <c r="JX7" s="209" t="s">
        <v>27</v>
      </c>
      <c r="JY7" s="222" t="s">
        <v>77</v>
      </c>
      <c r="KA7" s="218" t="s">
        <v>68</v>
      </c>
      <c r="KB7" s="219" t="s">
        <v>1</v>
      </c>
      <c r="KC7" s="208" t="s">
        <v>66</v>
      </c>
      <c r="KD7" s="208" t="s">
        <v>25</v>
      </c>
      <c r="KE7" s="208" t="s">
        <v>65</v>
      </c>
      <c r="KF7" s="209" t="s">
        <v>69</v>
      </c>
      <c r="KG7" s="209" t="s">
        <v>21</v>
      </c>
      <c r="KH7" s="209" t="s">
        <v>24</v>
      </c>
      <c r="KI7" s="220" t="s">
        <v>76</v>
      </c>
      <c r="KJ7" s="220" t="s">
        <v>79</v>
      </c>
      <c r="KK7" s="221" t="s">
        <v>26</v>
      </c>
      <c r="KL7" s="207" t="s">
        <v>70</v>
      </c>
      <c r="KM7" s="208" t="s">
        <v>67</v>
      </c>
      <c r="KN7" s="209" t="s">
        <v>71</v>
      </c>
      <c r="KO7" s="209" t="s">
        <v>72</v>
      </c>
      <c r="KP7" s="209" t="s">
        <v>73</v>
      </c>
      <c r="KQ7" s="209" t="s">
        <v>74</v>
      </c>
      <c r="KR7" s="209" t="s">
        <v>78</v>
      </c>
      <c r="KS7" s="209" t="s">
        <v>75</v>
      </c>
      <c r="KT7" s="209" t="s">
        <v>27</v>
      </c>
      <c r="KU7" s="222" t="s">
        <v>77</v>
      </c>
      <c r="KW7" s="218" t="s">
        <v>68</v>
      </c>
      <c r="KX7" s="219" t="s">
        <v>1</v>
      </c>
      <c r="KY7" s="208" t="s">
        <v>66</v>
      </c>
      <c r="KZ7" s="208" t="s">
        <v>25</v>
      </c>
      <c r="LA7" s="208" t="s">
        <v>65</v>
      </c>
      <c r="LB7" s="209" t="s">
        <v>69</v>
      </c>
      <c r="LC7" s="209" t="s">
        <v>21</v>
      </c>
      <c r="LD7" s="209" t="s">
        <v>24</v>
      </c>
      <c r="LE7" s="220" t="s">
        <v>76</v>
      </c>
      <c r="LF7" s="220" t="s">
        <v>79</v>
      </c>
      <c r="LG7" s="221" t="s">
        <v>26</v>
      </c>
      <c r="LH7" s="207" t="s">
        <v>70</v>
      </c>
      <c r="LI7" s="208" t="s">
        <v>67</v>
      </c>
      <c r="LJ7" s="209" t="s">
        <v>71</v>
      </c>
      <c r="LK7" s="209" t="s">
        <v>72</v>
      </c>
      <c r="LL7" s="209" t="s">
        <v>73</v>
      </c>
      <c r="LM7" s="209" t="s">
        <v>74</v>
      </c>
      <c r="LN7" s="209" t="s">
        <v>78</v>
      </c>
      <c r="LO7" s="209" t="s">
        <v>75</v>
      </c>
      <c r="LP7" s="209" t="s">
        <v>27</v>
      </c>
      <c r="LQ7" s="222" t="s">
        <v>77</v>
      </c>
      <c r="LS7" s="218" t="s">
        <v>68</v>
      </c>
      <c r="LT7" s="219" t="s">
        <v>1</v>
      </c>
      <c r="LU7" s="208" t="s">
        <v>66</v>
      </c>
      <c r="LV7" s="208" t="s">
        <v>25</v>
      </c>
      <c r="LW7" s="208" t="s">
        <v>65</v>
      </c>
      <c r="LX7" s="209" t="s">
        <v>69</v>
      </c>
      <c r="LY7" s="209" t="s">
        <v>21</v>
      </c>
      <c r="LZ7" s="209" t="s">
        <v>24</v>
      </c>
      <c r="MA7" s="220" t="s">
        <v>76</v>
      </c>
      <c r="MB7" s="220" t="s">
        <v>79</v>
      </c>
      <c r="MC7" s="221" t="s">
        <v>26</v>
      </c>
      <c r="MD7" s="207" t="s">
        <v>70</v>
      </c>
      <c r="ME7" s="208" t="s">
        <v>67</v>
      </c>
      <c r="MF7" s="209" t="s">
        <v>71</v>
      </c>
      <c r="MG7" s="209" t="s">
        <v>72</v>
      </c>
      <c r="MH7" s="209" t="s">
        <v>73</v>
      </c>
      <c r="MI7" s="209" t="s">
        <v>74</v>
      </c>
      <c r="MJ7" s="209" t="s">
        <v>78</v>
      </c>
      <c r="MK7" s="209" t="s">
        <v>75</v>
      </c>
      <c r="ML7" s="209" t="s">
        <v>27</v>
      </c>
      <c r="MM7" s="222" t="s">
        <v>77</v>
      </c>
      <c r="MO7" s="218" t="s">
        <v>68</v>
      </c>
      <c r="MP7" s="219" t="s">
        <v>1</v>
      </c>
      <c r="MQ7" s="208" t="s">
        <v>66</v>
      </c>
      <c r="MR7" s="208" t="s">
        <v>25</v>
      </c>
      <c r="MS7" s="208" t="s">
        <v>65</v>
      </c>
      <c r="MT7" s="209" t="s">
        <v>69</v>
      </c>
      <c r="MU7" s="209" t="s">
        <v>21</v>
      </c>
      <c r="MV7" s="209" t="s">
        <v>24</v>
      </c>
      <c r="MW7" s="220" t="s">
        <v>76</v>
      </c>
      <c r="MX7" s="220" t="s">
        <v>79</v>
      </c>
      <c r="MY7" s="221" t="s">
        <v>26</v>
      </c>
      <c r="MZ7" s="207" t="s">
        <v>70</v>
      </c>
      <c r="NA7" s="208" t="s">
        <v>67</v>
      </c>
      <c r="NB7" s="209" t="s">
        <v>71</v>
      </c>
      <c r="NC7" s="209" t="s">
        <v>72</v>
      </c>
      <c r="ND7" s="209" t="s">
        <v>73</v>
      </c>
      <c r="NE7" s="209" t="s">
        <v>74</v>
      </c>
      <c r="NF7" s="209" t="s">
        <v>78</v>
      </c>
      <c r="NG7" s="209" t="s">
        <v>75</v>
      </c>
      <c r="NH7" s="209" t="s">
        <v>27</v>
      </c>
      <c r="NI7" s="222" t="s">
        <v>77</v>
      </c>
      <c r="NK7" s="218" t="s">
        <v>68</v>
      </c>
      <c r="NL7" s="219" t="s">
        <v>1</v>
      </c>
      <c r="NM7" s="208" t="s">
        <v>66</v>
      </c>
      <c r="NN7" s="208" t="s">
        <v>25</v>
      </c>
      <c r="NO7" s="208" t="s">
        <v>65</v>
      </c>
      <c r="NP7" s="209" t="s">
        <v>69</v>
      </c>
      <c r="NQ7" s="209" t="s">
        <v>21</v>
      </c>
      <c r="NR7" s="209" t="s">
        <v>24</v>
      </c>
      <c r="NS7" s="220" t="s">
        <v>76</v>
      </c>
      <c r="NT7" s="220" t="s">
        <v>79</v>
      </c>
      <c r="NU7" s="221" t="s">
        <v>26</v>
      </c>
      <c r="NV7" s="207" t="s">
        <v>70</v>
      </c>
      <c r="NW7" s="208" t="s">
        <v>67</v>
      </c>
      <c r="NX7" s="209" t="s">
        <v>71</v>
      </c>
      <c r="NY7" s="209" t="s">
        <v>72</v>
      </c>
      <c r="NZ7" s="209" t="s">
        <v>73</v>
      </c>
      <c r="OA7" s="209" t="s">
        <v>74</v>
      </c>
      <c r="OB7" s="209" t="s">
        <v>78</v>
      </c>
      <c r="OC7" s="209" t="s">
        <v>75</v>
      </c>
      <c r="OD7" s="209" t="s">
        <v>27</v>
      </c>
      <c r="OE7" s="222" t="s">
        <v>77</v>
      </c>
      <c r="OG7" s="218" t="s">
        <v>68</v>
      </c>
      <c r="OH7" s="219" t="s">
        <v>1</v>
      </c>
      <c r="OI7" s="208" t="s">
        <v>66</v>
      </c>
      <c r="OJ7" s="208" t="s">
        <v>25</v>
      </c>
      <c r="OK7" s="208" t="s">
        <v>65</v>
      </c>
      <c r="OL7" s="209" t="s">
        <v>69</v>
      </c>
      <c r="OM7" s="209" t="s">
        <v>21</v>
      </c>
      <c r="ON7" s="209" t="s">
        <v>24</v>
      </c>
      <c r="OO7" s="220" t="s">
        <v>76</v>
      </c>
      <c r="OP7" s="220" t="s">
        <v>79</v>
      </c>
      <c r="OQ7" s="221" t="s">
        <v>26</v>
      </c>
      <c r="OR7" s="207" t="s">
        <v>70</v>
      </c>
      <c r="OS7" s="208" t="s">
        <v>67</v>
      </c>
      <c r="OT7" s="209" t="s">
        <v>71</v>
      </c>
      <c r="OU7" s="209" t="s">
        <v>72</v>
      </c>
      <c r="OV7" s="209" t="s">
        <v>73</v>
      </c>
      <c r="OW7" s="209" t="s">
        <v>74</v>
      </c>
      <c r="OX7" s="209" t="s">
        <v>78</v>
      </c>
      <c r="OY7" s="209" t="s">
        <v>75</v>
      </c>
      <c r="OZ7" s="209" t="s">
        <v>27</v>
      </c>
      <c r="PA7" s="222" t="s">
        <v>77</v>
      </c>
      <c r="PC7" s="218" t="s">
        <v>68</v>
      </c>
      <c r="PD7" s="219" t="s">
        <v>1</v>
      </c>
      <c r="PE7" s="208" t="s">
        <v>66</v>
      </c>
      <c r="PF7" s="208" t="s">
        <v>25</v>
      </c>
      <c r="PG7" s="208" t="s">
        <v>65</v>
      </c>
      <c r="PH7" s="209" t="s">
        <v>69</v>
      </c>
      <c r="PI7" s="209" t="s">
        <v>21</v>
      </c>
      <c r="PJ7" s="209" t="s">
        <v>24</v>
      </c>
      <c r="PK7" s="220" t="s">
        <v>76</v>
      </c>
      <c r="PL7" s="220" t="s">
        <v>79</v>
      </c>
      <c r="PM7" s="221" t="s">
        <v>26</v>
      </c>
      <c r="PN7" s="207" t="s">
        <v>70</v>
      </c>
      <c r="PO7" s="208" t="s">
        <v>67</v>
      </c>
      <c r="PP7" s="209" t="s">
        <v>71</v>
      </c>
      <c r="PQ7" s="209" t="s">
        <v>72</v>
      </c>
      <c r="PR7" s="209" t="s">
        <v>73</v>
      </c>
      <c r="PS7" s="209" t="s">
        <v>74</v>
      </c>
      <c r="PT7" s="209" t="s">
        <v>78</v>
      </c>
      <c r="PU7" s="209" t="s">
        <v>75</v>
      </c>
      <c r="PV7" s="209" t="s">
        <v>27</v>
      </c>
      <c r="PW7" s="222" t="s">
        <v>77</v>
      </c>
      <c r="PY7" s="218" t="s">
        <v>68</v>
      </c>
      <c r="PZ7" s="219" t="s">
        <v>1</v>
      </c>
      <c r="QA7" s="208" t="s">
        <v>66</v>
      </c>
      <c r="QB7" s="208" t="s">
        <v>25</v>
      </c>
      <c r="QC7" s="208" t="s">
        <v>65</v>
      </c>
      <c r="QD7" s="209" t="s">
        <v>69</v>
      </c>
      <c r="QE7" s="209" t="s">
        <v>21</v>
      </c>
      <c r="QF7" s="209" t="s">
        <v>24</v>
      </c>
      <c r="QG7" s="220" t="s">
        <v>76</v>
      </c>
      <c r="QH7" s="220" t="s">
        <v>79</v>
      </c>
      <c r="QI7" s="221" t="s">
        <v>26</v>
      </c>
      <c r="QJ7" s="207" t="s">
        <v>70</v>
      </c>
      <c r="QK7" s="208" t="s">
        <v>67</v>
      </c>
      <c r="QL7" s="209" t="s">
        <v>71</v>
      </c>
      <c r="QM7" s="209" t="s">
        <v>72</v>
      </c>
      <c r="QN7" s="209" t="s">
        <v>73</v>
      </c>
      <c r="QO7" s="209" t="s">
        <v>74</v>
      </c>
      <c r="QP7" s="209" t="s">
        <v>78</v>
      </c>
      <c r="QQ7" s="209" t="s">
        <v>75</v>
      </c>
      <c r="QR7" s="209" t="s">
        <v>27</v>
      </c>
      <c r="QS7" s="222" t="s">
        <v>77</v>
      </c>
      <c r="QU7" s="218" t="s">
        <v>68</v>
      </c>
      <c r="QV7" s="219" t="s">
        <v>1</v>
      </c>
      <c r="QW7" s="208" t="s">
        <v>66</v>
      </c>
      <c r="QX7" s="208" t="s">
        <v>25</v>
      </c>
      <c r="QY7" s="208" t="s">
        <v>65</v>
      </c>
      <c r="QZ7" s="209" t="s">
        <v>69</v>
      </c>
      <c r="RA7" s="209" t="s">
        <v>21</v>
      </c>
      <c r="RB7" s="209" t="s">
        <v>24</v>
      </c>
      <c r="RC7" s="220" t="s">
        <v>76</v>
      </c>
      <c r="RD7" s="220" t="s">
        <v>79</v>
      </c>
      <c r="RE7" s="221" t="s">
        <v>26</v>
      </c>
      <c r="RF7" s="207" t="s">
        <v>70</v>
      </c>
      <c r="RG7" s="208" t="s">
        <v>67</v>
      </c>
      <c r="RH7" s="209" t="s">
        <v>71</v>
      </c>
      <c r="RI7" s="209" t="s">
        <v>72</v>
      </c>
      <c r="RJ7" s="209" t="s">
        <v>73</v>
      </c>
      <c r="RK7" s="209" t="s">
        <v>74</v>
      </c>
      <c r="RL7" s="209" t="s">
        <v>78</v>
      </c>
      <c r="RM7" s="209" t="s">
        <v>75</v>
      </c>
      <c r="RN7" s="209" t="s">
        <v>27</v>
      </c>
      <c r="RO7" s="222" t="s">
        <v>77</v>
      </c>
      <c r="RQ7" s="218" t="s">
        <v>68</v>
      </c>
      <c r="RR7" s="219" t="s">
        <v>1</v>
      </c>
      <c r="RS7" s="208" t="s">
        <v>66</v>
      </c>
      <c r="RT7" s="208" t="s">
        <v>25</v>
      </c>
      <c r="RU7" s="208" t="s">
        <v>65</v>
      </c>
      <c r="RV7" s="209" t="s">
        <v>69</v>
      </c>
      <c r="RW7" s="209" t="s">
        <v>21</v>
      </c>
      <c r="RX7" s="209" t="s">
        <v>24</v>
      </c>
      <c r="RY7" s="220" t="s">
        <v>76</v>
      </c>
      <c r="RZ7" s="220" t="s">
        <v>79</v>
      </c>
      <c r="SA7" s="221" t="s">
        <v>26</v>
      </c>
      <c r="SB7" s="207" t="s">
        <v>70</v>
      </c>
      <c r="SC7" s="208" t="s">
        <v>67</v>
      </c>
      <c r="SD7" s="209" t="s">
        <v>71</v>
      </c>
      <c r="SE7" s="209" t="s">
        <v>72</v>
      </c>
      <c r="SF7" s="209" t="s">
        <v>73</v>
      </c>
      <c r="SG7" s="209" t="s">
        <v>74</v>
      </c>
      <c r="SH7" s="209" t="s">
        <v>78</v>
      </c>
      <c r="SI7" s="209" t="s">
        <v>75</v>
      </c>
      <c r="SJ7" s="209" t="s">
        <v>27</v>
      </c>
      <c r="SK7" s="222" t="s">
        <v>77</v>
      </c>
      <c r="SM7" s="218" t="s">
        <v>68</v>
      </c>
      <c r="SN7" s="219" t="s">
        <v>1</v>
      </c>
      <c r="SO7" s="208" t="s">
        <v>66</v>
      </c>
      <c r="SP7" s="208" t="s">
        <v>25</v>
      </c>
      <c r="SQ7" s="208" t="s">
        <v>65</v>
      </c>
      <c r="SR7" s="209" t="s">
        <v>69</v>
      </c>
      <c r="SS7" s="209" t="s">
        <v>21</v>
      </c>
      <c r="ST7" s="209" t="s">
        <v>24</v>
      </c>
      <c r="SU7" s="220" t="s">
        <v>76</v>
      </c>
      <c r="SV7" s="220" t="s">
        <v>79</v>
      </c>
      <c r="SW7" s="221" t="s">
        <v>26</v>
      </c>
      <c r="SX7" s="207" t="s">
        <v>70</v>
      </c>
      <c r="SY7" s="208" t="s">
        <v>67</v>
      </c>
      <c r="SZ7" s="209" t="s">
        <v>71</v>
      </c>
      <c r="TA7" s="209" t="s">
        <v>72</v>
      </c>
      <c r="TB7" s="209" t="s">
        <v>73</v>
      </c>
      <c r="TC7" s="209" t="s">
        <v>74</v>
      </c>
      <c r="TD7" s="209" t="s">
        <v>78</v>
      </c>
      <c r="TE7" s="209" t="s">
        <v>75</v>
      </c>
      <c r="TF7" s="209" t="s">
        <v>27</v>
      </c>
      <c r="TG7" s="222" t="s">
        <v>77</v>
      </c>
      <c r="TI7" s="218" t="s">
        <v>68</v>
      </c>
      <c r="TJ7" s="219" t="s">
        <v>1</v>
      </c>
      <c r="TK7" s="208" t="s">
        <v>66</v>
      </c>
      <c r="TL7" s="208" t="s">
        <v>25</v>
      </c>
      <c r="TM7" s="208" t="s">
        <v>65</v>
      </c>
      <c r="TN7" s="209" t="s">
        <v>69</v>
      </c>
      <c r="TO7" s="209" t="s">
        <v>21</v>
      </c>
      <c r="TP7" s="209" t="s">
        <v>24</v>
      </c>
      <c r="TQ7" s="220" t="s">
        <v>76</v>
      </c>
      <c r="TR7" s="220" t="s">
        <v>79</v>
      </c>
      <c r="TS7" s="221" t="s">
        <v>26</v>
      </c>
      <c r="TT7" s="207" t="s">
        <v>70</v>
      </c>
      <c r="TU7" s="208" t="s">
        <v>67</v>
      </c>
      <c r="TV7" s="209" t="s">
        <v>71</v>
      </c>
      <c r="TW7" s="209" t="s">
        <v>72</v>
      </c>
      <c r="TX7" s="209" t="s">
        <v>73</v>
      </c>
      <c r="TY7" s="209" t="s">
        <v>74</v>
      </c>
      <c r="TZ7" s="209" t="s">
        <v>78</v>
      </c>
      <c r="UA7" s="209" t="s">
        <v>75</v>
      </c>
      <c r="UB7" s="209" t="s">
        <v>27</v>
      </c>
      <c r="UC7" s="222" t="s">
        <v>77</v>
      </c>
      <c r="UE7" s="218" t="s">
        <v>68</v>
      </c>
      <c r="UF7" s="219" t="s">
        <v>1</v>
      </c>
      <c r="UG7" s="208" t="s">
        <v>66</v>
      </c>
      <c r="UH7" s="208" t="s">
        <v>25</v>
      </c>
      <c r="UI7" s="208" t="s">
        <v>65</v>
      </c>
      <c r="UJ7" s="209" t="s">
        <v>69</v>
      </c>
      <c r="UK7" s="209" t="s">
        <v>21</v>
      </c>
      <c r="UL7" s="209" t="s">
        <v>24</v>
      </c>
      <c r="UM7" s="220" t="s">
        <v>76</v>
      </c>
      <c r="UN7" s="220" t="s">
        <v>79</v>
      </c>
      <c r="UO7" s="221" t="s">
        <v>26</v>
      </c>
      <c r="UP7" s="207" t="s">
        <v>70</v>
      </c>
      <c r="UQ7" s="208" t="s">
        <v>67</v>
      </c>
      <c r="UR7" s="209" t="s">
        <v>71</v>
      </c>
      <c r="US7" s="209" t="s">
        <v>72</v>
      </c>
      <c r="UT7" s="209" t="s">
        <v>73</v>
      </c>
      <c r="UU7" s="209" t="s">
        <v>74</v>
      </c>
      <c r="UV7" s="209" t="s">
        <v>78</v>
      </c>
      <c r="UW7" s="209" t="s">
        <v>75</v>
      </c>
      <c r="UX7" s="209" t="s">
        <v>27</v>
      </c>
      <c r="UY7" s="222" t="s">
        <v>77</v>
      </c>
      <c r="VA7" s="218" t="s">
        <v>68</v>
      </c>
      <c r="VB7" s="219" t="s">
        <v>1</v>
      </c>
      <c r="VC7" s="208" t="s">
        <v>66</v>
      </c>
      <c r="VD7" s="208" t="s">
        <v>25</v>
      </c>
      <c r="VE7" s="208" t="s">
        <v>65</v>
      </c>
      <c r="VF7" s="209" t="s">
        <v>69</v>
      </c>
      <c r="VG7" s="209" t="s">
        <v>21</v>
      </c>
      <c r="VH7" s="209" t="s">
        <v>24</v>
      </c>
      <c r="VI7" s="220" t="s">
        <v>76</v>
      </c>
      <c r="VJ7" s="220" t="s">
        <v>79</v>
      </c>
      <c r="VK7" s="221" t="s">
        <v>26</v>
      </c>
      <c r="VL7" s="207" t="s">
        <v>70</v>
      </c>
      <c r="VM7" s="208" t="s">
        <v>67</v>
      </c>
      <c r="VN7" s="209" t="s">
        <v>71</v>
      </c>
      <c r="VO7" s="209" t="s">
        <v>72</v>
      </c>
      <c r="VP7" s="209" t="s">
        <v>73</v>
      </c>
      <c r="VQ7" s="209" t="s">
        <v>74</v>
      </c>
      <c r="VR7" s="209" t="s">
        <v>78</v>
      </c>
      <c r="VS7" s="209" t="s">
        <v>75</v>
      </c>
      <c r="VT7" s="209" t="s">
        <v>27</v>
      </c>
      <c r="VU7" s="222" t="s">
        <v>77</v>
      </c>
      <c r="VW7" s="218" t="s">
        <v>68</v>
      </c>
      <c r="VX7" s="219" t="s">
        <v>1</v>
      </c>
      <c r="VY7" s="208" t="s">
        <v>66</v>
      </c>
      <c r="VZ7" s="208" t="s">
        <v>25</v>
      </c>
      <c r="WA7" s="208" t="s">
        <v>65</v>
      </c>
      <c r="WB7" s="209" t="s">
        <v>69</v>
      </c>
      <c r="WC7" s="209" t="s">
        <v>21</v>
      </c>
      <c r="WD7" s="209" t="s">
        <v>24</v>
      </c>
      <c r="WE7" s="220" t="s">
        <v>76</v>
      </c>
      <c r="WF7" s="220" t="s">
        <v>79</v>
      </c>
      <c r="WG7" s="221" t="s">
        <v>26</v>
      </c>
      <c r="WH7" s="207" t="s">
        <v>70</v>
      </c>
      <c r="WI7" s="208" t="s">
        <v>67</v>
      </c>
      <c r="WJ7" s="209" t="s">
        <v>71</v>
      </c>
      <c r="WK7" s="209" t="s">
        <v>72</v>
      </c>
      <c r="WL7" s="209" t="s">
        <v>73</v>
      </c>
      <c r="WM7" s="209" t="s">
        <v>74</v>
      </c>
      <c r="WN7" s="209" t="s">
        <v>78</v>
      </c>
      <c r="WO7" s="209" t="s">
        <v>75</v>
      </c>
      <c r="WP7" s="209" t="s">
        <v>27</v>
      </c>
      <c r="WQ7" s="222" t="s">
        <v>77</v>
      </c>
      <c r="WS7" s="218" t="s">
        <v>68</v>
      </c>
      <c r="WT7" s="219" t="s">
        <v>1</v>
      </c>
      <c r="WU7" s="208" t="s">
        <v>66</v>
      </c>
      <c r="WV7" s="208" t="s">
        <v>25</v>
      </c>
      <c r="WW7" s="208" t="s">
        <v>65</v>
      </c>
      <c r="WX7" s="209" t="s">
        <v>69</v>
      </c>
      <c r="WY7" s="209" t="s">
        <v>21</v>
      </c>
      <c r="WZ7" s="209" t="s">
        <v>24</v>
      </c>
      <c r="XA7" s="220" t="s">
        <v>76</v>
      </c>
      <c r="XB7" s="220" t="s">
        <v>79</v>
      </c>
      <c r="XC7" s="221" t="s">
        <v>26</v>
      </c>
      <c r="XD7" s="207" t="s">
        <v>70</v>
      </c>
      <c r="XE7" s="208" t="s">
        <v>67</v>
      </c>
      <c r="XF7" s="209" t="s">
        <v>71</v>
      </c>
      <c r="XG7" s="209" t="s">
        <v>72</v>
      </c>
      <c r="XH7" s="209" t="s">
        <v>73</v>
      </c>
      <c r="XI7" s="209" t="s">
        <v>74</v>
      </c>
      <c r="XJ7" s="209" t="s">
        <v>78</v>
      </c>
      <c r="XK7" s="209" t="s">
        <v>75</v>
      </c>
      <c r="XL7" s="209" t="s">
        <v>27</v>
      </c>
      <c r="XM7" s="222" t="s">
        <v>77</v>
      </c>
      <c r="XO7" s="218" t="s">
        <v>68</v>
      </c>
      <c r="XP7" s="219" t="s">
        <v>1</v>
      </c>
      <c r="XQ7" s="208" t="s">
        <v>66</v>
      </c>
      <c r="XR7" s="208" t="s">
        <v>25</v>
      </c>
      <c r="XS7" s="208" t="s">
        <v>65</v>
      </c>
      <c r="XT7" s="209" t="s">
        <v>69</v>
      </c>
      <c r="XU7" s="209" t="s">
        <v>21</v>
      </c>
      <c r="XV7" s="209" t="s">
        <v>24</v>
      </c>
      <c r="XW7" s="220" t="s">
        <v>76</v>
      </c>
      <c r="XX7" s="220" t="s">
        <v>79</v>
      </c>
      <c r="XY7" s="221" t="s">
        <v>26</v>
      </c>
      <c r="XZ7" s="207" t="s">
        <v>70</v>
      </c>
      <c r="YA7" s="208" t="s">
        <v>67</v>
      </c>
      <c r="YB7" s="209" t="s">
        <v>71</v>
      </c>
      <c r="YC7" s="209" t="s">
        <v>72</v>
      </c>
      <c r="YD7" s="209" t="s">
        <v>73</v>
      </c>
      <c r="YE7" s="209" t="s">
        <v>74</v>
      </c>
      <c r="YF7" s="209" t="s">
        <v>78</v>
      </c>
      <c r="YG7" s="209" t="s">
        <v>75</v>
      </c>
      <c r="YH7" s="209" t="s">
        <v>27</v>
      </c>
      <c r="YI7" s="222" t="s">
        <v>77</v>
      </c>
    </row>
    <row r="8" spans="1:659" ht="13.8">
      <c r="A8" s="168">
        <v>27</v>
      </c>
      <c r="B8" s="228">
        <v>27</v>
      </c>
      <c r="C8" s="213" t="s">
        <v>36</v>
      </c>
      <c r="D8" s="169">
        <v>1</v>
      </c>
      <c r="E8" s="169">
        <v>17</v>
      </c>
      <c r="F8" s="169">
        <v>1.5</v>
      </c>
      <c r="G8" s="214">
        <f>IF(E8=0," ",(VLOOKUP(E8,PROTOKOL!$A$1:$E$29,2,FALSE))*F8)</f>
        <v>0</v>
      </c>
      <c r="H8" s="170">
        <f t="shared" ref="H8:H71" si="0">IF(D8=0," ",D8-G8)</f>
        <v>1</v>
      </c>
      <c r="I8" s="211" t="e">
        <f>IF(E8=0," ",VLOOKUP(E8,PROTOKOL!$A:$E,5,FALSE))</f>
        <v>#DIV/0!</v>
      </c>
      <c r="J8" s="171" t="s">
        <v>142</v>
      </c>
      <c r="K8" s="172" t="e">
        <f>IF(E8=0," ",(I8*H8))/7.5*1.5</f>
        <v>#DIV/0!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>SIZDIRMAZLIK TAMİR</v>
      </c>
      <c r="Z8" s="169">
        <v>144</v>
      </c>
      <c r="AA8" s="169">
        <v>12</v>
      </c>
      <c r="AB8" s="169">
        <v>7.5</v>
      </c>
      <c r="AC8" s="214">
        <f>IF(AA8=0," ",(VLOOKUP(AA8,PROTOKOL!$A$1:$E$29,2,FALSE))*AB8)</f>
        <v>78</v>
      </c>
      <c r="AD8" s="170">
        <f t="shared" ref="AD8:AD71" si="2">IF(Z8=0," ",Z8-AC8)</f>
        <v>66</v>
      </c>
      <c r="AE8" s="211">
        <f>IF(AA8=0," ",VLOOKUP(AA8,PROTOKOL!$A:$E,5,FALSE))</f>
        <v>0.8561438988095238</v>
      </c>
      <c r="AF8" s="171" t="s">
        <v>142</v>
      </c>
      <c r="AG8" s="172">
        <f>IF(AA8=0," ",(AE8*AD8))</f>
        <v>56.505497321428571</v>
      </c>
      <c r="AH8" s="223" t="str">
        <f>IF(AJ8=0," ",VLOOKUP(AJ8,PROTOKOL!$A:$F,6,FALSE))</f>
        <v xml:space="preserve"> </v>
      </c>
      <c r="AI8" s="169"/>
      <c r="AJ8" s="169"/>
      <c r="AK8" s="169"/>
      <c r="AL8" s="214" t="str">
        <f>IF(AJ8=0," ",(VLOOKUP(AJ8,PROTOKOL!$A$1:$E$29,2,FALSE))*AK8)</f>
        <v xml:space="preserve"> </v>
      </c>
      <c r="AM8" s="170" t="str">
        <f t="shared" ref="AM8:AM71" si="3">IF(AI8=0," ",AI8-AL8)</f>
        <v xml:space="preserve"> </v>
      </c>
      <c r="AN8" s="224" t="str">
        <f>IF(AJ8=0," ",VLOOKUP(AJ8,PROTOKOL!$A:$E,5,FALSE))</f>
        <v xml:space="preserve"> </v>
      </c>
      <c r="AO8" s="210" t="str">
        <f>IF(AJ8=0," ",(AM8*AN8))</f>
        <v xml:space="preserve"> </v>
      </c>
      <c r="AP8" s="171">
        <f>AK8*2</f>
        <v>0</v>
      </c>
      <c r="AQ8" s="172" t="str">
        <f>IF(AP8=0," ",AO8/AK8*AP8)</f>
        <v xml:space="preserve"> </v>
      </c>
      <c r="AS8" s="168">
        <v>27</v>
      </c>
      <c r="AT8" s="228">
        <v>27</v>
      </c>
      <c r="AU8" s="213" t="str">
        <f>IF(AW8=0," ",VLOOKUP(AW8,PROTOKOL!$A:$F,6,FALSE))</f>
        <v>VAKUM TEST</v>
      </c>
      <c r="AV8" s="169">
        <v>230</v>
      </c>
      <c r="AW8" s="169">
        <v>4</v>
      </c>
      <c r="AX8" s="169">
        <v>7.5</v>
      </c>
      <c r="AY8" s="214">
        <f>IF(AW8=0," ",(VLOOKUP(AW8,PROTOKOL!$A$1:$E$29,2,FALSE))*AX8)</f>
        <v>150</v>
      </c>
      <c r="AZ8" s="170">
        <f t="shared" ref="AZ8:AZ71" si="4">IF(AV8=0," ",AV8-AY8)</f>
        <v>80</v>
      </c>
      <c r="BA8" s="211">
        <f>IF(AW8=0," ",VLOOKUP(AW8,PROTOKOL!$A:$E,5,FALSE))</f>
        <v>0.44947554687499996</v>
      </c>
      <c r="BB8" s="171" t="s">
        <v>142</v>
      </c>
      <c r="BC8" s="172">
        <f>IF(AW8=0," ",(BA8*AZ8))</f>
        <v>35.958043749999995</v>
      </c>
      <c r="BD8" s="223" t="str">
        <f>IF(BF8=0," ",VLOOKUP(BF8,PROTOKOL!$A:$F,6,FALSE))</f>
        <v>VAKUM TEST</v>
      </c>
      <c r="BE8" s="169">
        <v>90</v>
      </c>
      <c r="BF8" s="169">
        <v>4</v>
      </c>
      <c r="BG8" s="169">
        <v>3</v>
      </c>
      <c r="BH8" s="214">
        <f>IF(BF8=0," ",(VLOOKUP(BF8,PROTOKOL!$A$1:$E$29,2,FALSE))*BG8)</f>
        <v>60</v>
      </c>
      <c r="BI8" s="170">
        <f t="shared" ref="BI8:BI71" si="5">IF(BE8=0," ",BE8-BH8)</f>
        <v>30</v>
      </c>
      <c r="BJ8" s="224">
        <f>IF(BF8=0," ",VLOOKUP(BF8,PROTOKOL!$A:$E,5,FALSE))</f>
        <v>0.44947554687499996</v>
      </c>
      <c r="BK8" s="210">
        <f>IF(BF8=0," ",(BI8*BJ8))</f>
        <v>13.484266406249999</v>
      </c>
      <c r="BL8" s="171">
        <f>BG8*2</f>
        <v>6</v>
      </c>
      <c r="BM8" s="172">
        <f>IF(BL8=0," ",BK8/BG8*BL8)</f>
        <v>26.968532812499994</v>
      </c>
      <c r="BO8" s="168">
        <v>27</v>
      </c>
      <c r="BP8" s="228">
        <v>27</v>
      </c>
      <c r="BQ8" s="213" t="s">
        <v>36</v>
      </c>
      <c r="BR8" s="169"/>
      <c r="BS8" s="169"/>
      <c r="BT8" s="169"/>
      <c r="BU8" s="214" t="str">
        <f>IF(BS8=0," ",(VLOOKUP(BS8,PROTOKOL!$A$1:$E$29,2,FALSE))*BT8)</f>
        <v xml:space="preserve"> </v>
      </c>
      <c r="BV8" s="170" t="str">
        <f t="shared" ref="BV8:BV71" si="6">IF(BR8=0," ",BR8-BU8)</f>
        <v xml:space="preserve"> </v>
      </c>
      <c r="BW8" s="211" t="str">
        <f>IF(BS8=0," ",VLOOKUP(BS8,PROTOKOL!$A:$E,5,FALSE))</f>
        <v xml:space="preserve"> </v>
      </c>
      <c r="BX8" s="171" t="s">
        <v>142</v>
      </c>
      <c r="BY8" s="172" t="str">
        <f>IF(BS8=0," ",(BW8*BV8))</f>
        <v xml:space="preserve"> 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">
        <v>36</v>
      </c>
      <c r="CN8" s="169"/>
      <c r="CO8" s="169"/>
      <c r="CP8" s="169"/>
      <c r="CQ8" s="214" t="str">
        <f>IF(CO8=0," ",(VLOOKUP(CO8,PROTOKOL!$A$1:$E$29,2,FALSE))*CP8)</f>
        <v xml:space="preserve"> </v>
      </c>
      <c r="CR8" s="170" t="str">
        <f t="shared" ref="CR8:CR71" si="8">IF(CN8=0," ",CN8-CQ8)</f>
        <v xml:space="preserve"> </v>
      </c>
      <c r="CS8" s="211" t="str">
        <f>IF(CO8=0," ",VLOOKUP(CO8,PROTOKOL!$A:$E,5,FALSE))</f>
        <v xml:space="preserve"> </v>
      </c>
      <c r="CT8" s="171" t="s">
        <v>142</v>
      </c>
      <c r="CU8" s="172" t="str">
        <f>IF(CO8=0," ",(CS8*CR8))</f>
        <v xml:space="preserve"> 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>FORKLİFT OPERATÖRÜ</v>
      </c>
      <c r="DJ8" s="169">
        <v>1</v>
      </c>
      <c r="DK8" s="169">
        <v>14</v>
      </c>
      <c r="DL8" s="169">
        <v>7.5</v>
      </c>
      <c r="DM8" s="214">
        <f>IF(DK8=0," ",(VLOOKUP(DK8,PROTOKOL!$A$1:$E$29,2,FALSE))*DL8)</f>
        <v>0</v>
      </c>
      <c r="DN8" s="170">
        <f t="shared" ref="DN8:DN71" si="10">IF(DJ8=0," ",DJ8-DM8)</f>
        <v>1</v>
      </c>
      <c r="DO8" s="211">
        <f>IF(DK8=0," ",VLOOKUP(DK8,PROTOKOL!$A:$E,5,FALSE))</f>
        <v>7.5</v>
      </c>
      <c r="DP8" s="171" t="s">
        <v>142</v>
      </c>
      <c r="DQ8" s="172">
        <f>IF(DK8=0," ",(DO8*DN8))/7.5*7.5</f>
        <v>7.5</v>
      </c>
      <c r="DR8" s="223" t="str">
        <f>IF(DT8=0," ",VLOOKUP(DT8,PROTOKOL!$A:$F,6,FALSE))</f>
        <v>FORKLİFT OPERATÖRÜ</v>
      </c>
      <c r="DS8" s="169">
        <v>1</v>
      </c>
      <c r="DT8" s="169">
        <v>14</v>
      </c>
      <c r="DU8" s="169">
        <v>3</v>
      </c>
      <c r="DV8" s="214">
        <f>IF(DT8=0," ",(VLOOKUP(DT8,PROTOKOL!$A$1:$E$29,2,FALSE))*DU8)</f>
        <v>0</v>
      </c>
      <c r="DW8" s="170">
        <f t="shared" ref="DW8:DW71" si="11">IF(DS8=0," ",DS8-DV8)</f>
        <v>1</v>
      </c>
      <c r="DX8" s="224">
        <f>IF(DT8=0," ",VLOOKUP(DT8,PROTOKOL!$A:$E,5,FALSE))</f>
        <v>7.5</v>
      </c>
      <c r="DY8" s="210">
        <f>IF(DT8=0," ",(DW8*DX8))/7.5*3</f>
        <v>3</v>
      </c>
      <c r="DZ8" s="171">
        <f>DU8*2</f>
        <v>6</v>
      </c>
      <c r="EA8" s="172">
        <f>IF(DZ8=0," ",DY8/DU8*DZ8)</f>
        <v>6</v>
      </c>
      <c r="EC8" s="168">
        <v>27</v>
      </c>
      <c r="ED8" s="228">
        <v>27</v>
      </c>
      <c r="EE8" s="213" t="s">
        <v>36</v>
      </c>
      <c r="EF8" s="169"/>
      <c r="EG8" s="169"/>
      <c r="EH8" s="169"/>
      <c r="EI8" s="214" t="str">
        <f>IF(EG8=0," ",(VLOOKUP(EG8,PROTOKOL!$A$1:$E$29,2,FALSE))*EH8)</f>
        <v xml:space="preserve"> </v>
      </c>
      <c r="EJ8" s="170" t="str">
        <f t="shared" ref="EJ8:EJ71" si="12">IF(EF8=0," ",EF8-EI8)</f>
        <v xml:space="preserve"> </v>
      </c>
      <c r="EK8" s="211" t="str">
        <f>IF(EG8=0," ",VLOOKUP(EG8,PROTOKOL!$A:$E,5,FALSE))</f>
        <v xml:space="preserve"> </v>
      </c>
      <c r="EL8" s="171" t="s">
        <v>142</v>
      </c>
      <c r="EM8" s="172" t="str">
        <f>IF(EG8=0," ",(EK8*EJ8))</f>
        <v xml:space="preserve"> 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>VAKUM TEST</v>
      </c>
      <c r="FB8" s="169">
        <v>155</v>
      </c>
      <c r="FC8" s="169">
        <v>4</v>
      </c>
      <c r="FD8" s="169">
        <v>5</v>
      </c>
      <c r="FE8" s="214">
        <f>IF(FC8=0," ",(VLOOKUP(FC8,PROTOKOL!$A$1:$E$29,2,FALSE))*FD8)</f>
        <v>100</v>
      </c>
      <c r="FF8" s="170">
        <f t="shared" ref="FF8:FF71" si="14">IF(FB8=0," ",FB8-FE8)</f>
        <v>55</v>
      </c>
      <c r="FG8" s="211">
        <f>IF(FC8=0," ",VLOOKUP(FC8,PROTOKOL!$A:$E,5,FALSE))</f>
        <v>0.44947554687499996</v>
      </c>
      <c r="FH8" s="171" t="s">
        <v>142</v>
      </c>
      <c r="FI8" s="172">
        <f>IF(FC8=0," ",(FG8*FF8))</f>
        <v>24.721155078124998</v>
      </c>
      <c r="FJ8" s="223" t="str">
        <f>IF(FL8=0," ",VLOOKUP(FL8,PROTOKOL!$A:$F,6,FALSE))</f>
        <v>VAKUM TEST</v>
      </c>
      <c r="FK8" s="169">
        <v>60</v>
      </c>
      <c r="FL8" s="169">
        <v>4</v>
      </c>
      <c r="FM8" s="169">
        <v>2</v>
      </c>
      <c r="FN8" s="214">
        <f>IF(FL8=0," ",(VLOOKUP(FL8,PROTOKOL!$A$1:$E$29,2,FALSE))*FM8)</f>
        <v>40</v>
      </c>
      <c r="FO8" s="170">
        <f t="shared" ref="FO8:FO71" si="15">IF(FK8=0," ",FK8-FN8)</f>
        <v>20</v>
      </c>
      <c r="FP8" s="224">
        <f>IF(FL8=0," ",VLOOKUP(FL8,PROTOKOL!$A:$E,5,FALSE))</f>
        <v>0.44947554687499996</v>
      </c>
      <c r="FQ8" s="210">
        <f>IF(FL8=0," ",(FO8*FP8))</f>
        <v>8.9895109374999986</v>
      </c>
      <c r="FR8" s="171">
        <f>FM8*2</f>
        <v>4</v>
      </c>
      <c r="FS8" s="172">
        <f>IF(FR8=0," ",FQ8/FM8*FR8)</f>
        <v>17.979021874999997</v>
      </c>
      <c r="FU8" s="168">
        <v>27</v>
      </c>
      <c r="FV8" s="228">
        <v>27</v>
      </c>
      <c r="FW8" s="213" t="s">
        <v>36</v>
      </c>
      <c r="FX8" s="169"/>
      <c r="FY8" s="169"/>
      <c r="FZ8" s="169"/>
      <c r="GA8" s="214" t="str">
        <f>IF(FY8=0," ",(VLOOKUP(FY8,PROTOKOL!$A$1:$E$29,2,FALSE))*FZ8)</f>
        <v xml:space="preserve"> </v>
      </c>
      <c r="GB8" s="170" t="str">
        <f t="shared" ref="GB8:GB71" si="16">IF(FX8=0," ",FX8-GA8)</f>
        <v xml:space="preserve"> </v>
      </c>
      <c r="GC8" s="211" t="str">
        <f>IF(FY8=0," ",VLOOKUP(FY8,PROTOKOL!$A:$E,5,FALSE))</f>
        <v xml:space="preserve"> </v>
      </c>
      <c r="GD8" s="171" t="s">
        <v>142</v>
      </c>
      <c r="GE8" s="172" t="str">
        <f>IF(FY8=0," ",(GC8*GB8))</f>
        <v xml:space="preserve"> 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>VAKUM TEST</v>
      </c>
      <c r="GT8" s="169">
        <v>75</v>
      </c>
      <c r="GU8" s="169">
        <v>4</v>
      </c>
      <c r="GV8" s="169">
        <v>2.5</v>
      </c>
      <c r="GW8" s="214">
        <f>IF(GU8=0," ",(VLOOKUP(GU8,PROTOKOL!$A$1:$E$29,2,FALSE))*GV8)</f>
        <v>50</v>
      </c>
      <c r="GX8" s="170">
        <f t="shared" ref="GX8:GX71" si="18">IF(GT8=0," ",GT8-GW8)</f>
        <v>25</v>
      </c>
      <c r="GY8" s="211">
        <f>IF(GU8=0," ",VLOOKUP(GU8,PROTOKOL!$A:$E,5,FALSE))</f>
        <v>0.44947554687499996</v>
      </c>
      <c r="GZ8" s="171" t="s">
        <v>142</v>
      </c>
      <c r="HA8" s="172">
        <f>IF(GU8=0," ",(GY8*GX8))</f>
        <v>11.236888671874999</v>
      </c>
      <c r="HB8" s="223" t="str">
        <f>IF(HD8=0," ",VLOOKUP(HD8,PROTOKOL!$A:$F,6,FALSE))</f>
        <v>ÜRÜN KONTROL</v>
      </c>
      <c r="HC8" s="169">
        <v>1</v>
      </c>
      <c r="HD8" s="169">
        <v>20</v>
      </c>
      <c r="HE8" s="169">
        <v>3</v>
      </c>
      <c r="HF8" s="214">
        <f>IF(HD8=0," ",(VLOOKUP(HD8,PROTOKOL!$A$1:$E$29,2,FALSE))*HE8)</f>
        <v>0</v>
      </c>
      <c r="HG8" s="170">
        <f t="shared" ref="HG8:HG71" si="19">IF(HC8=0," ",HC8-HF8)</f>
        <v>1</v>
      </c>
      <c r="HH8" s="224" t="e">
        <f>IF(HD8=0," ",VLOOKUP(HD8,PROTOKOL!$A:$E,5,FALSE))</f>
        <v>#DIV/0!</v>
      </c>
      <c r="HI8" s="210" t="e">
        <f>IF(HD8=0," ",(HG8*HH8))/7.5*3</f>
        <v>#DIV/0!</v>
      </c>
      <c r="HJ8" s="171">
        <f>HE8*2</f>
        <v>6</v>
      </c>
      <c r="HK8" s="172" t="e">
        <f>IF(HJ8=0," ",HI8/HE8*HJ8)</f>
        <v>#DIV/0!</v>
      </c>
      <c r="HM8" s="168">
        <v>27</v>
      </c>
      <c r="HN8" s="228">
        <v>27</v>
      </c>
      <c r="HO8" s="213" t="s">
        <v>36</v>
      </c>
      <c r="HP8" s="169"/>
      <c r="HQ8" s="169"/>
      <c r="HR8" s="169"/>
      <c r="HS8" s="214" t="str">
        <f>IF(HQ8=0," ",(VLOOKUP(HQ8,PROTOKOL!$A$1:$E$29,2,FALSE))*HR8)</f>
        <v xml:space="preserve"> </v>
      </c>
      <c r="HT8" s="170" t="str">
        <f t="shared" ref="HT8:HT71" si="20">IF(HP8=0," ",HP8-HS8)</f>
        <v xml:space="preserve"> </v>
      </c>
      <c r="HU8" s="211" t="str">
        <f>IF(HQ8=0," ",VLOOKUP(HQ8,PROTOKOL!$A:$E,5,FALSE))</f>
        <v xml:space="preserve"> </v>
      </c>
      <c r="HV8" s="171" t="s">
        <v>142</v>
      </c>
      <c r="HW8" s="172" t="str">
        <f>IF(HQ8=0," ",(HU8*HT8))</f>
        <v xml:space="preserve"> </v>
      </c>
      <c r="HX8" s="223" t="str">
        <f>IF(HZ8=0," ",VLOOKUP(HZ8,PROTOKOL!$A:$F,6,FALSE))</f>
        <v xml:space="preserve"> </v>
      </c>
      <c r="HY8" s="169"/>
      <c r="HZ8" s="169"/>
      <c r="IA8" s="169"/>
      <c r="IB8" s="214" t="str">
        <f>IF(HZ8=0," ",(VLOOKUP(HZ8,PROTOKOL!$A$1:$E$29,2,FALSE))*IA8)</f>
        <v xml:space="preserve"> </v>
      </c>
      <c r="IC8" s="170" t="str">
        <f t="shared" ref="IC8:IC71" si="21">IF(HY8=0," ",HY8-IB8)</f>
        <v xml:space="preserve"> </v>
      </c>
      <c r="ID8" s="224" t="str">
        <f>IF(HZ8=0," ",VLOOKUP(HZ8,PROTOKOL!$A:$E,5,FALSE))</f>
        <v xml:space="preserve"> </v>
      </c>
      <c r="IE8" s="210" t="str">
        <f>IF(HZ8=0," ",(IC8*ID8))</f>
        <v xml:space="preserve"> </v>
      </c>
      <c r="IF8" s="171">
        <f>IA8*2</f>
        <v>0</v>
      </c>
      <c r="IG8" s="172" t="str">
        <f>IF(IF8=0," ",IE8/IA8*IF8)</f>
        <v xml:space="preserve"> </v>
      </c>
      <c r="II8" s="168">
        <v>27</v>
      </c>
      <c r="IJ8" s="228">
        <v>27</v>
      </c>
      <c r="IK8" s="213" t="s">
        <v>36</v>
      </c>
      <c r="IL8" s="169"/>
      <c r="IM8" s="169"/>
      <c r="IN8" s="169"/>
      <c r="IO8" s="214" t="str">
        <f>IF(IM8=0," ",(VLOOKUP(IM8,PROTOKOL!$A$1:$E$29,2,FALSE))*IN8)</f>
        <v xml:space="preserve"> </v>
      </c>
      <c r="IP8" s="170" t="str">
        <f t="shared" ref="IP8:IP71" si="22">IF(IL8=0," ",IL8-IO8)</f>
        <v xml:space="preserve"> </v>
      </c>
      <c r="IQ8" s="211" t="str">
        <f>IF(IM8=0," ",VLOOKUP(IM8,PROTOKOL!$A:$E,5,FALSE))</f>
        <v xml:space="preserve"> </v>
      </c>
      <c r="IR8" s="171" t="s">
        <v>142</v>
      </c>
      <c r="IS8" s="172" t="str">
        <f>IF(IM8=0," ",(IQ8*IP8))</f>
        <v xml:space="preserve"> 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">
        <v>36</v>
      </c>
      <c r="JH8" s="169"/>
      <c r="JI8" s="169"/>
      <c r="JJ8" s="169"/>
      <c r="JK8" s="214" t="str">
        <f>IF(JI8=0," ",(VLOOKUP(JI8,PROTOKOL!$A$1:$E$29,2,FALSE))*JJ8)</f>
        <v xml:space="preserve"> </v>
      </c>
      <c r="JL8" s="170" t="str">
        <f t="shared" ref="JL8:JL71" si="24">IF(JH8=0," ",JH8-JK8)</f>
        <v xml:space="preserve"> </v>
      </c>
      <c r="JM8" s="211" t="str">
        <f>IF(JI8=0," ",VLOOKUP(JI8,PROTOKOL!$A:$E,5,FALSE))</f>
        <v xml:space="preserve"> </v>
      </c>
      <c r="JN8" s="171" t="s">
        <v>142</v>
      </c>
      <c r="JO8" s="172" t="str">
        <f>IF(JI8=0," ",(JM8*JL8))</f>
        <v xml:space="preserve"> </v>
      </c>
      <c r="JP8" s="223" t="str">
        <f>IF(JR8=0," ",VLOOKUP(JR8,PROTOKOL!$A:$F,6,FALSE))</f>
        <v>VAKUM TEST</v>
      </c>
      <c r="JQ8" s="169">
        <v>230</v>
      </c>
      <c r="JR8" s="169">
        <v>4</v>
      </c>
      <c r="JS8" s="169">
        <v>7.5</v>
      </c>
      <c r="JT8" s="214">
        <f>IF(JR8=0," ",(VLOOKUP(JR8,PROTOKOL!$A$1:$E$29,2,FALSE))*JS8)</f>
        <v>150</v>
      </c>
      <c r="JU8" s="170">
        <f t="shared" ref="JU8:JU71" si="25">IF(JQ8=0," ",JQ8-JT8)</f>
        <v>80</v>
      </c>
      <c r="JV8" s="224">
        <f>IF(JR8=0," ",VLOOKUP(JR8,PROTOKOL!$A:$E,5,FALSE))</f>
        <v>0.44947554687499996</v>
      </c>
      <c r="JW8" s="210">
        <f>IF(JR8=0," ",(JU8*JV8))</f>
        <v>35.958043749999995</v>
      </c>
      <c r="JX8" s="171">
        <f>JS8*2</f>
        <v>15</v>
      </c>
      <c r="JY8" s="172">
        <f>IF(JX8=0," ",JW8/JS8*JX8)</f>
        <v>71.916087499999989</v>
      </c>
      <c r="KA8" s="168">
        <v>27</v>
      </c>
      <c r="KB8" s="228">
        <v>27</v>
      </c>
      <c r="KC8" s="213" t="str">
        <f>IF(KE8=0," ",VLOOKUP(KE8,PROTOKOL!$A:$F,6,FALSE))</f>
        <v>WNZL. YERD.KLZ. TAŞLAMA</v>
      </c>
      <c r="KD8" s="169">
        <v>193</v>
      </c>
      <c r="KE8" s="169">
        <v>2</v>
      </c>
      <c r="KF8" s="169">
        <v>7.5</v>
      </c>
      <c r="KG8" s="214">
        <f>IF(KE8=0," ",(VLOOKUP(KE8,PROTOKOL!$A$1:$E$29,2,FALSE))*KF8)</f>
        <v>124.00000000000001</v>
      </c>
      <c r="KH8" s="170">
        <f t="shared" ref="KH8:KH71" si="26">IF(KD8=0," ",KD8-KG8)</f>
        <v>68.999999999999986</v>
      </c>
      <c r="KI8" s="211">
        <f>IF(KE8=0," ",VLOOKUP(KE8,PROTOKOL!$A:$E,5,FALSE))</f>
        <v>0.54481884469696984</v>
      </c>
      <c r="KJ8" s="171" t="s">
        <v>142</v>
      </c>
      <c r="KK8" s="172">
        <f>IF(KE8=0," ",(KI8*KH8))</f>
        <v>37.59250028409091</v>
      </c>
      <c r="KL8" s="223" t="str">
        <f>IF(KN8=0," ",VLOOKUP(KN8,PROTOKOL!$A:$F,6,FALSE))</f>
        <v xml:space="preserve"> </v>
      </c>
      <c r="KM8" s="169"/>
      <c r="KN8" s="169"/>
      <c r="KO8" s="169"/>
      <c r="KP8" s="214" t="str">
        <f>IF(KN8=0," ",(VLOOKUP(KN8,PROTOKOL!$A$1:$E$29,2,FALSE))*KO8)</f>
        <v xml:space="preserve"> </v>
      </c>
      <c r="KQ8" s="170" t="str">
        <f t="shared" ref="KQ8:KQ71" si="27">IF(KM8=0," ",KM8-KP8)</f>
        <v xml:space="preserve"> </v>
      </c>
      <c r="KR8" s="224" t="str">
        <f>IF(KN8=0," ",VLOOKUP(KN8,PROTOKOL!$A:$E,5,FALSE))</f>
        <v xml:space="preserve"> </v>
      </c>
      <c r="KS8" s="210" t="str">
        <f>IF(KN8=0," ",(KQ8*KR8))</f>
        <v xml:space="preserve"> </v>
      </c>
      <c r="KT8" s="171">
        <f>KO8*2</f>
        <v>0</v>
      </c>
      <c r="KU8" s="172" t="str">
        <f>IF(KT8=0," ",KS8/KO8*KT8)</f>
        <v xml:space="preserve"> </v>
      </c>
      <c r="KW8" s="168">
        <v>27</v>
      </c>
      <c r="KX8" s="228">
        <v>27</v>
      </c>
      <c r="KY8" s="213" t="s">
        <v>36</v>
      </c>
      <c r="KZ8" s="169"/>
      <c r="LA8" s="169"/>
      <c r="LB8" s="169"/>
      <c r="LC8" s="214" t="str">
        <f>IF(LA8=0," ",(VLOOKUP(LA8,PROTOKOL!$A$1:$E$29,2,FALSE))*LB8)</f>
        <v xml:space="preserve"> </v>
      </c>
      <c r="LD8" s="170" t="str">
        <f t="shared" ref="LD8:LD71" si="28">IF(KZ8=0," ",KZ8-LC8)</f>
        <v xml:space="preserve"> </v>
      </c>
      <c r="LE8" s="211" t="str">
        <f>IF(LA8=0," ",VLOOKUP(LA8,PROTOKOL!$A:$E,5,FALSE))</f>
        <v xml:space="preserve"> </v>
      </c>
      <c r="LF8" s="171" t="s">
        <v>142</v>
      </c>
      <c r="LG8" s="172" t="str">
        <f>IF(LA8=0," ",(LE8*LD8))</f>
        <v xml:space="preserve"> </v>
      </c>
      <c r="LH8" s="223" t="str">
        <f>IF(LJ8=0," ",VLOOKUP(LJ8,PROTOKOL!$A:$F,6,FALSE))</f>
        <v>SIZDIRMAZLIK TAMİR</v>
      </c>
      <c r="LI8" s="169">
        <v>121</v>
      </c>
      <c r="LJ8" s="169">
        <v>12</v>
      </c>
      <c r="LK8" s="169">
        <v>7.5</v>
      </c>
      <c r="LL8" s="214">
        <f>IF(LJ8=0," ",(VLOOKUP(LJ8,PROTOKOL!$A$1:$E$29,2,FALSE))*LK8)</f>
        <v>78</v>
      </c>
      <c r="LM8" s="170">
        <f t="shared" ref="LM8:LM71" si="29">IF(LI8=0," ",LI8-LL8)</f>
        <v>43</v>
      </c>
      <c r="LN8" s="224">
        <f>IF(LJ8=0," ",VLOOKUP(LJ8,PROTOKOL!$A:$E,5,FALSE))</f>
        <v>0.8561438988095238</v>
      </c>
      <c r="LO8" s="210">
        <f>IF(LJ8=0," ",(LM8*LN8))</f>
        <v>36.814187648809522</v>
      </c>
      <c r="LP8" s="171">
        <f>LK8*2</f>
        <v>15</v>
      </c>
      <c r="LQ8" s="172">
        <f>IF(LP8=0," ",LO8/LK8*LP8)</f>
        <v>73.628375297619044</v>
      </c>
      <c r="LS8" s="168">
        <v>27</v>
      </c>
      <c r="LT8" s="228">
        <v>27</v>
      </c>
      <c r="LU8" s="213" t="str">
        <f>IF(LW8=0," ",VLOOKUP(LW8,PROTOKOL!$A:$F,6,FALSE))</f>
        <v>PERDE KESME SULU SİST.</v>
      </c>
      <c r="LV8" s="169">
        <v>150</v>
      </c>
      <c r="LW8" s="169">
        <v>8</v>
      </c>
      <c r="LX8" s="169">
        <v>7.5</v>
      </c>
      <c r="LY8" s="214">
        <f>IF(LW8=0," ",(VLOOKUP(LW8,PROTOKOL!$A$1:$E$29,2,FALSE))*LX8)</f>
        <v>98</v>
      </c>
      <c r="LZ8" s="170">
        <f t="shared" ref="LZ8:LZ71" si="30">IF(LV8=0," ",LV8-LY8)</f>
        <v>52</v>
      </c>
      <c r="MA8" s="211">
        <f>IF(LW8=0," ",VLOOKUP(LW8,PROTOKOL!$A:$E,5,FALSE))</f>
        <v>0.69150084134615386</v>
      </c>
      <c r="MB8" s="171" t="s">
        <v>142</v>
      </c>
      <c r="MC8" s="172">
        <f>IF(LW8=0," ",(MA8*LZ8))</f>
        <v>35.958043750000002</v>
      </c>
      <c r="MD8" s="223" t="str">
        <f>IF(MF8=0," ",VLOOKUP(MF8,PROTOKOL!$A:$F,6,FALSE))</f>
        <v>PERDE KESME SULU SİST.</v>
      </c>
      <c r="ME8" s="169">
        <v>60</v>
      </c>
      <c r="MF8" s="169">
        <v>8</v>
      </c>
      <c r="MG8" s="169">
        <v>3</v>
      </c>
      <c r="MH8" s="214">
        <f>IF(MF8=0," ",(VLOOKUP(MF8,PROTOKOL!$A$1:$E$29,2,FALSE))*MG8)</f>
        <v>39.200000000000003</v>
      </c>
      <c r="MI8" s="170">
        <f t="shared" ref="MI8:MI71" si="31">IF(ME8=0," ",ME8-MH8)</f>
        <v>20.799999999999997</v>
      </c>
      <c r="MJ8" s="224">
        <f>IF(MF8=0," ",VLOOKUP(MF8,PROTOKOL!$A:$E,5,FALSE))</f>
        <v>0.69150084134615386</v>
      </c>
      <c r="MK8" s="210">
        <f>IF(MF8=0," ",(MI8*MJ8))</f>
        <v>14.383217499999999</v>
      </c>
      <c r="ML8" s="171">
        <f>MG8*2</f>
        <v>6</v>
      </c>
      <c r="MM8" s="172">
        <f>IF(ML8=0," ",MK8/MG8*ML8)</f>
        <v>28.766435000000001</v>
      </c>
      <c r="MO8" s="168">
        <v>27</v>
      </c>
      <c r="MP8" s="228">
        <v>27</v>
      </c>
      <c r="MQ8" s="213" t="s">
        <v>36</v>
      </c>
      <c r="MR8" s="169"/>
      <c r="MS8" s="169"/>
      <c r="MT8" s="169"/>
      <c r="MU8" s="214" t="str">
        <f>IF(MS8=0," ",(VLOOKUP(MS8,PROTOKOL!$A$1:$E$29,2,FALSE))*MT8)</f>
        <v xml:space="preserve"> </v>
      </c>
      <c r="MV8" s="170" t="str">
        <f t="shared" ref="MV8:MV71" si="32">IF(MR8=0," ",MR8-MU8)</f>
        <v xml:space="preserve"> </v>
      </c>
      <c r="MW8" s="211" t="str">
        <f>IF(MS8=0," ",VLOOKUP(MS8,PROTOKOL!$A:$E,5,FALSE))</f>
        <v xml:space="preserve"> </v>
      </c>
      <c r="MX8" s="171" t="s">
        <v>142</v>
      </c>
      <c r="MY8" s="172" t="str">
        <f>IF(MS8=0," ",(MW8*MV8))</f>
        <v xml:space="preserve"> </v>
      </c>
      <c r="MZ8" s="223" t="str">
        <f>IF(NB8=0," ",VLOOKUP(NB8,PROTOKOL!$A:$F,6,FALSE))</f>
        <v>VAKUM TEST</v>
      </c>
      <c r="NA8" s="169">
        <v>230</v>
      </c>
      <c r="NB8" s="169">
        <v>4</v>
      </c>
      <c r="NC8" s="169">
        <v>7.5</v>
      </c>
      <c r="ND8" s="214">
        <f>IF(NB8=0," ",(VLOOKUP(NB8,PROTOKOL!$A$1:$E$29,2,FALSE))*NC8)</f>
        <v>150</v>
      </c>
      <c r="NE8" s="170">
        <f t="shared" ref="NE8:NE71" si="33">IF(NA8=0," ",NA8-ND8)</f>
        <v>80</v>
      </c>
      <c r="NF8" s="224">
        <f>IF(NB8=0," ",VLOOKUP(NB8,PROTOKOL!$A:$E,5,FALSE))</f>
        <v>0.44947554687499996</v>
      </c>
      <c r="NG8" s="210">
        <f>IF(NB8=0," ",(NE8*NF8))</f>
        <v>35.958043749999995</v>
      </c>
      <c r="NH8" s="171">
        <f>NC8*2</f>
        <v>15</v>
      </c>
      <c r="NI8" s="172">
        <f>IF(NH8=0," ",NG8/NC8*NH8)</f>
        <v>71.916087499999989</v>
      </c>
      <c r="NK8" s="168">
        <v>27</v>
      </c>
      <c r="NL8" s="228">
        <v>27</v>
      </c>
      <c r="NM8" s="213" t="s">
        <v>36</v>
      </c>
      <c r="NN8" s="169"/>
      <c r="NO8" s="169"/>
      <c r="NP8" s="169"/>
      <c r="NQ8" s="214" t="str">
        <f>IF(NO8=0," ",(VLOOKUP(NO8,PROTOKOL!$A$1:$E$29,2,FALSE))*NP8)</f>
        <v xml:space="preserve"> </v>
      </c>
      <c r="NR8" s="170" t="str">
        <f t="shared" ref="NR8:NR71" si="34">IF(NN8=0," ",NN8-NQ8)</f>
        <v xml:space="preserve"> </v>
      </c>
      <c r="NS8" s="211" t="str">
        <f>IF(NO8=0," ",VLOOKUP(NO8,PROTOKOL!$A:$E,5,FALSE))</f>
        <v xml:space="preserve"> </v>
      </c>
      <c r="NT8" s="171" t="s">
        <v>142</v>
      </c>
      <c r="NU8" s="172" t="str">
        <f>IF(NO8=0," ",(NS8*NR8))</f>
        <v xml:space="preserve"> </v>
      </c>
      <c r="NV8" s="223" t="str">
        <f>IF(NX8=0," ",VLOOKUP(NX8,PROTOKOL!$A:$F,6,FALSE))</f>
        <v xml:space="preserve"> </v>
      </c>
      <c r="NW8" s="169"/>
      <c r="NX8" s="169"/>
      <c r="NY8" s="169"/>
      <c r="NZ8" s="214" t="str">
        <f>IF(NX8=0," ",(VLOOKUP(NX8,PROTOKOL!$A$1:$E$29,2,FALSE))*NY8)</f>
        <v xml:space="preserve"> </v>
      </c>
      <c r="OA8" s="170" t="str">
        <f t="shared" ref="OA8:OA71" si="35">IF(NW8=0," ",NW8-NZ8)</f>
        <v xml:space="preserve"> </v>
      </c>
      <c r="OB8" s="224" t="str">
        <f>IF(NX8=0," ",VLOOKUP(NX8,PROTOKOL!$A:$E,5,FALSE))</f>
        <v xml:space="preserve"> </v>
      </c>
      <c r="OC8" s="210" t="str">
        <f>IF(NX8=0," ",(OA8*OB8))</f>
        <v xml:space="preserve"> </v>
      </c>
      <c r="OD8" s="171">
        <f>NY8*2</f>
        <v>0</v>
      </c>
      <c r="OE8" s="172" t="str">
        <f>IF(OD8=0," ",OC8/NY8*OD8)</f>
        <v xml:space="preserve"> </v>
      </c>
      <c r="OG8" s="168">
        <v>27</v>
      </c>
      <c r="OH8" s="228">
        <v>27</v>
      </c>
      <c r="OI8" s="213" t="s">
        <v>36</v>
      </c>
      <c r="OJ8" s="169"/>
      <c r="OK8" s="169"/>
      <c r="OL8" s="169"/>
      <c r="OM8" s="214" t="str">
        <f>IF(OK8=0," ",(VLOOKUP(OK8,PROTOKOL!$A$1:$E$29,2,FALSE))*OL8)</f>
        <v xml:space="preserve"> </v>
      </c>
      <c r="ON8" s="170" t="str">
        <f t="shared" ref="ON8:ON71" si="36">IF(OJ8=0," ",OJ8-OM8)</f>
        <v xml:space="preserve"> </v>
      </c>
      <c r="OO8" s="211" t="str">
        <f>IF(OK8=0," ",VLOOKUP(OK8,PROTOKOL!$A:$E,5,FALSE))</f>
        <v xml:space="preserve"> </v>
      </c>
      <c r="OP8" s="171" t="s">
        <v>142</v>
      </c>
      <c r="OQ8" s="172" t="str">
        <f>IF(OK8=0," ",(OO8*ON8))</f>
        <v xml:space="preserve"> 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>WNZL. LAV. VE DUV. ASMA KLZ</v>
      </c>
      <c r="PF8" s="169">
        <v>220</v>
      </c>
      <c r="PG8" s="169">
        <v>1</v>
      </c>
      <c r="PH8" s="169">
        <v>7.5</v>
      </c>
      <c r="PI8" s="214">
        <f>IF(PG8=0," ",(VLOOKUP(PG8,PROTOKOL!$A$1:$E$29,2,FALSE))*PH8)</f>
        <v>144</v>
      </c>
      <c r="PJ8" s="170">
        <f t="shared" ref="PJ8:PJ71" si="38">IF(PF8=0," ",PF8-PI8)</f>
        <v>76</v>
      </c>
      <c r="PK8" s="211">
        <f>IF(PG8=0," ",VLOOKUP(PG8,PROTOKOL!$A:$E,5,FALSE))</f>
        <v>0.4731321546052632</v>
      </c>
      <c r="PL8" s="171" t="s">
        <v>142</v>
      </c>
      <c r="PM8" s="172">
        <f>IF(PG8=0," ",(PK8*PJ8))</f>
        <v>35.958043750000002</v>
      </c>
      <c r="PN8" s="223" t="str">
        <f>IF(PP8=0," ",VLOOKUP(PP8,PROTOKOL!$A:$F,6,FALSE))</f>
        <v xml:space="preserve"> </v>
      </c>
      <c r="PO8" s="169"/>
      <c r="PP8" s="169"/>
      <c r="PQ8" s="169"/>
      <c r="PR8" s="214" t="str">
        <f>IF(PP8=0," ",(VLOOKUP(PP8,PROTOKOL!$A$1:$E$29,2,FALSE))*PQ8)</f>
        <v xml:space="preserve"> </v>
      </c>
      <c r="PS8" s="170" t="str">
        <f t="shared" ref="PS8:PS71" si="39">IF(PO8=0," ",PO8-PR8)</f>
        <v xml:space="preserve"> </v>
      </c>
      <c r="PT8" s="224" t="str">
        <f>IF(PP8=0," ",VLOOKUP(PP8,PROTOKOL!$A:$E,5,FALSE))</f>
        <v xml:space="preserve"> </v>
      </c>
      <c r="PU8" s="210" t="str">
        <f>IF(PP8=0," ",(PS8*PT8))</f>
        <v xml:space="preserve"> </v>
      </c>
      <c r="PV8" s="171">
        <f>PQ8*2</f>
        <v>0</v>
      </c>
      <c r="PW8" s="172" t="str">
        <f>IF(PV8=0," ",PU8/PQ8*PV8)</f>
        <v xml:space="preserve"> </v>
      </c>
      <c r="PY8" s="168">
        <v>27</v>
      </c>
      <c r="PZ8" s="228">
        <v>27</v>
      </c>
      <c r="QA8" s="213" t="str">
        <f>IF(QC8=0," ",VLOOKUP(QC8,PROTOKOL!$A:$F,6,FALSE))</f>
        <v>VAKUM TEST</v>
      </c>
      <c r="QB8" s="169">
        <v>75</v>
      </c>
      <c r="QC8" s="169">
        <v>4</v>
      </c>
      <c r="QD8" s="169">
        <v>2.5</v>
      </c>
      <c r="QE8" s="214">
        <f>IF(QC8=0," ",(VLOOKUP(QC8,PROTOKOL!$A$1:$E$29,2,FALSE))*QD8)</f>
        <v>50</v>
      </c>
      <c r="QF8" s="170">
        <f t="shared" ref="QF8:QF71" si="40">IF(QB8=0," ",QB8-QE8)</f>
        <v>25</v>
      </c>
      <c r="QG8" s="211">
        <f>IF(QC8=0," ",VLOOKUP(QC8,PROTOKOL!$A:$E,5,FALSE))</f>
        <v>0.44947554687499996</v>
      </c>
      <c r="QH8" s="171" t="s">
        <v>142</v>
      </c>
      <c r="QI8" s="172">
        <f>IF(QC8=0," ",(QG8*QF8))</f>
        <v>11.236888671874999</v>
      </c>
      <c r="QJ8" s="223" t="str">
        <f>IF(QL8=0," ",VLOOKUP(QL8,PROTOKOL!$A:$F,6,FALSE))</f>
        <v>ÜRÜN KONTROL</v>
      </c>
      <c r="QK8" s="169">
        <v>1</v>
      </c>
      <c r="QL8" s="169">
        <v>20</v>
      </c>
      <c r="QM8" s="169">
        <v>3</v>
      </c>
      <c r="QN8" s="214">
        <f>IF(QL8=0," ",(VLOOKUP(QL8,PROTOKOL!$A$1:$E$29,2,FALSE))*QM8)</f>
        <v>0</v>
      </c>
      <c r="QO8" s="170">
        <f t="shared" ref="QO8:QO71" si="41">IF(QK8=0," ",QK8-QN8)</f>
        <v>1</v>
      </c>
      <c r="QP8" s="224" t="e">
        <f>IF(QL8=0," ",VLOOKUP(QL8,PROTOKOL!$A:$E,5,FALSE))</f>
        <v>#DIV/0!</v>
      </c>
      <c r="QQ8" s="210" t="e">
        <f>IF(QL8=0," ",(QO8*QP8))/7.5*3</f>
        <v>#DIV/0!</v>
      </c>
      <c r="QR8" s="171">
        <f>QM8*2</f>
        <v>6</v>
      </c>
      <c r="QS8" s="172" t="e">
        <f>IF(QR8=0," ",QQ8/QM8*QR8)</f>
        <v>#DIV/0!</v>
      </c>
      <c r="QU8" s="168">
        <v>27</v>
      </c>
      <c r="QV8" s="228">
        <v>27</v>
      </c>
      <c r="QW8" s="213" t="s">
        <v>36</v>
      </c>
      <c r="QX8" s="169"/>
      <c r="QY8" s="169"/>
      <c r="QZ8" s="169"/>
      <c r="RA8" s="214" t="str">
        <f>IF(QY8=0," ",(VLOOKUP(QY8,PROTOKOL!$A$1:$E$29,2,FALSE))*QZ8)</f>
        <v xml:space="preserve"> </v>
      </c>
      <c r="RB8" s="170" t="str">
        <f t="shared" ref="RB8:RB71" si="42">IF(QX8=0," ",QX8-RA8)</f>
        <v xml:space="preserve"> </v>
      </c>
      <c r="RC8" s="211" t="str">
        <f>IF(QY8=0," ",VLOOKUP(QY8,PROTOKOL!$A:$E,5,FALSE))</f>
        <v xml:space="preserve"> </v>
      </c>
      <c r="RD8" s="171" t="s">
        <v>142</v>
      </c>
      <c r="RE8" s="172" t="str">
        <f>IF(QY8=0," ",(RC8*RB8))</f>
        <v xml:space="preserve"> </v>
      </c>
      <c r="RF8" s="223" t="str">
        <f>IF(RH8=0," ",VLOOKUP(RH8,PROTOKOL!$A:$F,6,FALSE))</f>
        <v xml:space="preserve"> </v>
      </c>
      <c r="RG8" s="169"/>
      <c r="RH8" s="169"/>
      <c r="RI8" s="169"/>
      <c r="RJ8" s="214" t="str">
        <f>IF(RH8=0," ",(VLOOKUP(RH8,PROTOKOL!$A$1:$E$29,2,FALSE))*RI8)</f>
        <v xml:space="preserve"> </v>
      </c>
      <c r="RK8" s="170" t="str">
        <f t="shared" ref="RK8:RK71" si="43">IF(RG8=0," ",RG8-RJ8)</f>
        <v xml:space="preserve"> </v>
      </c>
      <c r="RL8" s="224" t="str">
        <f>IF(RH8=0," ",VLOOKUP(RH8,PROTOKOL!$A:$E,5,FALSE))</f>
        <v xml:space="preserve"> </v>
      </c>
      <c r="RM8" s="210" t="str">
        <f>IF(RH8=0," ",(RK8*RL8))</f>
        <v xml:space="preserve"> </v>
      </c>
      <c r="RN8" s="171">
        <f>RI8*2</f>
        <v>0</v>
      </c>
      <c r="RO8" s="172" t="str">
        <f>IF(RN8=0," ",RM8/RI8*RN8)</f>
        <v xml:space="preserve"> </v>
      </c>
      <c r="RQ8" s="168">
        <v>27</v>
      </c>
      <c r="RR8" s="228">
        <v>27</v>
      </c>
      <c r="RS8" s="213" t="str">
        <f>IF(RU8=0," ",VLOOKUP(RU8,PROTOKOL!$A:$F,6,FALSE))</f>
        <v>PERDE KESME SULU SİST.</v>
      </c>
      <c r="RT8" s="169">
        <v>155</v>
      </c>
      <c r="RU8" s="169">
        <v>8</v>
      </c>
      <c r="RV8" s="169">
        <v>7.5</v>
      </c>
      <c r="RW8" s="214">
        <f>IF(RU8=0," ",(VLOOKUP(RU8,PROTOKOL!$A$1:$E$29,2,FALSE))*RV8)</f>
        <v>98</v>
      </c>
      <c r="RX8" s="170">
        <f t="shared" ref="RX8:RX71" si="44">IF(RT8=0," ",RT8-RW8)</f>
        <v>57</v>
      </c>
      <c r="RY8" s="211">
        <f>IF(RU8=0," ",VLOOKUP(RU8,PROTOKOL!$A:$E,5,FALSE))</f>
        <v>0.69150084134615386</v>
      </c>
      <c r="RZ8" s="171" t="s">
        <v>142</v>
      </c>
      <c r="SA8" s="172">
        <f>IF(RU8=0," ",(RY8*RX8))</f>
        <v>39.415547956730769</v>
      </c>
      <c r="SB8" s="223" t="str">
        <f>IF(SD8=0," ",VLOOKUP(SD8,PROTOKOL!$A:$F,6,FALSE))</f>
        <v>PERDE KESME SULU SİST.</v>
      </c>
      <c r="SC8" s="169">
        <v>60</v>
      </c>
      <c r="SD8" s="169">
        <v>8</v>
      </c>
      <c r="SE8" s="169">
        <v>3</v>
      </c>
      <c r="SF8" s="214">
        <f>IF(SD8=0," ",(VLOOKUP(SD8,PROTOKOL!$A$1:$E$29,2,FALSE))*SE8)</f>
        <v>39.200000000000003</v>
      </c>
      <c r="SG8" s="170">
        <f t="shared" ref="SG8:SG71" si="45">IF(SC8=0," ",SC8-SF8)</f>
        <v>20.799999999999997</v>
      </c>
      <c r="SH8" s="224">
        <f>IF(SD8=0," ",VLOOKUP(SD8,PROTOKOL!$A:$E,5,FALSE))</f>
        <v>0.69150084134615386</v>
      </c>
      <c r="SI8" s="210">
        <f>IF(SD8=0," ",(SG8*SH8))</f>
        <v>14.383217499999999</v>
      </c>
      <c r="SJ8" s="171">
        <f>SE8*2</f>
        <v>6</v>
      </c>
      <c r="SK8" s="172">
        <f>IF(SJ8=0," ",SI8/SE8*SJ8)</f>
        <v>28.766435000000001</v>
      </c>
      <c r="SM8" s="168">
        <v>27</v>
      </c>
      <c r="SN8" s="228">
        <v>27</v>
      </c>
      <c r="SO8" s="213" t="s">
        <v>36</v>
      </c>
      <c r="SP8" s="169"/>
      <c r="SQ8" s="169"/>
      <c r="SR8" s="169"/>
      <c r="SS8" s="214" t="str">
        <f>IF(SQ8=0," ",(VLOOKUP(SQ8,PROTOKOL!$A$1:$E$29,2,FALSE))*SR8)</f>
        <v xml:space="preserve"> </v>
      </c>
      <c r="ST8" s="170" t="str">
        <f t="shared" ref="ST8:ST71" si="46">IF(SP8=0," ",SP8-SS8)</f>
        <v xml:space="preserve"> </v>
      </c>
      <c r="SU8" s="211" t="str">
        <f>IF(SQ8=0," ",VLOOKUP(SQ8,PROTOKOL!$A:$E,5,FALSE))</f>
        <v xml:space="preserve"> </v>
      </c>
      <c r="SV8" s="171" t="s">
        <v>142</v>
      </c>
      <c r="SW8" s="172" t="str">
        <f>IF(SQ8=0," ",(SU8*ST8))</f>
        <v xml:space="preserve"> 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">
        <v>143</v>
      </c>
      <c r="TL8" s="169"/>
      <c r="TM8" s="169"/>
      <c r="TN8" s="169"/>
      <c r="TO8" s="214" t="str">
        <f>IF(TM8=0," ",(VLOOKUP(TM8,PROTOKOL!$A$1:$E$29,2,FALSE))*TN8)</f>
        <v xml:space="preserve"> </v>
      </c>
      <c r="TP8" s="170" t="str">
        <f t="shared" ref="TP8:TP71" si="48">IF(TL8=0," ",TL8-TO8)</f>
        <v xml:space="preserve"> </v>
      </c>
      <c r="TQ8" s="211" t="str">
        <f>IF(TM8=0," ",VLOOKUP(TM8,PROTOKOL!$A:$E,5,FALSE))</f>
        <v xml:space="preserve"> </v>
      </c>
      <c r="TR8" s="171" t="s">
        <v>142</v>
      </c>
      <c r="TS8" s="172" t="str">
        <f>IF(TM8=0," ",(TQ8*TP8))</f>
        <v xml:space="preserve"> 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>SIZDIRMAZLIK TAMİR</v>
      </c>
      <c r="UH8" s="169">
        <v>123</v>
      </c>
      <c r="UI8" s="169">
        <v>12</v>
      </c>
      <c r="UJ8" s="169">
        <v>7.5</v>
      </c>
      <c r="UK8" s="214">
        <f>IF(UI8=0," ",(VLOOKUP(UI8,PROTOKOL!$A$1:$E$29,2,FALSE))*UJ8)</f>
        <v>78</v>
      </c>
      <c r="UL8" s="170">
        <f t="shared" ref="UL8:UL71" si="50">IF(UH8=0," ",UH8-UK8)</f>
        <v>45</v>
      </c>
      <c r="UM8" s="211">
        <f>IF(UI8=0," ",VLOOKUP(UI8,PROTOKOL!$A:$E,5,FALSE))</f>
        <v>0.8561438988095238</v>
      </c>
      <c r="UN8" s="171" t="s">
        <v>142</v>
      </c>
      <c r="UO8" s="172">
        <f>IF(UI8=0," ",(UM8*UL8))</f>
        <v>38.52647544642857</v>
      </c>
      <c r="UP8" s="223" t="str">
        <f>IF(UR8=0," ",VLOOKUP(UR8,PROTOKOL!$A:$F,6,FALSE))</f>
        <v xml:space="preserve"> </v>
      </c>
      <c r="UQ8" s="169"/>
      <c r="UR8" s="169"/>
      <c r="US8" s="169"/>
      <c r="UT8" s="214" t="str">
        <f>IF(UR8=0," ",(VLOOKUP(UR8,PROTOKOL!$A$1:$E$29,2,FALSE))*US8)</f>
        <v xml:space="preserve"> </v>
      </c>
      <c r="UU8" s="170" t="str">
        <f t="shared" ref="UU8:UU71" si="51">IF(UQ8=0," ",UQ8-UT8)</f>
        <v xml:space="preserve"> </v>
      </c>
      <c r="UV8" s="224" t="str">
        <f>IF(UR8=0," ",VLOOKUP(UR8,PROTOKOL!$A:$E,5,FALSE))</f>
        <v xml:space="preserve"> </v>
      </c>
      <c r="UW8" s="210" t="str">
        <f>IF(UR8=0," ",(UU8*UV8))</f>
        <v xml:space="preserve"> </v>
      </c>
      <c r="UX8" s="171">
        <f>US8*2</f>
        <v>0</v>
      </c>
      <c r="UY8" s="172" t="str">
        <f>IF(UX8=0," ",UW8/US8*UX8)</f>
        <v xml:space="preserve"> </v>
      </c>
      <c r="VA8" s="168">
        <v>27</v>
      </c>
      <c r="VB8" s="228">
        <v>27</v>
      </c>
      <c r="VC8" s="213" t="str">
        <f>IF(VE8=0," ",VLOOKUP(VE8,PROTOKOL!$A:$F,6,FALSE))</f>
        <v>SIZDIRMAZLIK TAMİR</v>
      </c>
      <c r="VD8" s="169">
        <v>120</v>
      </c>
      <c r="VE8" s="169">
        <v>12</v>
      </c>
      <c r="VF8" s="169">
        <v>7.5</v>
      </c>
      <c r="VG8" s="214">
        <f>IF(VE8=0," ",(VLOOKUP(VE8,PROTOKOL!$A$1:$E$29,2,FALSE))*VF8)</f>
        <v>78</v>
      </c>
      <c r="VH8" s="170">
        <f t="shared" ref="VH8:VH71" si="52">IF(VD8=0," ",VD8-VG8)</f>
        <v>42</v>
      </c>
      <c r="VI8" s="211">
        <f>IF(VE8=0," ",VLOOKUP(VE8,PROTOKOL!$A:$E,5,FALSE))</f>
        <v>0.8561438988095238</v>
      </c>
      <c r="VJ8" s="171" t="s">
        <v>142</v>
      </c>
      <c r="VK8" s="172">
        <f>IF(VE8=0," ",(VI8*VH8))</f>
        <v>35.958043750000002</v>
      </c>
      <c r="VL8" s="223" t="str">
        <f>IF(VN8=0," ",VLOOKUP(VN8,PROTOKOL!$A:$F,6,FALSE))</f>
        <v>SIZDIRMAZLIK TAMİR</v>
      </c>
      <c r="VM8" s="169">
        <v>33</v>
      </c>
      <c r="VN8" s="169">
        <v>12</v>
      </c>
      <c r="VO8" s="169">
        <v>2</v>
      </c>
      <c r="VP8" s="214">
        <f>IF(VN8=0," ",(VLOOKUP(VN8,PROTOKOL!$A$1:$E$29,2,FALSE))*VO8)</f>
        <v>20.8</v>
      </c>
      <c r="VQ8" s="170">
        <f t="shared" ref="VQ8:VQ71" si="53">IF(VM8=0," ",VM8-VP8)</f>
        <v>12.2</v>
      </c>
      <c r="VR8" s="224">
        <f>IF(VN8=0," ",VLOOKUP(VN8,PROTOKOL!$A:$E,5,FALSE))</f>
        <v>0.8561438988095238</v>
      </c>
      <c r="VS8" s="210">
        <f>IF(VN8=0," ",(VQ8*VR8))</f>
        <v>10.444955565476191</v>
      </c>
      <c r="VT8" s="171">
        <f>VO8*2</f>
        <v>4</v>
      </c>
      <c r="VU8" s="172">
        <f>IF(VT8=0," ",VS8/VO8*VT8)</f>
        <v>20.889911130952381</v>
      </c>
      <c r="VW8" s="168">
        <v>27</v>
      </c>
      <c r="VX8" s="228">
        <v>27</v>
      </c>
      <c r="VY8" s="213" t="s">
        <v>36</v>
      </c>
      <c r="VZ8" s="169"/>
      <c r="WA8" s="169"/>
      <c r="WB8" s="169"/>
      <c r="WC8" s="214" t="str">
        <f>IF(WA8=0," ",(VLOOKUP(WA8,PROTOKOL!$A$1:$E$29,2,FALSE))*WB8)</f>
        <v xml:space="preserve"> </v>
      </c>
      <c r="WD8" s="170" t="str">
        <f t="shared" ref="WD8:WD71" si="54">IF(VZ8=0," ",VZ8-WC8)</f>
        <v xml:space="preserve"> </v>
      </c>
      <c r="WE8" s="211" t="str">
        <f>IF(WA8=0," ",VLOOKUP(WA8,PROTOKOL!$A:$E,5,FALSE))</f>
        <v xml:space="preserve"> </v>
      </c>
      <c r="WF8" s="171" t="s">
        <v>142</v>
      </c>
      <c r="WG8" s="172" t="str">
        <f>IF(WA8=0," ",(WE8*WD8))</f>
        <v xml:space="preserve"> 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">
        <v>36</v>
      </c>
      <c r="WV8" s="169"/>
      <c r="WW8" s="169"/>
      <c r="WX8" s="169"/>
      <c r="WY8" s="214" t="str">
        <f>IF(WW8=0," ",(VLOOKUP(WW8,PROTOKOL!$A$1:$E$29,2,FALSE))*WX8)</f>
        <v xml:space="preserve"> </v>
      </c>
      <c r="WZ8" s="170" t="str">
        <f t="shared" ref="WZ8:WZ71" si="56">IF(WV8=0," ",WV8-WY8)</f>
        <v xml:space="preserve"> </v>
      </c>
      <c r="XA8" s="211" t="str">
        <f>IF(WW8=0," ",VLOOKUP(WW8,PROTOKOL!$A:$E,5,FALSE))</f>
        <v xml:space="preserve"> </v>
      </c>
      <c r="XB8" s="171" t="s">
        <v>142</v>
      </c>
      <c r="XC8" s="172" t="str">
        <f>IF(WW8=0," ",(XA8*WZ8))</f>
        <v xml:space="preserve"> 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  <c r="XO8" s="168">
        <v>27</v>
      </c>
      <c r="XP8" s="228">
        <v>27</v>
      </c>
      <c r="XQ8" s="213" t="s">
        <v>36</v>
      </c>
      <c r="XR8" s="169"/>
      <c r="XS8" s="169"/>
      <c r="XT8" s="169"/>
      <c r="XU8" s="214" t="str">
        <f>IF(XS8=0," ",(VLOOKUP(XS8,PROTOKOL!$A$1:$E$29,2,FALSE))*XT8)</f>
        <v xml:space="preserve"> </v>
      </c>
      <c r="XV8" s="170" t="str">
        <f t="shared" ref="XV8:XV71" si="58">IF(XR8=0," ",XR8-XU8)</f>
        <v xml:space="preserve"> </v>
      </c>
      <c r="XW8" s="211" t="str">
        <f>IF(XS8=0," ",VLOOKUP(XS8,PROTOKOL!$A:$E,5,FALSE))</f>
        <v xml:space="preserve"> </v>
      </c>
      <c r="XX8" s="171" t="s">
        <v>142</v>
      </c>
      <c r="XY8" s="172" t="str">
        <f>IF(XS8=0," ",(XW8*XV8))</f>
        <v xml:space="preserve"> </v>
      </c>
      <c r="XZ8" s="223" t="str">
        <f>IF(YB8=0," ",VLOOKUP(YB8,PROTOKOL!$A:$F,6,FALSE))</f>
        <v xml:space="preserve"> </v>
      </c>
      <c r="YA8" s="169"/>
      <c r="YB8" s="169"/>
      <c r="YC8" s="169"/>
      <c r="YD8" s="214" t="str">
        <f>IF(YB8=0," ",(VLOOKUP(YB8,PROTOKOL!$A$1:$E$29,2,FALSE))*YC8)</f>
        <v xml:space="preserve"> </v>
      </c>
      <c r="YE8" s="170" t="str">
        <f t="shared" ref="YE8:YE71" si="59">IF(YA8=0," ",YA8-YD8)</f>
        <v xml:space="preserve"> </v>
      </c>
      <c r="YF8" s="224" t="str">
        <f>IF(YB8=0," ",VLOOKUP(YB8,PROTOKOL!$A:$E,5,FALSE))</f>
        <v xml:space="preserve"> </v>
      </c>
      <c r="YG8" s="210" t="str">
        <f>IF(YB8=0," ",(YE8*YF8))</f>
        <v xml:space="preserve"> </v>
      </c>
      <c r="YH8" s="171">
        <f>YC8*2</f>
        <v>0</v>
      </c>
      <c r="YI8" s="172" t="str">
        <f>IF(YH8=0," ",YG8/YC8*YH8)</f>
        <v xml:space="preserve"> </v>
      </c>
    </row>
    <row r="9" spans="1:659" ht="13.8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142</v>
      </c>
      <c r="K9" s="177" t="str">
        <f t="shared" ref="K9:K72" si="60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61">IF(N9=0," ",(Q9*R9))</f>
        <v xml:space="preserve"> </v>
      </c>
      <c r="T9" s="176">
        <f t="shared" ref="T9:T72" si="62">O9*2</f>
        <v>0</v>
      </c>
      <c r="U9" s="177" t="str">
        <f t="shared" ref="U9:U72" si="63">IF(T9=0," ",S9/O9*T9)</f>
        <v xml:space="preserve"> </v>
      </c>
      <c r="W9" s="173">
        <v>27</v>
      </c>
      <c r="X9" s="229"/>
      <c r="Y9" s="174" t="str">
        <f>IF(AA9=0," ",VLOOKUP(AA9,PROTOKOL!$A:$F,6,FALSE))</f>
        <v xml:space="preserve"> </v>
      </c>
      <c r="Z9" s="43"/>
      <c r="AA9" s="43"/>
      <c r="AB9" s="43"/>
      <c r="AC9" s="91" t="str">
        <f>IF(AA9=0," ",(VLOOKUP(AA9,PROTOKOL!$A$1:$E$29,2,FALSE))*AB9)</f>
        <v xml:space="preserve"> </v>
      </c>
      <c r="AD9" s="175" t="str">
        <f t="shared" si="2"/>
        <v xml:space="preserve"> </v>
      </c>
      <c r="AE9" s="212" t="str">
        <f>IF(AA9=0," ",VLOOKUP(AA9,PROTOKOL!$A:$E,5,FALSE))</f>
        <v xml:space="preserve"> </v>
      </c>
      <c r="AF9" s="176" t="s">
        <v>142</v>
      </c>
      <c r="AG9" s="177" t="str">
        <f t="shared" ref="AG9:AG72" si="64">IF(AA9=0," ",(AE9*AD9))</f>
        <v xml:space="preserve"> 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5">IF(AJ9=0," ",(AM9*AN9))</f>
        <v xml:space="preserve"> </v>
      </c>
      <c r="AP9" s="176">
        <f t="shared" ref="AP9:AP72" si="66">AK9*2</f>
        <v>0</v>
      </c>
      <c r="AQ9" s="177" t="str">
        <f t="shared" ref="AQ9:AQ72" si="67">IF(AP9=0," ",AO9/AK9*AP9)</f>
        <v xml:space="preserve"> </v>
      </c>
      <c r="AS9" s="173">
        <v>27</v>
      </c>
      <c r="AT9" s="229"/>
      <c r="AU9" s="174" t="str">
        <f>IF(AW9=0," ",VLOOKUP(AW9,PROTOKOL!$A:$F,6,FALSE))</f>
        <v xml:space="preserve"> </v>
      </c>
      <c r="AV9" s="43"/>
      <c r="AW9" s="43"/>
      <c r="AX9" s="43"/>
      <c r="AY9" s="91" t="str">
        <f>IF(AW9=0," ",(VLOOKUP(AW9,PROTOKOL!$A$1:$E$29,2,FALSE))*AX9)</f>
        <v xml:space="preserve"> </v>
      </c>
      <c r="AZ9" s="175" t="str">
        <f t="shared" si="4"/>
        <v xml:space="preserve"> </v>
      </c>
      <c r="BA9" s="212" t="str">
        <f>IF(AW9=0," ",VLOOKUP(AW9,PROTOKOL!$A:$E,5,FALSE))</f>
        <v xml:space="preserve"> </v>
      </c>
      <c r="BB9" s="176" t="s">
        <v>142</v>
      </c>
      <c r="BC9" s="177" t="str">
        <f t="shared" ref="BC9:BC72" si="68">IF(AW9=0," ",(BA9*AZ9))</f>
        <v xml:space="preserve"> </v>
      </c>
      <c r="BD9" s="217" t="str">
        <f>IF(BF9=0," ",VLOOKUP(BF9,PROTOKOL!$A:$F,6,FALSE))</f>
        <v xml:space="preserve"> </v>
      </c>
      <c r="BE9" s="43"/>
      <c r="BF9" s="43"/>
      <c r="BG9" s="43"/>
      <c r="BH9" s="91" t="str">
        <f>IF(BF9=0," ",(VLOOKUP(BF9,PROTOKOL!$A$1:$E$29,2,FALSE))*BG9)</f>
        <v xml:space="preserve"> </v>
      </c>
      <c r="BI9" s="175" t="str">
        <f t="shared" si="5"/>
        <v xml:space="preserve"> </v>
      </c>
      <c r="BJ9" s="176" t="str">
        <f>IF(BF9=0," ",VLOOKUP(BF9,PROTOKOL!$A:$E,5,FALSE))</f>
        <v xml:space="preserve"> </v>
      </c>
      <c r="BK9" s="212" t="str">
        <f t="shared" ref="BK9:BK16" si="69">IF(BF9=0," ",(BI9*BJ9))</f>
        <v xml:space="preserve"> </v>
      </c>
      <c r="BL9" s="176">
        <f t="shared" ref="BL9:BL72" si="70">BG9*2</f>
        <v>0</v>
      </c>
      <c r="BM9" s="177" t="str">
        <f t="shared" ref="BM9:BM72" si="71">IF(BL9=0," ",BK9/BG9*BL9)</f>
        <v xml:space="preserve"> </v>
      </c>
      <c r="BO9" s="173">
        <v>27</v>
      </c>
      <c r="BP9" s="229"/>
      <c r="BQ9" s="174" t="str">
        <f>IF(BS9=0," ",VLOOKUP(BS9,PROTOKOL!$A:$F,6,FALSE))</f>
        <v xml:space="preserve"> </v>
      </c>
      <c r="BR9" s="43"/>
      <c r="BS9" s="43"/>
      <c r="BT9" s="43"/>
      <c r="BU9" s="91" t="str">
        <f>IF(BS9=0," ",(VLOOKUP(BS9,PROTOKOL!$A$1:$E$29,2,FALSE))*BT9)</f>
        <v xml:space="preserve"> </v>
      </c>
      <c r="BV9" s="175" t="str">
        <f t="shared" si="6"/>
        <v xml:space="preserve"> </v>
      </c>
      <c r="BW9" s="212" t="str">
        <f>IF(BS9=0," ",VLOOKUP(BS9,PROTOKOL!$A:$E,5,FALSE))</f>
        <v xml:space="preserve"> </v>
      </c>
      <c r="BX9" s="176" t="s">
        <v>142</v>
      </c>
      <c r="BY9" s="177" t="str">
        <f t="shared" ref="BY9:BY72" si="72">IF(BS9=0," ",(BW9*BV9))</f>
        <v xml:space="preserve"> 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73">IF(CB9=0," ",(CE9*CF9))</f>
        <v xml:space="preserve"> </v>
      </c>
      <c r="CH9" s="176">
        <f t="shared" ref="CH9:CH72" si="74">CC9*2</f>
        <v>0</v>
      </c>
      <c r="CI9" s="177" t="str">
        <f t="shared" ref="CI9:CI72" si="75">IF(CH9=0," ",CG9/CC9*CH9)</f>
        <v xml:space="preserve"> </v>
      </c>
      <c r="CK9" s="173">
        <v>27</v>
      </c>
      <c r="CL9" s="229"/>
      <c r="CM9" s="174" t="str">
        <f>IF(CO9=0," ",VLOOKUP(CO9,PROTOKOL!$A:$F,6,FALSE))</f>
        <v xml:space="preserve"> </v>
      </c>
      <c r="CN9" s="43"/>
      <c r="CO9" s="43"/>
      <c r="CP9" s="43"/>
      <c r="CQ9" s="91" t="str">
        <f>IF(CO9=0," ",(VLOOKUP(CO9,PROTOKOL!$A$1:$E$29,2,FALSE))*CP9)</f>
        <v xml:space="preserve"> </v>
      </c>
      <c r="CR9" s="175" t="str">
        <f t="shared" si="8"/>
        <v xml:space="preserve"> </v>
      </c>
      <c r="CS9" s="212" t="str">
        <f>IF(CO9=0," ",VLOOKUP(CO9,PROTOKOL!$A:$E,5,FALSE))</f>
        <v xml:space="preserve"> </v>
      </c>
      <c r="CT9" s="176" t="s">
        <v>142</v>
      </c>
      <c r="CU9" s="177" t="str">
        <f t="shared" ref="CU9:CU72" si="76">IF(CO9=0," ",(CS9*CR9))</f>
        <v xml:space="preserve"> 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7">IF(CX9=0," ",(DA9*DB9))</f>
        <v xml:space="preserve"> </v>
      </c>
      <c r="DD9" s="176">
        <f t="shared" ref="DD9:DD72" si="78">CY9*2</f>
        <v>0</v>
      </c>
      <c r="DE9" s="177" t="str">
        <f t="shared" ref="DE9:DE72" si="79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142</v>
      </c>
      <c r="DQ9" s="177" t="str">
        <f t="shared" ref="DQ9:DQ72" si="80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81">IF(DT9=0," ",(DW9*DX9))</f>
        <v xml:space="preserve"> </v>
      </c>
      <c r="DZ9" s="176">
        <f t="shared" ref="DZ9:DZ72" si="82">DU9*2</f>
        <v>0</v>
      </c>
      <c r="EA9" s="177" t="str">
        <f t="shared" ref="EA9:EA72" si="83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142</v>
      </c>
      <c r="EM9" s="177" t="str">
        <f t="shared" ref="EM9:EM72" si="84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5">IF(EP9=0," ",(ES9*ET9))</f>
        <v xml:space="preserve"> </v>
      </c>
      <c r="EV9" s="176">
        <f t="shared" ref="EV9:EV72" si="86">EQ9*2</f>
        <v>0</v>
      </c>
      <c r="EW9" s="177" t="str">
        <f t="shared" ref="EW9:EW72" si="87">IF(EV9=0," ",EU9/EQ9*EV9)</f>
        <v xml:space="preserve"> </v>
      </c>
      <c r="EY9" s="173">
        <v>27</v>
      </c>
      <c r="EZ9" s="229"/>
      <c r="FA9" s="174" t="str">
        <f>IF(FC9=0," ",VLOOKUP(FC9,PROTOKOL!$A:$F,6,FALSE))</f>
        <v>ÜRÜN KONTROL</v>
      </c>
      <c r="FB9" s="43">
        <v>1</v>
      </c>
      <c r="FC9" s="43">
        <v>20</v>
      </c>
      <c r="FD9" s="43">
        <v>2.5</v>
      </c>
      <c r="FE9" s="91">
        <f>IF(FC9=0," ",(VLOOKUP(FC9,PROTOKOL!$A$1:$E$29,2,FALSE))*FD9)</f>
        <v>0</v>
      </c>
      <c r="FF9" s="175">
        <f t="shared" si="14"/>
        <v>1</v>
      </c>
      <c r="FG9" s="212" t="e">
        <f>IF(FC9=0," ",VLOOKUP(FC9,PROTOKOL!$A:$E,5,FALSE))</f>
        <v>#DIV/0!</v>
      </c>
      <c r="FH9" s="176" t="s">
        <v>142</v>
      </c>
      <c r="FI9" s="177" t="e">
        <f>IF(FC9=0," ",(FG9*FF9))/7.5*2.5</f>
        <v>#DIV/0!</v>
      </c>
      <c r="FJ9" s="217" t="str">
        <f>IF(FL9=0," ",VLOOKUP(FL9,PROTOKOL!$A:$F,6,FALSE))</f>
        <v>ÜRÜN KONTROL</v>
      </c>
      <c r="FK9" s="43">
        <v>1</v>
      </c>
      <c r="FL9" s="43">
        <v>20</v>
      </c>
      <c r="FM9" s="43">
        <v>1</v>
      </c>
      <c r="FN9" s="91">
        <f>IF(FL9=0," ",(VLOOKUP(FL9,PROTOKOL!$A$1:$E$29,2,FALSE))*FM9)</f>
        <v>0</v>
      </c>
      <c r="FO9" s="175">
        <f t="shared" si="15"/>
        <v>1</v>
      </c>
      <c r="FP9" s="176" t="e">
        <f>IF(FL9=0," ",VLOOKUP(FL9,PROTOKOL!$A:$E,5,FALSE))</f>
        <v>#DIV/0!</v>
      </c>
      <c r="FQ9" s="212" t="e">
        <f>IF(FL9=0," ",(FO9*FP9))/7.5*1</f>
        <v>#DIV/0!</v>
      </c>
      <c r="FR9" s="176">
        <f t="shared" ref="FR9:FR72" si="88">FM9*2</f>
        <v>2</v>
      </c>
      <c r="FS9" s="177" t="e">
        <f t="shared" ref="FS9:FS72" si="89">IF(FR9=0," ",FQ9/FM9*FR9)</f>
        <v>#DIV/0!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142</v>
      </c>
      <c r="GE9" s="177" t="str">
        <f t="shared" ref="GE9:GE72" si="90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91">IF(GH9=0," ",(GK9*GL9))</f>
        <v xml:space="preserve"> </v>
      </c>
      <c r="GN9" s="176">
        <f t="shared" ref="GN9:GN72" si="92">GI9*2</f>
        <v>0</v>
      </c>
      <c r="GO9" s="177" t="str">
        <f t="shared" ref="GO9:GO72" si="93">IF(GN9=0," ",GM9/GI9*GN9)</f>
        <v xml:space="preserve"> </v>
      </c>
      <c r="GQ9" s="173">
        <v>27</v>
      </c>
      <c r="GR9" s="229"/>
      <c r="GS9" s="174" t="str">
        <f>IF(GU9=0," ",VLOOKUP(GU9,PROTOKOL!$A:$F,6,FALSE))</f>
        <v>TAH.BORU MONTAJ</v>
      </c>
      <c r="GT9" s="43">
        <v>111</v>
      </c>
      <c r="GU9" s="43">
        <v>3</v>
      </c>
      <c r="GV9" s="43">
        <v>5</v>
      </c>
      <c r="GW9" s="91">
        <f>IF(GU9=0," ",(VLOOKUP(GU9,PROTOKOL!$A$1:$E$29,2,FALSE))*GV9)</f>
        <v>65.333333333333329</v>
      </c>
      <c r="GX9" s="175">
        <f t="shared" si="18"/>
        <v>45.666666666666671</v>
      </c>
      <c r="GY9" s="212">
        <f>IF(GU9=0," ",VLOOKUP(GU9,PROTOKOL!$A:$E,5,FALSE))</f>
        <v>0.69150084134615386</v>
      </c>
      <c r="GZ9" s="176" t="s">
        <v>142</v>
      </c>
      <c r="HA9" s="177">
        <f t="shared" ref="HA9:HA72" si="94">IF(GU9=0," ",(GY9*GX9))</f>
        <v>31.578538421474363</v>
      </c>
      <c r="HB9" s="217" t="str">
        <f>IF(HD9=0," ",VLOOKUP(HD9,PROTOKOL!$A:$F,6,FALSE))</f>
        <v xml:space="preserve"> </v>
      </c>
      <c r="HC9" s="43"/>
      <c r="HD9" s="43"/>
      <c r="HE9" s="43"/>
      <c r="HF9" s="91" t="str">
        <f>IF(HD9=0," ",(VLOOKUP(HD9,PROTOKOL!$A$1:$E$29,2,FALSE))*HE9)</f>
        <v xml:space="preserve"> </v>
      </c>
      <c r="HG9" s="175" t="str">
        <f t="shared" si="19"/>
        <v xml:space="preserve"> </v>
      </c>
      <c r="HH9" s="176" t="str">
        <f>IF(HD9=0," ",VLOOKUP(HD9,PROTOKOL!$A:$E,5,FALSE))</f>
        <v xml:space="preserve"> </v>
      </c>
      <c r="HI9" s="212" t="str">
        <f t="shared" ref="HI9:HI16" si="95">IF(HD9=0," ",(HG9*HH9))</f>
        <v xml:space="preserve"> </v>
      </c>
      <c r="HJ9" s="176">
        <f t="shared" ref="HJ9:HJ72" si="96">HE9*2</f>
        <v>0</v>
      </c>
      <c r="HK9" s="177" t="str">
        <f t="shared" ref="HK9:HK72" si="97">IF(HJ9=0," ",HI9/HE9*HJ9)</f>
        <v xml:space="preserve"> </v>
      </c>
      <c r="HM9" s="173">
        <v>27</v>
      </c>
      <c r="HN9" s="229"/>
      <c r="HO9" s="174" t="str">
        <f>IF(HQ9=0," ",VLOOKUP(HQ9,PROTOKOL!$A:$F,6,FALSE))</f>
        <v xml:space="preserve"> </v>
      </c>
      <c r="HP9" s="43"/>
      <c r="HQ9" s="43"/>
      <c r="HR9" s="43"/>
      <c r="HS9" s="91" t="str">
        <f>IF(HQ9=0," ",(VLOOKUP(HQ9,PROTOKOL!$A$1:$E$29,2,FALSE))*HR9)</f>
        <v xml:space="preserve"> </v>
      </c>
      <c r="HT9" s="175" t="str">
        <f t="shared" si="20"/>
        <v xml:space="preserve"> </v>
      </c>
      <c r="HU9" s="212" t="str">
        <f>IF(HQ9=0," ",VLOOKUP(HQ9,PROTOKOL!$A:$E,5,FALSE))</f>
        <v xml:space="preserve"> </v>
      </c>
      <c r="HV9" s="176" t="s">
        <v>142</v>
      </c>
      <c r="HW9" s="177" t="str">
        <f t="shared" ref="HW9:HW72" si="98">IF(HQ9=0," ",(HU9*HT9))</f>
        <v xml:space="preserve"> </v>
      </c>
      <c r="HX9" s="217" t="str">
        <f>IF(HZ9=0," ",VLOOKUP(HZ9,PROTOKOL!$A:$F,6,FALSE))</f>
        <v xml:space="preserve"> </v>
      </c>
      <c r="HY9" s="43"/>
      <c r="HZ9" s="43"/>
      <c r="IA9" s="43"/>
      <c r="IB9" s="91" t="str">
        <f>IF(HZ9=0," ",(VLOOKUP(HZ9,PROTOKOL!$A$1:$E$29,2,FALSE))*IA9)</f>
        <v xml:space="preserve"> </v>
      </c>
      <c r="IC9" s="175" t="str">
        <f t="shared" si="21"/>
        <v xml:space="preserve"> </v>
      </c>
      <c r="ID9" s="176" t="str">
        <f>IF(HZ9=0," ",VLOOKUP(HZ9,PROTOKOL!$A:$E,5,FALSE))</f>
        <v xml:space="preserve"> </v>
      </c>
      <c r="IE9" s="212" t="str">
        <f t="shared" ref="IE9:IE16" si="99">IF(HZ9=0," ",(IC9*ID9))</f>
        <v xml:space="preserve"> </v>
      </c>
      <c r="IF9" s="176">
        <f t="shared" ref="IF9:IF72" si="100">IA9*2</f>
        <v>0</v>
      </c>
      <c r="IG9" s="177" t="str">
        <f t="shared" ref="IG9:IG72" si="101">IF(IF9=0," ",IE9/IA9*IF9)</f>
        <v xml:space="preserve"> 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142</v>
      </c>
      <c r="IS9" s="177" t="str">
        <f t="shared" ref="IS9:IS72" si="102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103">IF(IV9=0," ",(IY9*IZ9))</f>
        <v xml:space="preserve"> </v>
      </c>
      <c r="JB9" s="176">
        <f t="shared" ref="JB9:JB72" si="104">IW9*2</f>
        <v>0</v>
      </c>
      <c r="JC9" s="177" t="str">
        <f t="shared" ref="JC9:JC72" si="105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142</v>
      </c>
      <c r="JO9" s="177" t="str">
        <f t="shared" ref="JO9:JO72" si="106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7">IF(JR9=0," ",(JU9*JV9))</f>
        <v xml:space="preserve"> </v>
      </c>
      <c r="JX9" s="176">
        <f t="shared" ref="JX9:JX72" si="108">JS9*2</f>
        <v>0</v>
      </c>
      <c r="JY9" s="177" t="str">
        <f t="shared" ref="JY9:JY72" si="109">IF(JX9=0," ",JW9/JS9*JX9)</f>
        <v xml:space="preserve"> </v>
      </c>
      <c r="KA9" s="173">
        <v>27</v>
      </c>
      <c r="KB9" s="229"/>
      <c r="KC9" s="174" t="str">
        <f>IF(KE9=0," ",VLOOKUP(KE9,PROTOKOL!$A:$F,6,FALSE))</f>
        <v xml:space="preserve"> </v>
      </c>
      <c r="KD9" s="43"/>
      <c r="KE9" s="43"/>
      <c r="KF9" s="43"/>
      <c r="KG9" s="91" t="str">
        <f>IF(KE9=0," ",(VLOOKUP(KE9,PROTOKOL!$A$1:$E$29,2,FALSE))*KF9)</f>
        <v xml:space="preserve"> </v>
      </c>
      <c r="KH9" s="175" t="str">
        <f t="shared" si="26"/>
        <v xml:space="preserve"> </v>
      </c>
      <c r="KI9" s="212" t="str">
        <f>IF(KE9=0," ",VLOOKUP(KE9,PROTOKOL!$A:$E,5,FALSE))</f>
        <v xml:space="preserve"> </v>
      </c>
      <c r="KJ9" s="176" t="s">
        <v>142</v>
      </c>
      <c r="KK9" s="177" t="str">
        <f t="shared" ref="KK9:KK72" si="110">IF(KE9=0," ",(KI9*KH9))</f>
        <v xml:space="preserve"> </v>
      </c>
      <c r="KL9" s="217" t="str">
        <f>IF(KN9=0," ",VLOOKUP(KN9,PROTOKOL!$A:$F,6,FALSE))</f>
        <v xml:space="preserve"> </v>
      </c>
      <c r="KM9" s="43"/>
      <c r="KN9" s="43"/>
      <c r="KO9" s="43"/>
      <c r="KP9" s="91" t="str">
        <f>IF(KN9=0," ",(VLOOKUP(KN9,PROTOKOL!$A$1:$E$29,2,FALSE))*KO9)</f>
        <v xml:space="preserve"> </v>
      </c>
      <c r="KQ9" s="175" t="str">
        <f t="shared" si="27"/>
        <v xml:space="preserve"> </v>
      </c>
      <c r="KR9" s="176" t="str">
        <f>IF(KN9=0," ",VLOOKUP(KN9,PROTOKOL!$A:$E,5,FALSE))</f>
        <v xml:space="preserve"> </v>
      </c>
      <c r="KS9" s="212" t="str">
        <f t="shared" ref="KS9:KS16" si="111">IF(KN9=0," ",(KQ9*KR9))</f>
        <v xml:space="preserve"> </v>
      </c>
      <c r="KT9" s="176">
        <f t="shared" ref="KT9:KT72" si="112">KO9*2</f>
        <v>0</v>
      </c>
      <c r="KU9" s="177" t="str">
        <f t="shared" ref="KU9:KU72" si="113">IF(KT9=0," ",KS9/KO9*KT9)</f>
        <v xml:space="preserve"> 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142</v>
      </c>
      <c r="LG9" s="177" t="str">
        <f t="shared" ref="LG9:LG72" si="114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15">IF(LJ9=0," ",(LM9*LN9))</f>
        <v xml:space="preserve"> </v>
      </c>
      <c r="LP9" s="176">
        <f t="shared" ref="LP9:LP72" si="116">LK9*2</f>
        <v>0</v>
      </c>
      <c r="LQ9" s="177" t="str">
        <f t="shared" ref="LQ9:LQ72" si="117">IF(LP9=0," ",LO9/LK9*LP9)</f>
        <v xml:space="preserve"> </v>
      </c>
      <c r="LS9" s="173">
        <v>27</v>
      </c>
      <c r="LT9" s="229"/>
      <c r="LU9" s="174" t="str">
        <f>IF(LW9=0," ",VLOOKUP(LW9,PROTOKOL!$A:$F,6,FALSE))</f>
        <v xml:space="preserve"> </v>
      </c>
      <c r="LV9" s="43"/>
      <c r="LW9" s="43"/>
      <c r="LX9" s="43"/>
      <c r="LY9" s="91" t="str">
        <f>IF(LW9=0," ",(VLOOKUP(LW9,PROTOKOL!$A$1:$E$29,2,FALSE))*LX9)</f>
        <v xml:space="preserve"> </v>
      </c>
      <c r="LZ9" s="175" t="str">
        <f t="shared" si="30"/>
        <v xml:space="preserve"> </v>
      </c>
      <c r="MA9" s="212" t="str">
        <f>IF(LW9=0," ",VLOOKUP(LW9,PROTOKOL!$A:$E,5,FALSE))</f>
        <v xml:space="preserve"> </v>
      </c>
      <c r="MB9" s="176" t="s">
        <v>142</v>
      </c>
      <c r="MC9" s="177" t="str">
        <f t="shared" ref="MC9:MC72" si="118">IF(LW9=0," ",(MA9*LZ9))</f>
        <v xml:space="preserve"> 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6" si="119">IF(MF9=0," ",(MI9*MJ9))</f>
        <v xml:space="preserve"> </v>
      </c>
      <c r="ML9" s="176">
        <f t="shared" ref="ML9:ML72" si="120">MG9*2</f>
        <v>0</v>
      </c>
      <c r="MM9" s="177" t="str">
        <f t="shared" ref="MM9:MM72" si="121">IF(ML9=0," ",MK9/MG9*ML9)</f>
        <v xml:space="preserve"> 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142</v>
      </c>
      <c r="MY9" s="177" t="str">
        <f t="shared" ref="MY9:MY72" si="122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23">IF(NB9=0," ",(NE9*NF9))</f>
        <v xml:space="preserve"> </v>
      </c>
      <c r="NH9" s="176">
        <f t="shared" ref="NH9:NH72" si="124">NC9*2</f>
        <v>0</v>
      </c>
      <c r="NI9" s="177" t="str">
        <f t="shared" ref="NI9:NI72" si="125">IF(NH9=0," ",NG9/NC9*NH9)</f>
        <v xml:space="preserve"> </v>
      </c>
      <c r="NK9" s="173">
        <v>27</v>
      </c>
      <c r="NL9" s="229"/>
      <c r="NM9" s="174" t="str">
        <f>IF(NO9=0," ",VLOOKUP(NO9,PROTOKOL!$A:$F,6,FALSE))</f>
        <v xml:space="preserve"> </v>
      </c>
      <c r="NN9" s="43"/>
      <c r="NO9" s="43"/>
      <c r="NP9" s="43"/>
      <c r="NQ9" s="91" t="str">
        <f>IF(NO9=0," ",(VLOOKUP(NO9,PROTOKOL!$A$1:$E$29,2,FALSE))*NP9)</f>
        <v xml:space="preserve"> </v>
      </c>
      <c r="NR9" s="175" t="str">
        <f t="shared" si="34"/>
        <v xml:space="preserve"> </v>
      </c>
      <c r="NS9" s="212" t="str">
        <f>IF(NO9=0," ",VLOOKUP(NO9,PROTOKOL!$A:$E,5,FALSE))</f>
        <v xml:space="preserve"> </v>
      </c>
      <c r="NT9" s="176" t="s">
        <v>142</v>
      </c>
      <c r="NU9" s="177" t="str">
        <f t="shared" ref="NU9:NU72" si="126">IF(NO9=0," ",(NS9*NR9))</f>
        <v xml:space="preserve"> </v>
      </c>
      <c r="NV9" s="217" t="str">
        <f>IF(NX9=0," ",VLOOKUP(NX9,PROTOKOL!$A:$F,6,FALSE))</f>
        <v xml:space="preserve"> </v>
      </c>
      <c r="NW9" s="43"/>
      <c r="NX9" s="43"/>
      <c r="NY9" s="43"/>
      <c r="NZ9" s="91" t="str">
        <f>IF(NX9=0," ",(VLOOKUP(NX9,PROTOKOL!$A$1:$E$29,2,FALSE))*NY9)</f>
        <v xml:space="preserve"> </v>
      </c>
      <c r="OA9" s="175" t="str">
        <f t="shared" si="35"/>
        <v xml:space="preserve"> </v>
      </c>
      <c r="OB9" s="176" t="str">
        <f>IF(NX9=0," ",VLOOKUP(NX9,PROTOKOL!$A:$E,5,FALSE))</f>
        <v xml:space="preserve"> </v>
      </c>
      <c r="OC9" s="212" t="str">
        <f t="shared" ref="OC9:OC16" si="127">IF(NX9=0," ",(OA9*OB9))</f>
        <v xml:space="preserve"> </v>
      </c>
      <c r="OD9" s="176">
        <f t="shared" ref="OD9:OD72" si="128">NY9*2</f>
        <v>0</v>
      </c>
      <c r="OE9" s="177" t="str">
        <f t="shared" ref="OE9:OE72" si="129">IF(OD9=0," ",OC9/NY9*OD9)</f>
        <v xml:space="preserve"> </v>
      </c>
      <c r="OG9" s="173">
        <v>27</v>
      </c>
      <c r="OH9" s="229"/>
      <c r="OI9" s="174" t="str">
        <f>IF(OK9=0," ",VLOOKUP(OK9,PROTOKOL!$A:$F,6,FALSE))</f>
        <v xml:space="preserve"> </v>
      </c>
      <c r="OJ9" s="43"/>
      <c r="OK9" s="43"/>
      <c r="OL9" s="43"/>
      <c r="OM9" s="91" t="str">
        <f>IF(OK9=0," ",(VLOOKUP(OK9,PROTOKOL!$A$1:$E$29,2,FALSE))*OL9)</f>
        <v xml:space="preserve"> </v>
      </c>
      <c r="ON9" s="175" t="str">
        <f t="shared" si="36"/>
        <v xml:space="preserve"> </v>
      </c>
      <c r="OO9" s="212" t="str">
        <f>IF(OK9=0," ",VLOOKUP(OK9,PROTOKOL!$A:$E,5,FALSE))</f>
        <v xml:space="preserve"> </v>
      </c>
      <c r="OP9" s="176" t="s">
        <v>142</v>
      </c>
      <c r="OQ9" s="177" t="str">
        <f t="shared" ref="OQ9:OQ72" si="130">IF(OK9=0," ",(OO9*ON9))</f>
        <v xml:space="preserve"> 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31">IF(OT9=0," ",(OW9*OX9))</f>
        <v xml:space="preserve"> </v>
      </c>
      <c r="OZ9" s="176">
        <f t="shared" ref="OZ9:OZ72" si="132">OU9*2</f>
        <v>0</v>
      </c>
      <c r="PA9" s="177" t="str">
        <f t="shared" ref="PA9:PA72" si="133">IF(OZ9=0," ",OY9/OU9*OZ9)</f>
        <v xml:space="preserve"> </v>
      </c>
      <c r="PC9" s="173">
        <v>27</v>
      </c>
      <c r="PD9" s="229"/>
      <c r="PE9" s="174" t="str">
        <f>IF(PG9=0," ",VLOOKUP(PG9,PROTOKOL!$A:$F,6,FALSE))</f>
        <v xml:space="preserve"> </v>
      </c>
      <c r="PF9" s="43"/>
      <c r="PG9" s="43"/>
      <c r="PH9" s="43"/>
      <c r="PI9" s="91" t="str">
        <f>IF(PG9=0," ",(VLOOKUP(PG9,PROTOKOL!$A$1:$E$29,2,FALSE))*PH9)</f>
        <v xml:space="preserve"> </v>
      </c>
      <c r="PJ9" s="175" t="str">
        <f t="shared" si="38"/>
        <v xml:space="preserve"> </v>
      </c>
      <c r="PK9" s="212" t="str">
        <f>IF(PG9=0," ",VLOOKUP(PG9,PROTOKOL!$A:$E,5,FALSE))</f>
        <v xml:space="preserve"> </v>
      </c>
      <c r="PL9" s="176" t="s">
        <v>142</v>
      </c>
      <c r="PM9" s="177" t="str">
        <f t="shared" ref="PM9:PM72" si="134">IF(PG9=0," ",(PK9*PJ9))</f>
        <v xml:space="preserve"> 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35">IF(PP9=0," ",(PS9*PT9))</f>
        <v xml:space="preserve"> </v>
      </c>
      <c r="PV9" s="176">
        <f t="shared" ref="PV9:PV72" si="136">PQ9*2</f>
        <v>0</v>
      </c>
      <c r="PW9" s="177" t="str">
        <f t="shared" ref="PW9:PW72" si="137">IF(PV9=0," ",PU9/PQ9*PV9)</f>
        <v xml:space="preserve"> </v>
      </c>
      <c r="PY9" s="173">
        <v>27</v>
      </c>
      <c r="PZ9" s="229"/>
      <c r="QA9" s="174" t="str">
        <f>IF(QC9=0," ",VLOOKUP(QC9,PROTOKOL!$A:$F,6,FALSE))</f>
        <v>ÜRÜN KONTROL</v>
      </c>
      <c r="QB9" s="43">
        <v>1</v>
      </c>
      <c r="QC9" s="43">
        <v>20</v>
      </c>
      <c r="QD9" s="43">
        <v>3.5</v>
      </c>
      <c r="QE9" s="91">
        <f>IF(QC9=0," ",(VLOOKUP(QC9,PROTOKOL!$A$1:$E$29,2,FALSE))*QD9)</f>
        <v>0</v>
      </c>
      <c r="QF9" s="175">
        <f t="shared" si="40"/>
        <v>1</v>
      </c>
      <c r="QG9" s="212" t="e">
        <f>IF(QC9=0," ",VLOOKUP(QC9,PROTOKOL!$A:$E,5,FALSE))</f>
        <v>#DIV/0!</v>
      </c>
      <c r="QH9" s="176" t="s">
        <v>142</v>
      </c>
      <c r="QI9" s="177" t="e">
        <f>IF(QC9=0," ",(QG9*QF9))/7.5*3.5</f>
        <v>#DIV/0!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38">IF(QL9=0," ",(QO9*QP9))</f>
        <v xml:space="preserve"> </v>
      </c>
      <c r="QR9" s="176">
        <f t="shared" ref="QR9:QR72" si="139">QM9*2</f>
        <v>0</v>
      </c>
      <c r="QS9" s="177" t="str">
        <f t="shared" ref="QS9:QS72" si="140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142</v>
      </c>
      <c r="RE9" s="177" t="str">
        <f t="shared" ref="RE9:RE72" si="141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6" si="142">IF(RH9=0," ",(RK9*RL9))</f>
        <v xml:space="preserve"> </v>
      </c>
      <c r="RN9" s="176">
        <f t="shared" ref="RN9:RN72" si="143">RI9*2</f>
        <v>0</v>
      </c>
      <c r="RO9" s="177" t="str">
        <f t="shared" ref="RO9:RO72" si="144">IF(RN9=0," ",RM9/RI9*RN9)</f>
        <v xml:space="preserve"> </v>
      </c>
      <c r="RQ9" s="173">
        <v>27</v>
      </c>
      <c r="RR9" s="229"/>
      <c r="RS9" s="174" t="str">
        <f>IF(RU9=0," ",VLOOKUP(RU9,PROTOKOL!$A:$F,6,FALSE))</f>
        <v xml:space="preserve"> </v>
      </c>
      <c r="RT9" s="43"/>
      <c r="RU9" s="43"/>
      <c r="RV9" s="43"/>
      <c r="RW9" s="91" t="str">
        <f>IF(RU9=0," ",(VLOOKUP(RU9,PROTOKOL!$A$1:$E$29,2,FALSE))*RV9)</f>
        <v xml:space="preserve"> </v>
      </c>
      <c r="RX9" s="175" t="str">
        <f t="shared" si="44"/>
        <v xml:space="preserve"> </v>
      </c>
      <c r="RY9" s="212" t="str">
        <f>IF(RU9=0," ",VLOOKUP(RU9,PROTOKOL!$A:$E,5,FALSE))</f>
        <v xml:space="preserve"> </v>
      </c>
      <c r="RZ9" s="176" t="s">
        <v>142</v>
      </c>
      <c r="SA9" s="177" t="str">
        <f t="shared" ref="SA9:SA72" si="145">IF(RU9=0," ",(RY9*RX9))</f>
        <v xml:space="preserve"> 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46">IF(SD9=0," ",(SG9*SH9))</f>
        <v xml:space="preserve"> </v>
      </c>
      <c r="SJ9" s="176">
        <f t="shared" ref="SJ9:SJ72" si="147">SE9*2</f>
        <v>0</v>
      </c>
      <c r="SK9" s="177" t="str">
        <f t="shared" ref="SK9:SK72" si="148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142</v>
      </c>
      <c r="SW9" s="177" t="str">
        <f t="shared" ref="SW9:SW72" si="149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50">IF(SZ9=0," ",(TC9*TD9))</f>
        <v xml:space="preserve"> </v>
      </c>
      <c r="TF9" s="176">
        <f t="shared" ref="TF9:TF72" si="151">TA9*2</f>
        <v>0</v>
      </c>
      <c r="TG9" s="177" t="str">
        <f t="shared" ref="TG9:TG72" si="152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142</v>
      </c>
      <c r="TS9" s="177" t="str">
        <f t="shared" ref="TS9:TS72" si="153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54">IF(TV9=0," ",(TY9*TZ9))</f>
        <v xml:space="preserve"> </v>
      </c>
      <c r="UB9" s="176">
        <f t="shared" ref="UB9:UB72" si="155">TW9*2</f>
        <v>0</v>
      </c>
      <c r="UC9" s="177" t="str">
        <f t="shared" ref="UC9:UC72" si="156">IF(UB9=0," ",UA9/TW9*UB9)</f>
        <v xml:space="preserve"> </v>
      </c>
      <c r="UE9" s="173">
        <v>27</v>
      </c>
      <c r="UF9" s="229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 t="s">
        <v>142</v>
      </c>
      <c r="UO9" s="177" t="str">
        <f t="shared" ref="UO9:UO72" si="157">IF(UI9=0," ",(UM9*UL9))</f>
        <v xml:space="preserve"> 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58">IF(UR9=0," ",(UU9*UV9))</f>
        <v xml:space="preserve"> </v>
      </c>
      <c r="UX9" s="176">
        <f t="shared" ref="UX9:UX72" si="159">US9*2</f>
        <v>0</v>
      </c>
      <c r="UY9" s="177" t="str">
        <f t="shared" ref="UY9:UY72" si="160">IF(UX9=0," ",UW9/US9*UX9)</f>
        <v xml:space="preserve"> 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142</v>
      </c>
      <c r="VK9" s="177" t="str">
        <f t="shared" ref="VK9:VK72" si="161">IF(VE9=0," ",(VI9*VH9))</f>
        <v xml:space="preserve"> </v>
      </c>
      <c r="VL9" s="217" t="str">
        <f>IF(VN9=0," ",VLOOKUP(VN9,PROTOKOL!$A:$F,6,FALSE))</f>
        <v>VAKUM TEST</v>
      </c>
      <c r="VM9" s="43">
        <v>30</v>
      </c>
      <c r="VN9" s="43">
        <v>4</v>
      </c>
      <c r="VO9" s="43">
        <v>1</v>
      </c>
      <c r="VP9" s="91">
        <f>IF(VN9=0," ",(VLOOKUP(VN9,PROTOKOL!$A$1:$E$29,2,FALSE))*VO9)</f>
        <v>20</v>
      </c>
      <c r="VQ9" s="175">
        <f t="shared" si="53"/>
        <v>10</v>
      </c>
      <c r="VR9" s="176">
        <f>IF(VN9=0," ",VLOOKUP(VN9,PROTOKOL!$A:$E,5,FALSE))</f>
        <v>0.44947554687499996</v>
      </c>
      <c r="VS9" s="212">
        <f t="shared" ref="VS9:VS16" si="162">IF(VN9=0," ",(VQ9*VR9))</f>
        <v>4.4947554687499993</v>
      </c>
      <c r="VT9" s="176">
        <f t="shared" ref="VT9:VT72" si="163">VO9*2</f>
        <v>2</v>
      </c>
      <c r="VU9" s="177">
        <f t="shared" ref="VU9:VU72" si="164">IF(VT9=0," ",VS9/VO9*VT9)</f>
        <v>8.9895109374999986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142</v>
      </c>
      <c r="WG9" s="177" t="str">
        <f t="shared" ref="WG9:WG72" si="165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66">IF(WJ9=0," ",(WM9*WN9))</f>
        <v xml:space="preserve"> </v>
      </c>
      <c r="WP9" s="176">
        <f t="shared" ref="WP9:WP72" si="167">WK9*2</f>
        <v>0</v>
      </c>
      <c r="WQ9" s="177" t="str">
        <f t="shared" ref="WQ9:WQ72" si="168">IF(WP9=0," ",WO9/WK9*WP9)</f>
        <v xml:space="preserve"> </v>
      </c>
      <c r="WS9" s="173">
        <v>27</v>
      </c>
      <c r="WT9" s="229"/>
      <c r="WU9" s="174" t="str">
        <f>IF(WW9=0," ",VLOOKUP(WW9,PROTOKOL!$A:$F,6,FALSE))</f>
        <v xml:space="preserve"> </v>
      </c>
      <c r="WV9" s="43"/>
      <c r="WW9" s="43"/>
      <c r="WX9" s="43"/>
      <c r="WY9" s="91" t="str">
        <f>IF(WW9=0," ",(VLOOKUP(WW9,PROTOKOL!$A$1:$E$29,2,FALSE))*WX9)</f>
        <v xml:space="preserve"> </v>
      </c>
      <c r="WZ9" s="175" t="str">
        <f t="shared" si="56"/>
        <v xml:space="preserve"> </v>
      </c>
      <c r="XA9" s="212" t="str">
        <f>IF(WW9=0," ",VLOOKUP(WW9,PROTOKOL!$A:$E,5,FALSE))</f>
        <v xml:space="preserve"> </v>
      </c>
      <c r="XB9" s="176" t="s">
        <v>142</v>
      </c>
      <c r="XC9" s="177" t="str">
        <f t="shared" ref="XC9:XC72" si="169">IF(WW9=0," ",(XA9*WZ9))</f>
        <v xml:space="preserve"> 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70">IF(XF9=0," ",(XI9*XJ9))</f>
        <v xml:space="preserve"> </v>
      </c>
      <c r="XL9" s="176">
        <f t="shared" ref="XL9:XL72" si="171">XG9*2</f>
        <v>0</v>
      </c>
      <c r="XM9" s="177" t="str">
        <f t="shared" ref="XM9:XM72" si="172">IF(XL9=0," ",XK9/XG9*XL9)</f>
        <v xml:space="preserve"> </v>
      </c>
      <c r="XO9" s="173">
        <v>27</v>
      </c>
      <c r="XP9" s="229"/>
      <c r="XQ9" s="174" t="str">
        <f>IF(XS9=0," ",VLOOKUP(XS9,PROTOKOL!$A:$F,6,FALSE))</f>
        <v xml:space="preserve"> </v>
      </c>
      <c r="XR9" s="43"/>
      <c r="XS9" s="43"/>
      <c r="XT9" s="43"/>
      <c r="XU9" s="91" t="str">
        <f>IF(XS9=0," ",(VLOOKUP(XS9,PROTOKOL!$A$1:$E$29,2,FALSE))*XT9)</f>
        <v xml:space="preserve"> </v>
      </c>
      <c r="XV9" s="175" t="str">
        <f t="shared" si="58"/>
        <v xml:space="preserve"> </v>
      </c>
      <c r="XW9" s="212" t="str">
        <f>IF(XS9=0," ",VLOOKUP(XS9,PROTOKOL!$A:$E,5,FALSE))</f>
        <v xml:space="preserve"> </v>
      </c>
      <c r="XX9" s="176" t="s">
        <v>142</v>
      </c>
      <c r="XY9" s="177" t="str">
        <f t="shared" ref="XY9:XY72" si="173">IF(XS9=0," ",(XW9*XV9))</f>
        <v xml:space="preserve"> </v>
      </c>
      <c r="XZ9" s="217" t="str">
        <f>IF(YB9=0," ",VLOOKUP(YB9,PROTOKOL!$A:$F,6,FALSE))</f>
        <v xml:space="preserve"> </v>
      </c>
      <c r="YA9" s="43"/>
      <c r="YB9" s="43"/>
      <c r="YC9" s="43"/>
      <c r="YD9" s="91" t="str">
        <f>IF(YB9=0," ",(VLOOKUP(YB9,PROTOKOL!$A$1:$E$29,2,FALSE))*YC9)</f>
        <v xml:space="preserve"> </v>
      </c>
      <c r="YE9" s="175" t="str">
        <f t="shared" si="59"/>
        <v xml:space="preserve"> </v>
      </c>
      <c r="YF9" s="176" t="str">
        <f>IF(YB9=0," ",VLOOKUP(YB9,PROTOKOL!$A:$E,5,FALSE))</f>
        <v xml:space="preserve"> </v>
      </c>
      <c r="YG9" s="212" t="str">
        <f t="shared" ref="YG9:YG16" si="174">IF(YB9=0," ",(YE9*YF9))</f>
        <v xml:space="preserve"> </v>
      </c>
      <c r="YH9" s="176">
        <f t="shared" ref="YH9:YH72" si="175">YC9*2</f>
        <v>0</v>
      </c>
      <c r="YI9" s="177" t="str">
        <f t="shared" ref="YI9:YI72" si="176">IF(YH9=0," ",YG9/YC9*YH9)</f>
        <v xml:space="preserve"> </v>
      </c>
    </row>
    <row r="10" spans="1:659" ht="13.8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142</v>
      </c>
      <c r="K10" s="177" t="str">
        <f t="shared" si="60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61"/>
        <v xml:space="preserve"> </v>
      </c>
      <c r="T10" s="176">
        <f t="shared" si="62"/>
        <v>0</v>
      </c>
      <c r="U10" s="177" t="str">
        <f t="shared" si="63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142</v>
      </c>
      <c r="AG10" s="177" t="str">
        <f t="shared" si="64"/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5"/>
        <v xml:space="preserve"> </v>
      </c>
      <c r="AP10" s="176">
        <f t="shared" si="66"/>
        <v>0</v>
      </c>
      <c r="AQ10" s="177" t="str">
        <f t="shared" si="67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142</v>
      </c>
      <c r="BC10" s="177" t="str">
        <f t="shared" si="68"/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si="69"/>
        <v xml:space="preserve"> </v>
      </c>
      <c r="BL10" s="176">
        <f t="shared" si="70"/>
        <v>0</v>
      </c>
      <c r="BM10" s="177" t="str">
        <f t="shared" si="71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142</v>
      </c>
      <c r="BY10" s="177" t="str">
        <f t="shared" si="72"/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73"/>
        <v xml:space="preserve"> </v>
      </c>
      <c r="CH10" s="176">
        <f t="shared" si="74"/>
        <v>0</v>
      </c>
      <c r="CI10" s="177" t="str">
        <f t="shared" si="75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142</v>
      </c>
      <c r="CU10" s="177" t="str">
        <f t="shared" si="76"/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7"/>
        <v xml:space="preserve"> </v>
      </c>
      <c r="DD10" s="176">
        <f t="shared" si="78"/>
        <v>0</v>
      </c>
      <c r="DE10" s="177" t="str">
        <f t="shared" si="79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142</v>
      </c>
      <c r="DQ10" s="177" t="str">
        <f t="shared" si="80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81"/>
        <v xml:space="preserve"> </v>
      </c>
      <c r="DZ10" s="176">
        <f t="shared" si="82"/>
        <v>0</v>
      </c>
      <c r="EA10" s="177" t="str">
        <f t="shared" si="83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142</v>
      </c>
      <c r="EM10" s="177" t="str">
        <f t="shared" si="84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5"/>
        <v xml:space="preserve"> </v>
      </c>
      <c r="EV10" s="176">
        <f t="shared" si="86"/>
        <v>0</v>
      </c>
      <c r="EW10" s="177" t="str">
        <f t="shared" si="87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142</v>
      </c>
      <c r="FI10" s="177" t="str">
        <f t="shared" ref="FI10:FI72" si="177">IF(FC10=0," ",(FG10*FF10))</f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ref="FQ10:FQ16" si="178">IF(FL10=0," ",(FO10*FP10))</f>
        <v xml:space="preserve"> </v>
      </c>
      <c r="FR10" s="176">
        <f t="shared" si="88"/>
        <v>0</v>
      </c>
      <c r="FS10" s="177" t="str">
        <f t="shared" si="89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142</v>
      </c>
      <c r="GE10" s="177" t="str">
        <f t="shared" si="90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91"/>
        <v xml:space="preserve"> </v>
      </c>
      <c r="GN10" s="176">
        <f t="shared" si="92"/>
        <v>0</v>
      </c>
      <c r="GO10" s="177" t="str">
        <f t="shared" si="93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142</v>
      </c>
      <c r="HA10" s="177" t="str">
        <f t="shared" si="94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si="95"/>
        <v xml:space="preserve"> </v>
      </c>
      <c r="HJ10" s="176">
        <f t="shared" si="96"/>
        <v>0</v>
      </c>
      <c r="HK10" s="177" t="str">
        <f t="shared" si="97"/>
        <v xml:space="preserve"> </v>
      </c>
      <c r="HM10" s="173">
        <v>27</v>
      </c>
      <c r="HN10" s="230"/>
      <c r="HO10" s="174" t="str">
        <f>IF(HQ10=0," ",VLOOKUP(HQ10,PROTOKOL!$A:$F,6,FALSE))</f>
        <v xml:space="preserve"> </v>
      </c>
      <c r="HP10" s="43"/>
      <c r="HQ10" s="43"/>
      <c r="HR10" s="43"/>
      <c r="HS10" s="42" t="str">
        <f>IF(HQ10=0," ",(VLOOKUP(HQ10,PROTOKOL!$A$1:$E$29,2,FALSE))*HR10)</f>
        <v xml:space="preserve"> </v>
      </c>
      <c r="HT10" s="175" t="str">
        <f t="shared" si="20"/>
        <v xml:space="preserve"> </v>
      </c>
      <c r="HU10" s="215" t="str">
        <f>IF(HQ10=0," ",VLOOKUP(HQ10,PROTOKOL!$A:$E,5,FALSE))</f>
        <v xml:space="preserve"> </v>
      </c>
      <c r="HV10" s="176" t="s">
        <v>142</v>
      </c>
      <c r="HW10" s="177" t="str">
        <f t="shared" si="98"/>
        <v xml:space="preserve"> 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9"/>
        <v xml:space="preserve"> </v>
      </c>
      <c r="IF10" s="176">
        <f t="shared" si="100"/>
        <v>0</v>
      </c>
      <c r="IG10" s="177" t="str">
        <f t="shared" si="101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142</v>
      </c>
      <c r="IS10" s="177" t="str">
        <f t="shared" si="102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103"/>
        <v xml:space="preserve"> </v>
      </c>
      <c r="JB10" s="176">
        <f t="shared" si="104"/>
        <v>0</v>
      </c>
      <c r="JC10" s="177" t="str">
        <f t="shared" si="105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142</v>
      </c>
      <c r="JO10" s="177" t="str">
        <f t="shared" si="106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7"/>
        <v xml:space="preserve"> </v>
      </c>
      <c r="JX10" s="176">
        <f t="shared" si="108"/>
        <v>0</v>
      </c>
      <c r="JY10" s="177" t="str">
        <f t="shared" si="109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142</v>
      </c>
      <c r="KK10" s="177" t="str">
        <f t="shared" si="110"/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si="111"/>
        <v xml:space="preserve"> </v>
      </c>
      <c r="KT10" s="176">
        <f t="shared" si="112"/>
        <v>0</v>
      </c>
      <c r="KU10" s="177" t="str">
        <f t="shared" si="113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142</v>
      </c>
      <c r="LG10" s="177" t="str">
        <f t="shared" si="114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15"/>
        <v xml:space="preserve"> </v>
      </c>
      <c r="LP10" s="176">
        <f t="shared" si="116"/>
        <v>0</v>
      </c>
      <c r="LQ10" s="177" t="str">
        <f t="shared" si="117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142</v>
      </c>
      <c r="MC10" s="177" t="str">
        <f t="shared" si="118"/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9"/>
        <v xml:space="preserve"> </v>
      </c>
      <c r="ML10" s="176">
        <f t="shared" si="120"/>
        <v>0</v>
      </c>
      <c r="MM10" s="177" t="str">
        <f t="shared" si="121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142</v>
      </c>
      <c r="MY10" s="177" t="str">
        <f t="shared" si="122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23"/>
        <v xml:space="preserve"> </v>
      </c>
      <c r="NH10" s="176">
        <f t="shared" si="124"/>
        <v>0</v>
      </c>
      <c r="NI10" s="177" t="str">
        <f t="shared" si="125"/>
        <v xml:space="preserve"> </v>
      </c>
      <c r="NK10" s="173">
        <v>27</v>
      </c>
      <c r="NL10" s="230"/>
      <c r="NM10" s="174" t="str">
        <f>IF(NO10=0," ",VLOOKUP(NO10,PROTOKOL!$A:$F,6,FALSE))</f>
        <v xml:space="preserve"> </v>
      </c>
      <c r="NN10" s="43"/>
      <c r="NO10" s="43"/>
      <c r="NP10" s="43"/>
      <c r="NQ10" s="42" t="str">
        <f>IF(NO10=0," ",(VLOOKUP(NO10,PROTOKOL!$A$1:$E$29,2,FALSE))*NP10)</f>
        <v xml:space="preserve"> </v>
      </c>
      <c r="NR10" s="175" t="str">
        <f t="shared" si="34"/>
        <v xml:space="preserve"> </v>
      </c>
      <c r="NS10" s="215" t="str">
        <f>IF(NO10=0," ",VLOOKUP(NO10,PROTOKOL!$A:$E,5,FALSE))</f>
        <v xml:space="preserve"> </v>
      </c>
      <c r="NT10" s="176" t="s">
        <v>142</v>
      </c>
      <c r="NU10" s="177" t="str">
        <f t="shared" si="126"/>
        <v xml:space="preserve"> 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si="127"/>
        <v xml:space="preserve"> </v>
      </c>
      <c r="OD10" s="176">
        <f t="shared" si="128"/>
        <v>0</v>
      </c>
      <c r="OE10" s="177" t="str">
        <f t="shared" si="129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142</v>
      </c>
      <c r="OQ10" s="177" t="str">
        <f t="shared" si="130"/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31"/>
        <v xml:space="preserve"> </v>
      </c>
      <c r="OZ10" s="176">
        <f t="shared" si="132"/>
        <v>0</v>
      </c>
      <c r="PA10" s="177" t="str">
        <f t="shared" si="133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142</v>
      </c>
      <c r="PM10" s="177" t="str">
        <f t="shared" si="134"/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35"/>
        <v xml:space="preserve"> </v>
      </c>
      <c r="PV10" s="176">
        <f t="shared" si="136"/>
        <v>0</v>
      </c>
      <c r="PW10" s="177" t="str">
        <f t="shared" si="137"/>
        <v xml:space="preserve"> </v>
      </c>
      <c r="PY10" s="173">
        <v>27</v>
      </c>
      <c r="PZ10" s="230"/>
      <c r="QA10" s="174" t="str">
        <f>IF(QC10=0," ",VLOOKUP(QC10,PROTOKOL!$A:$F,6,FALSE))</f>
        <v>KOKU TESTİ</v>
      </c>
      <c r="QB10" s="43">
        <v>1</v>
      </c>
      <c r="QC10" s="43">
        <v>17</v>
      </c>
      <c r="QD10" s="43">
        <v>1.5</v>
      </c>
      <c r="QE10" s="42">
        <f>IF(QC10=0," ",(VLOOKUP(QC10,PROTOKOL!$A$1:$E$29,2,FALSE))*QD10)</f>
        <v>0</v>
      </c>
      <c r="QF10" s="175">
        <f t="shared" si="40"/>
        <v>1</v>
      </c>
      <c r="QG10" s="215" t="e">
        <f>IF(QC10=0," ",VLOOKUP(QC10,PROTOKOL!$A:$E,5,FALSE))</f>
        <v>#DIV/0!</v>
      </c>
      <c r="QH10" s="176" t="s">
        <v>142</v>
      </c>
      <c r="QI10" s="177" t="e">
        <f>IF(QC10=0," ",(QG10*QF10))/7.5*1.5</f>
        <v>#DIV/0!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38"/>
        <v xml:space="preserve"> </v>
      </c>
      <c r="QR10" s="176">
        <f t="shared" si="139"/>
        <v>0</v>
      </c>
      <c r="QS10" s="177" t="str">
        <f t="shared" si="140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142</v>
      </c>
      <c r="RE10" s="177" t="str">
        <f t="shared" si="141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42"/>
        <v xml:space="preserve"> </v>
      </c>
      <c r="RN10" s="176">
        <f t="shared" si="143"/>
        <v>0</v>
      </c>
      <c r="RO10" s="177" t="str">
        <f t="shared" si="144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142</v>
      </c>
      <c r="SA10" s="177" t="str">
        <f t="shared" si="145"/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46"/>
        <v xml:space="preserve"> </v>
      </c>
      <c r="SJ10" s="176">
        <f t="shared" si="147"/>
        <v>0</v>
      </c>
      <c r="SK10" s="177" t="str">
        <f t="shared" si="148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142</v>
      </c>
      <c r="SW10" s="177" t="str">
        <f t="shared" si="149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50"/>
        <v xml:space="preserve"> </v>
      </c>
      <c r="TF10" s="176">
        <f t="shared" si="151"/>
        <v>0</v>
      </c>
      <c r="TG10" s="177" t="str">
        <f t="shared" si="152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142</v>
      </c>
      <c r="TS10" s="177" t="str">
        <f t="shared" si="153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54"/>
        <v xml:space="preserve"> </v>
      </c>
      <c r="UB10" s="176">
        <f t="shared" si="155"/>
        <v>0</v>
      </c>
      <c r="UC10" s="177" t="str">
        <f t="shared" si="156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142</v>
      </c>
      <c r="UO10" s="177" t="str">
        <f t="shared" si="157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58"/>
        <v xml:space="preserve"> </v>
      </c>
      <c r="UX10" s="176">
        <f t="shared" si="159"/>
        <v>0</v>
      </c>
      <c r="UY10" s="177" t="str">
        <f t="shared" si="160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142</v>
      </c>
      <c r="VK10" s="177" t="str">
        <f t="shared" si="161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62"/>
        <v xml:space="preserve"> </v>
      </c>
      <c r="VT10" s="176">
        <f t="shared" si="163"/>
        <v>0</v>
      </c>
      <c r="VU10" s="177" t="str">
        <f t="shared" si="164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142</v>
      </c>
      <c r="WG10" s="177" t="str">
        <f t="shared" si="165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66"/>
        <v xml:space="preserve"> </v>
      </c>
      <c r="WP10" s="176">
        <f t="shared" si="167"/>
        <v>0</v>
      </c>
      <c r="WQ10" s="177" t="str">
        <f t="shared" si="168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142</v>
      </c>
      <c r="XC10" s="177" t="str">
        <f t="shared" si="169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70"/>
        <v xml:space="preserve"> </v>
      </c>
      <c r="XL10" s="176">
        <f t="shared" si="171"/>
        <v>0</v>
      </c>
      <c r="XM10" s="177" t="str">
        <f t="shared" si="172"/>
        <v xml:space="preserve"> </v>
      </c>
      <c r="XO10" s="173">
        <v>27</v>
      </c>
      <c r="XP10" s="230"/>
      <c r="XQ10" s="174" t="str">
        <f>IF(XS10=0," ",VLOOKUP(XS10,PROTOKOL!$A:$F,6,FALSE))</f>
        <v xml:space="preserve"> </v>
      </c>
      <c r="XR10" s="43"/>
      <c r="XS10" s="43"/>
      <c r="XT10" s="43"/>
      <c r="XU10" s="42" t="str">
        <f>IF(XS10=0," ",(VLOOKUP(XS10,PROTOKOL!$A$1:$E$29,2,FALSE))*XT10)</f>
        <v xml:space="preserve"> </v>
      </c>
      <c r="XV10" s="175" t="str">
        <f t="shared" si="58"/>
        <v xml:space="preserve"> </v>
      </c>
      <c r="XW10" s="215" t="str">
        <f>IF(XS10=0," ",VLOOKUP(XS10,PROTOKOL!$A:$E,5,FALSE))</f>
        <v xml:space="preserve"> </v>
      </c>
      <c r="XX10" s="176" t="s">
        <v>142</v>
      </c>
      <c r="XY10" s="177" t="str">
        <f t="shared" si="173"/>
        <v xml:space="preserve"> </v>
      </c>
      <c r="XZ10" s="217" t="str">
        <f>IF(YB10=0," ",VLOOKUP(YB10,PROTOKOL!$A:$F,6,FALSE))</f>
        <v xml:space="preserve"> </v>
      </c>
      <c r="YA10" s="43"/>
      <c r="YB10" s="43"/>
      <c r="YC10" s="43"/>
      <c r="YD10" s="91" t="str">
        <f>IF(YB10=0," ",(VLOOKUP(YB10,PROTOKOL!$A$1:$E$29,2,FALSE))*YC10)</f>
        <v xml:space="preserve"> </v>
      </c>
      <c r="YE10" s="175" t="str">
        <f t="shared" si="59"/>
        <v xml:space="preserve"> </v>
      </c>
      <c r="YF10" s="176" t="str">
        <f>IF(YB10=0," ",VLOOKUP(YB10,PROTOKOL!$A:$E,5,FALSE))</f>
        <v xml:space="preserve"> </v>
      </c>
      <c r="YG10" s="212" t="str">
        <f t="shared" si="174"/>
        <v xml:space="preserve"> </v>
      </c>
      <c r="YH10" s="176">
        <f t="shared" si="175"/>
        <v>0</v>
      </c>
      <c r="YI10" s="177" t="str">
        <f t="shared" si="176"/>
        <v xml:space="preserve"> </v>
      </c>
    </row>
    <row r="11" spans="1:659" ht="13.8">
      <c r="A11" s="173">
        <v>28</v>
      </c>
      <c r="B11" s="231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 t="e">
        <f>IF(E11=0," ",VLOOKUP(E11,PROTOKOL!$A:$E,5,FALSE))</f>
        <v>#DIV/0!</v>
      </c>
      <c r="J11" s="176" t="s">
        <v>142</v>
      </c>
      <c r="K11" s="177" t="e">
        <f>IF(E11=0," ",(I11*H11))/7.5*7.5</f>
        <v>#DIV/0!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61"/>
        <v xml:space="preserve"> </v>
      </c>
      <c r="T11" s="176">
        <f t="shared" si="62"/>
        <v>0</v>
      </c>
      <c r="U11" s="177" t="str">
        <f t="shared" si="63"/>
        <v xml:space="preserve"> </v>
      </c>
      <c r="W11" s="173">
        <v>28</v>
      </c>
      <c r="X11" s="231">
        <v>28</v>
      </c>
      <c r="Y11" s="174" t="str">
        <f>IF(AA11=0," ",VLOOKUP(AA11,PROTOKOL!$A:$F,6,FALSE))</f>
        <v>SIZDIRMAZLIK TAMİR</v>
      </c>
      <c r="Z11" s="43">
        <v>80</v>
      </c>
      <c r="AA11" s="43">
        <v>12</v>
      </c>
      <c r="AB11" s="43">
        <v>4.5</v>
      </c>
      <c r="AC11" s="42">
        <f>IF(AA11=0," ",(VLOOKUP(AA11,PROTOKOL!$A$1:$E$29,2,FALSE))*AB11)</f>
        <v>46.800000000000004</v>
      </c>
      <c r="AD11" s="175">
        <f t="shared" si="2"/>
        <v>33.199999999999996</v>
      </c>
      <c r="AE11" s="212">
        <f>IF(AA11=0," ",VLOOKUP(AA11,PROTOKOL!$A:$E,5,FALSE))</f>
        <v>0.8561438988095238</v>
      </c>
      <c r="AF11" s="176" t="s">
        <v>142</v>
      </c>
      <c r="AG11" s="177">
        <f t="shared" si="64"/>
        <v>28.423977440476186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5"/>
        <v xml:space="preserve"> </v>
      </c>
      <c r="AP11" s="176">
        <f t="shared" si="66"/>
        <v>0</v>
      </c>
      <c r="AQ11" s="177" t="str">
        <f t="shared" si="67"/>
        <v xml:space="preserve"> </v>
      </c>
      <c r="AS11" s="173">
        <v>28</v>
      </c>
      <c r="AT11" s="231">
        <v>28</v>
      </c>
      <c r="AU11" s="174" t="str">
        <f>IF(AW11=0," ",VLOOKUP(AW11,PROTOKOL!$A:$F,6,FALSE))</f>
        <v>VAKUM TEST</v>
      </c>
      <c r="AV11" s="43">
        <v>241</v>
      </c>
      <c r="AW11" s="43">
        <v>4</v>
      </c>
      <c r="AX11" s="43">
        <v>7.5</v>
      </c>
      <c r="AY11" s="42">
        <f>IF(AW11=0," ",(VLOOKUP(AW11,PROTOKOL!$A$1:$E$29,2,FALSE))*AX11)</f>
        <v>150</v>
      </c>
      <c r="AZ11" s="175">
        <f t="shared" si="4"/>
        <v>91</v>
      </c>
      <c r="BA11" s="212">
        <f>IF(AW11=0," ",VLOOKUP(AW11,PROTOKOL!$A:$E,5,FALSE))</f>
        <v>0.44947554687499996</v>
      </c>
      <c r="BB11" s="176" t="s">
        <v>142</v>
      </c>
      <c r="BC11" s="177">
        <f t="shared" si="68"/>
        <v>40.902274765624995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69"/>
        <v xml:space="preserve"> </v>
      </c>
      <c r="BL11" s="176">
        <f t="shared" si="70"/>
        <v>0</v>
      </c>
      <c r="BM11" s="177" t="str">
        <f t="shared" si="71"/>
        <v xml:space="preserve"> </v>
      </c>
      <c r="BO11" s="173">
        <v>28</v>
      </c>
      <c r="BP11" s="231">
        <v>28</v>
      </c>
      <c r="BQ11" s="174" t="str">
        <f>IF(BS11=0," ",VLOOKUP(BS11,PROTOKOL!$A:$F,6,FALSE))</f>
        <v>VAKUM TEST</v>
      </c>
      <c r="BR11" s="43">
        <v>185</v>
      </c>
      <c r="BS11" s="43">
        <v>4</v>
      </c>
      <c r="BT11" s="43">
        <v>6</v>
      </c>
      <c r="BU11" s="42">
        <f>IF(BS11=0," ",(VLOOKUP(BS11,PROTOKOL!$A$1:$E$29,2,FALSE))*BT11)</f>
        <v>120</v>
      </c>
      <c r="BV11" s="175">
        <f t="shared" si="6"/>
        <v>65</v>
      </c>
      <c r="BW11" s="212">
        <f>IF(BS11=0," ",VLOOKUP(BS11,PROTOKOL!$A:$E,5,FALSE))</f>
        <v>0.44947554687499996</v>
      </c>
      <c r="BX11" s="176" t="s">
        <v>142</v>
      </c>
      <c r="BY11" s="177">
        <f t="shared" si="72"/>
        <v>29.215910546874998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73"/>
        <v xml:space="preserve"> </v>
      </c>
      <c r="CH11" s="176">
        <f t="shared" si="74"/>
        <v>0</v>
      </c>
      <c r="CI11" s="177" t="str">
        <f t="shared" si="75"/>
        <v xml:space="preserve"> </v>
      </c>
      <c r="CK11" s="173">
        <v>28</v>
      </c>
      <c r="CL11" s="231">
        <v>28</v>
      </c>
      <c r="CM11" s="174" t="str">
        <f>IF(CO11=0," ",VLOOKUP(CO11,PROTOKOL!$A:$F,6,FALSE))</f>
        <v>WNZL. LAV. VE DUV. ASMA KLZ</v>
      </c>
      <c r="CN11" s="43">
        <v>179</v>
      </c>
      <c r="CO11" s="43">
        <v>1</v>
      </c>
      <c r="CP11" s="43">
        <v>7</v>
      </c>
      <c r="CQ11" s="42">
        <f>IF(CO11=0," ",(VLOOKUP(CO11,PROTOKOL!$A$1:$E$29,2,FALSE))*CP11)</f>
        <v>134.4</v>
      </c>
      <c r="CR11" s="175">
        <f t="shared" si="8"/>
        <v>44.599999999999994</v>
      </c>
      <c r="CS11" s="212">
        <f>IF(CO11=0," ",VLOOKUP(CO11,PROTOKOL!$A:$E,5,FALSE))</f>
        <v>0.4731321546052632</v>
      </c>
      <c r="CT11" s="176" t="s">
        <v>142</v>
      </c>
      <c r="CU11" s="177">
        <f t="shared" si="76"/>
        <v>21.101694095394738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7"/>
        <v xml:space="preserve"> </v>
      </c>
      <c r="DD11" s="176">
        <f t="shared" si="78"/>
        <v>0</v>
      </c>
      <c r="DE11" s="177" t="str">
        <f t="shared" si="79"/>
        <v xml:space="preserve"> </v>
      </c>
      <c r="DG11" s="173">
        <v>28</v>
      </c>
      <c r="DH11" s="231">
        <v>28</v>
      </c>
      <c r="DI11" s="174" t="str">
        <f>IF(DK11=0," ",VLOOKUP(DK11,PROTOKOL!$A:$F,6,FALSE))</f>
        <v>FORKLİFT OPERATÖRÜ</v>
      </c>
      <c r="DJ11" s="43">
        <v>1</v>
      </c>
      <c r="DK11" s="43">
        <v>14</v>
      </c>
      <c r="DL11" s="43">
        <v>7.5</v>
      </c>
      <c r="DM11" s="42">
        <f>IF(DK11=0," ",(VLOOKUP(DK11,PROTOKOL!$A$1:$E$29,2,FALSE))*DL11)</f>
        <v>0</v>
      </c>
      <c r="DN11" s="175">
        <f t="shared" si="10"/>
        <v>1</v>
      </c>
      <c r="DO11" s="212">
        <f>IF(DK11=0," ",VLOOKUP(DK11,PROTOKOL!$A:$E,5,FALSE))</f>
        <v>7.5</v>
      </c>
      <c r="DP11" s="176" t="s">
        <v>142</v>
      </c>
      <c r="DQ11" s="177">
        <f>IF(DK11=0," ",(DO11*DN11))/7.5*7.5</f>
        <v>7.5</v>
      </c>
      <c r="DR11" s="217" t="str">
        <f>IF(DT11=0," ",VLOOKUP(DT11,PROTOKOL!$A:$F,6,FALSE))</f>
        <v>ÜRÜN KONTROL</v>
      </c>
      <c r="DS11" s="43">
        <v>1</v>
      </c>
      <c r="DT11" s="43">
        <v>20</v>
      </c>
      <c r="DU11" s="43">
        <v>3</v>
      </c>
      <c r="DV11" s="91">
        <f>IF(DT11=0," ",(VLOOKUP(DT11,PROTOKOL!$A$1:$E$29,2,FALSE))*DU11)</f>
        <v>0</v>
      </c>
      <c r="DW11" s="175">
        <f t="shared" si="11"/>
        <v>1</v>
      </c>
      <c r="DX11" s="176" t="e">
        <f>IF(DT11=0," ",VLOOKUP(DT11,PROTOKOL!$A:$E,5,FALSE))</f>
        <v>#DIV/0!</v>
      </c>
      <c r="DY11" s="212" t="e">
        <f>IF(DT11=0," ",(DW11*DX11))/7.5*3</f>
        <v>#DIV/0!</v>
      </c>
      <c r="DZ11" s="176">
        <f t="shared" si="82"/>
        <v>6</v>
      </c>
      <c r="EA11" s="177" t="e">
        <f t="shared" si="83"/>
        <v>#DIV/0!</v>
      </c>
      <c r="EC11" s="173">
        <v>28</v>
      </c>
      <c r="ED11" s="231">
        <v>28</v>
      </c>
      <c r="EE11" s="174" t="str">
        <f>IF(EG11=0," ",VLOOKUP(EG11,PROTOKOL!$A:$F,6,FALSE))</f>
        <v>FORKLİFT OPERATÖRÜ</v>
      </c>
      <c r="EF11" s="43">
        <v>1</v>
      </c>
      <c r="EG11" s="43">
        <v>14</v>
      </c>
      <c r="EH11" s="43">
        <v>7.5</v>
      </c>
      <c r="EI11" s="42">
        <f>IF(EG11=0," ",(VLOOKUP(EG11,PROTOKOL!$A$1:$E$29,2,FALSE))*EH11)</f>
        <v>0</v>
      </c>
      <c r="EJ11" s="175">
        <f t="shared" si="12"/>
        <v>1</v>
      </c>
      <c r="EK11" s="212">
        <f>IF(EG11=0," ",VLOOKUP(EG11,PROTOKOL!$A:$E,5,FALSE))</f>
        <v>7.5</v>
      </c>
      <c r="EL11" s="176" t="s">
        <v>142</v>
      </c>
      <c r="EM11" s="177">
        <f>IF(EG11=0," ",(EK11*EJ11))/7.5*7.5</f>
        <v>7.5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5"/>
        <v xml:space="preserve"> </v>
      </c>
      <c r="EV11" s="176">
        <f t="shared" si="86"/>
        <v>0</v>
      </c>
      <c r="EW11" s="177" t="str">
        <f t="shared" si="87"/>
        <v xml:space="preserve"> </v>
      </c>
      <c r="EY11" s="173">
        <v>28</v>
      </c>
      <c r="EZ11" s="231">
        <v>28</v>
      </c>
      <c r="FA11" s="174" t="str">
        <f>IF(FC11=0," ",VLOOKUP(FC11,PROTOKOL!$A:$F,6,FALSE))</f>
        <v>VAKUM TEST</v>
      </c>
      <c r="FB11" s="43">
        <v>170</v>
      </c>
      <c r="FC11" s="43">
        <v>4</v>
      </c>
      <c r="FD11" s="43">
        <v>5.5</v>
      </c>
      <c r="FE11" s="42">
        <f>IF(FC11=0," ",(VLOOKUP(FC11,PROTOKOL!$A$1:$E$29,2,FALSE))*FD11)</f>
        <v>110</v>
      </c>
      <c r="FF11" s="175">
        <f t="shared" si="14"/>
        <v>60</v>
      </c>
      <c r="FG11" s="212">
        <f>IF(FC11=0," ",VLOOKUP(FC11,PROTOKOL!$A:$E,5,FALSE))</f>
        <v>0.44947554687499996</v>
      </c>
      <c r="FH11" s="176" t="s">
        <v>142</v>
      </c>
      <c r="FI11" s="177">
        <f t="shared" si="177"/>
        <v>26.968532812499998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178"/>
        <v xml:space="preserve"> </v>
      </c>
      <c r="FR11" s="176">
        <f t="shared" si="88"/>
        <v>0</v>
      </c>
      <c r="FS11" s="177" t="str">
        <f t="shared" si="89"/>
        <v xml:space="preserve"> </v>
      </c>
      <c r="FU11" s="173">
        <v>28</v>
      </c>
      <c r="FV11" s="231">
        <v>28</v>
      </c>
      <c r="FW11" s="174" t="str">
        <f>IF(FY11=0," ",VLOOKUP(FY11,PROTOKOL!$A:$F,6,FALSE))</f>
        <v>PERDE KESME SULU SİST.</v>
      </c>
      <c r="FX11" s="43">
        <v>152</v>
      </c>
      <c r="FY11" s="43">
        <v>8</v>
      </c>
      <c r="FZ11" s="43">
        <v>7.5</v>
      </c>
      <c r="GA11" s="42">
        <f>IF(FY11=0," ",(VLOOKUP(FY11,PROTOKOL!$A$1:$E$29,2,FALSE))*FZ11)</f>
        <v>98</v>
      </c>
      <c r="GB11" s="175">
        <f t="shared" si="16"/>
        <v>54</v>
      </c>
      <c r="GC11" s="212">
        <f>IF(FY11=0," ",VLOOKUP(FY11,PROTOKOL!$A:$E,5,FALSE))</f>
        <v>0.69150084134615386</v>
      </c>
      <c r="GD11" s="176" t="s">
        <v>142</v>
      </c>
      <c r="GE11" s="177">
        <f t="shared" si="90"/>
        <v>37.341045432692312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91"/>
        <v xml:space="preserve"> </v>
      </c>
      <c r="GN11" s="176">
        <f t="shared" si="92"/>
        <v>0</v>
      </c>
      <c r="GO11" s="177" t="str">
        <f t="shared" si="93"/>
        <v xml:space="preserve"> </v>
      </c>
      <c r="GQ11" s="173">
        <v>28</v>
      </c>
      <c r="GR11" s="231">
        <v>28</v>
      </c>
      <c r="GS11" s="174" t="str">
        <f>IF(GU11=0," ",VLOOKUP(GU11,PROTOKOL!$A:$F,6,FALSE))</f>
        <v>WNZL. LAV. VE DUV. ASMA KLZ</v>
      </c>
      <c r="GT11" s="43">
        <v>223</v>
      </c>
      <c r="GU11" s="43">
        <v>1</v>
      </c>
      <c r="GV11" s="43">
        <v>7.5</v>
      </c>
      <c r="GW11" s="42">
        <f>IF(GU11=0," ",(VLOOKUP(GU11,PROTOKOL!$A$1:$E$29,2,FALSE))*GV11)</f>
        <v>144</v>
      </c>
      <c r="GX11" s="175">
        <f t="shared" si="18"/>
        <v>79</v>
      </c>
      <c r="GY11" s="212">
        <f>IF(GU11=0," ",VLOOKUP(GU11,PROTOKOL!$A:$E,5,FALSE))</f>
        <v>0.4731321546052632</v>
      </c>
      <c r="GZ11" s="176" t="s">
        <v>142</v>
      </c>
      <c r="HA11" s="177">
        <f t="shared" si="94"/>
        <v>37.377440213815795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95"/>
        <v xml:space="preserve"> </v>
      </c>
      <c r="HJ11" s="176">
        <f t="shared" si="96"/>
        <v>0</v>
      </c>
      <c r="HK11" s="177" t="str">
        <f t="shared" si="97"/>
        <v xml:space="preserve"> </v>
      </c>
      <c r="HM11" s="173">
        <v>28</v>
      </c>
      <c r="HN11" s="231">
        <v>28</v>
      </c>
      <c r="HO11" s="174" t="str">
        <f>IF(HQ11=0," ",VLOOKUP(HQ11,PROTOKOL!$A:$F,6,FALSE))</f>
        <v>ÜRÜN KONTROL</v>
      </c>
      <c r="HP11" s="43">
        <v>1</v>
      </c>
      <c r="HQ11" s="43">
        <v>20</v>
      </c>
      <c r="HR11" s="43">
        <v>7.5</v>
      </c>
      <c r="HS11" s="42">
        <f>IF(HQ11=0," ",(VLOOKUP(HQ11,PROTOKOL!$A$1:$E$29,2,FALSE))*HR11)</f>
        <v>0</v>
      </c>
      <c r="HT11" s="175">
        <f t="shared" si="20"/>
        <v>1</v>
      </c>
      <c r="HU11" s="212" t="e">
        <f>IF(HQ11=0," ",VLOOKUP(HQ11,PROTOKOL!$A:$E,5,FALSE))</f>
        <v>#DIV/0!</v>
      </c>
      <c r="HV11" s="176" t="s">
        <v>142</v>
      </c>
      <c r="HW11" s="177" t="e">
        <f>IF(HQ11=0," ",(HU11*HT11))/7.5*7.5</f>
        <v>#DIV/0!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9"/>
        <v xml:space="preserve"> </v>
      </c>
      <c r="IF11" s="176">
        <f t="shared" si="100"/>
        <v>0</v>
      </c>
      <c r="IG11" s="177" t="str">
        <f t="shared" si="101"/>
        <v xml:space="preserve"> </v>
      </c>
      <c r="II11" s="173">
        <v>28</v>
      </c>
      <c r="IJ11" s="231">
        <v>28</v>
      </c>
      <c r="IK11" s="174" t="str">
        <f>IF(IM11=0," ",VLOOKUP(IM11,PROTOKOL!$A:$F,6,FALSE))</f>
        <v>VİTRA CLEAN</v>
      </c>
      <c r="IL11" s="43">
        <v>98</v>
      </c>
      <c r="IM11" s="43">
        <v>13</v>
      </c>
      <c r="IN11" s="43">
        <v>7.5</v>
      </c>
      <c r="IO11" s="42">
        <f>IF(IM11=0," ",(VLOOKUP(IM11,PROTOKOL!$A$1:$E$29,2,FALSE))*IN11)</f>
        <v>59</v>
      </c>
      <c r="IP11" s="175">
        <f t="shared" si="22"/>
        <v>39</v>
      </c>
      <c r="IQ11" s="212">
        <f>IF(IM11=0," ",VLOOKUP(IM11,PROTOKOL!$A:$E,5,FALSE))</f>
        <v>1.1599368951612903</v>
      </c>
      <c r="IR11" s="176" t="s">
        <v>142</v>
      </c>
      <c r="IS11" s="177">
        <f t="shared" si="102"/>
        <v>45.237538911290322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103"/>
        <v xml:space="preserve"> </v>
      </c>
      <c r="JB11" s="176">
        <f t="shared" si="104"/>
        <v>0</v>
      </c>
      <c r="JC11" s="177" t="str">
        <f t="shared" si="105"/>
        <v xml:space="preserve"> </v>
      </c>
      <c r="JE11" s="173">
        <v>28</v>
      </c>
      <c r="JF11" s="231">
        <v>28</v>
      </c>
      <c r="JG11" s="174" t="str">
        <f>IF(JI11=0," ",VLOOKUP(JI11,PROTOKOL!$A:$F,6,FALSE))</f>
        <v>PERDE KESME SULU SİST.</v>
      </c>
      <c r="JH11" s="43">
        <v>150</v>
      </c>
      <c r="JI11" s="43">
        <v>8</v>
      </c>
      <c r="JJ11" s="43">
        <v>7.5</v>
      </c>
      <c r="JK11" s="42">
        <f>IF(JI11=0," ",(VLOOKUP(JI11,PROTOKOL!$A$1:$E$29,2,FALSE))*JJ11)</f>
        <v>98</v>
      </c>
      <c r="JL11" s="175">
        <f t="shared" si="24"/>
        <v>52</v>
      </c>
      <c r="JM11" s="212">
        <f>IF(JI11=0," ",VLOOKUP(JI11,PROTOKOL!$A:$E,5,FALSE))</f>
        <v>0.69150084134615386</v>
      </c>
      <c r="JN11" s="176" t="s">
        <v>142</v>
      </c>
      <c r="JO11" s="177">
        <f t="shared" si="106"/>
        <v>35.958043750000002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7"/>
        <v xml:space="preserve"> </v>
      </c>
      <c r="JX11" s="176">
        <f t="shared" si="108"/>
        <v>0</v>
      </c>
      <c r="JY11" s="177" t="str">
        <f t="shared" si="109"/>
        <v xml:space="preserve"> </v>
      </c>
      <c r="KA11" s="173">
        <v>28</v>
      </c>
      <c r="KB11" s="231">
        <v>28</v>
      </c>
      <c r="KC11" s="174" t="str">
        <f>IF(KE11=0," ",VLOOKUP(KE11,PROTOKOL!$A:$F,6,FALSE))</f>
        <v>WNZL. YERD.KLZ. TAŞLAMA</v>
      </c>
      <c r="KD11" s="43">
        <v>192</v>
      </c>
      <c r="KE11" s="43">
        <v>2</v>
      </c>
      <c r="KF11" s="43">
        <v>7.5</v>
      </c>
      <c r="KG11" s="42">
        <f>IF(KE11=0," ",(VLOOKUP(KE11,PROTOKOL!$A$1:$E$29,2,FALSE))*KF11)</f>
        <v>124.00000000000001</v>
      </c>
      <c r="KH11" s="175">
        <f t="shared" si="26"/>
        <v>67.999999999999986</v>
      </c>
      <c r="KI11" s="212">
        <f>IF(KE11=0," ",VLOOKUP(KE11,PROTOKOL!$A:$E,5,FALSE))</f>
        <v>0.54481884469696984</v>
      </c>
      <c r="KJ11" s="176" t="s">
        <v>142</v>
      </c>
      <c r="KK11" s="177">
        <f t="shared" si="110"/>
        <v>37.047681439393941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11"/>
        <v xml:space="preserve"> </v>
      </c>
      <c r="KT11" s="176">
        <f t="shared" si="112"/>
        <v>0</v>
      </c>
      <c r="KU11" s="177" t="str">
        <f t="shared" si="113"/>
        <v xml:space="preserve"> </v>
      </c>
      <c r="KW11" s="173">
        <v>28</v>
      </c>
      <c r="KX11" s="231">
        <v>28</v>
      </c>
      <c r="KY11" s="174" t="str">
        <f>IF(LA11=0," ",VLOOKUP(LA11,PROTOKOL!$A:$F,6,FALSE))</f>
        <v>VAKUM TEST</v>
      </c>
      <c r="KZ11" s="43">
        <v>105</v>
      </c>
      <c r="LA11" s="43">
        <v>4</v>
      </c>
      <c r="LB11" s="43">
        <v>3.5</v>
      </c>
      <c r="LC11" s="42">
        <f>IF(LA11=0," ",(VLOOKUP(LA11,PROTOKOL!$A$1:$E$29,2,FALSE))*LB11)</f>
        <v>70</v>
      </c>
      <c r="LD11" s="175">
        <f t="shared" si="28"/>
        <v>35</v>
      </c>
      <c r="LE11" s="212">
        <f>IF(LA11=0," ",VLOOKUP(LA11,PROTOKOL!$A:$E,5,FALSE))</f>
        <v>0.44947554687499996</v>
      </c>
      <c r="LF11" s="176" t="s">
        <v>142</v>
      </c>
      <c r="LG11" s="177">
        <f t="shared" si="114"/>
        <v>15.731644140624999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15"/>
        <v xml:space="preserve"> </v>
      </c>
      <c r="LP11" s="176">
        <f t="shared" si="116"/>
        <v>0</v>
      </c>
      <c r="LQ11" s="177" t="str">
        <f t="shared" si="117"/>
        <v xml:space="preserve"> </v>
      </c>
      <c r="LS11" s="173">
        <v>28</v>
      </c>
      <c r="LT11" s="231">
        <v>28</v>
      </c>
      <c r="LU11" s="174" t="str">
        <f>IF(LW11=0," ",VLOOKUP(LW11,PROTOKOL!$A:$F,6,FALSE))</f>
        <v>VAKUM TEST</v>
      </c>
      <c r="LV11" s="43">
        <v>30</v>
      </c>
      <c r="LW11" s="43">
        <v>4</v>
      </c>
      <c r="LX11" s="43">
        <v>1</v>
      </c>
      <c r="LY11" s="42">
        <f>IF(LW11=0," ",(VLOOKUP(LW11,PROTOKOL!$A$1:$E$29,2,FALSE))*LX11)</f>
        <v>20</v>
      </c>
      <c r="LZ11" s="175">
        <f t="shared" si="30"/>
        <v>10</v>
      </c>
      <c r="MA11" s="212">
        <f>IF(LW11=0," ",VLOOKUP(LW11,PROTOKOL!$A:$E,5,FALSE))</f>
        <v>0.44947554687499996</v>
      </c>
      <c r="MB11" s="176" t="s">
        <v>142</v>
      </c>
      <c r="MC11" s="177">
        <f t="shared" si="118"/>
        <v>4.4947554687499993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9"/>
        <v xml:space="preserve"> </v>
      </c>
      <c r="ML11" s="176">
        <f t="shared" si="120"/>
        <v>0</v>
      </c>
      <c r="MM11" s="177" t="str">
        <f t="shared" si="121"/>
        <v xml:space="preserve"> </v>
      </c>
      <c r="MO11" s="173">
        <v>28</v>
      </c>
      <c r="MP11" s="231">
        <v>28</v>
      </c>
      <c r="MQ11" s="174" t="str">
        <f>IF(MS11=0," ",VLOOKUP(MS11,PROTOKOL!$A:$F,6,FALSE))</f>
        <v>SIZDIRMAZLIK TAMİR</v>
      </c>
      <c r="MR11" s="43">
        <v>121</v>
      </c>
      <c r="MS11" s="43">
        <v>12</v>
      </c>
      <c r="MT11" s="43">
        <v>7.5</v>
      </c>
      <c r="MU11" s="42">
        <f>IF(MS11=0," ",(VLOOKUP(MS11,PROTOKOL!$A$1:$E$29,2,FALSE))*MT11)</f>
        <v>78</v>
      </c>
      <c r="MV11" s="175">
        <f t="shared" si="32"/>
        <v>43</v>
      </c>
      <c r="MW11" s="212">
        <f>IF(MS11=0," ",VLOOKUP(MS11,PROTOKOL!$A:$E,5,FALSE))</f>
        <v>0.8561438988095238</v>
      </c>
      <c r="MX11" s="176" t="s">
        <v>142</v>
      </c>
      <c r="MY11" s="177">
        <f t="shared" si="122"/>
        <v>36.814187648809522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23"/>
        <v xml:space="preserve"> </v>
      </c>
      <c r="NH11" s="176">
        <f t="shared" si="124"/>
        <v>0</v>
      </c>
      <c r="NI11" s="177" t="str">
        <f t="shared" si="125"/>
        <v xml:space="preserve"> </v>
      </c>
      <c r="NK11" s="173">
        <v>28</v>
      </c>
      <c r="NL11" s="231">
        <v>28</v>
      </c>
      <c r="NM11" s="174" t="str">
        <f>IF(NO11=0," ",VLOOKUP(NO11,PROTOKOL!$A:$F,6,FALSE))</f>
        <v>VAKUM TEST</v>
      </c>
      <c r="NN11" s="43">
        <v>160</v>
      </c>
      <c r="NO11" s="43">
        <v>4</v>
      </c>
      <c r="NP11" s="43">
        <v>5</v>
      </c>
      <c r="NQ11" s="42">
        <f>IF(NO11=0," ",(VLOOKUP(NO11,PROTOKOL!$A$1:$E$29,2,FALSE))*NP11)</f>
        <v>100</v>
      </c>
      <c r="NR11" s="175">
        <f t="shared" si="34"/>
        <v>60</v>
      </c>
      <c r="NS11" s="212">
        <f>IF(NO11=0," ",VLOOKUP(NO11,PROTOKOL!$A:$E,5,FALSE))</f>
        <v>0.44947554687499996</v>
      </c>
      <c r="NT11" s="176" t="s">
        <v>142</v>
      </c>
      <c r="NU11" s="177">
        <f t="shared" si="126"/>
        <v>26.968532812499998</v>
      </c>
      <c r="NV11" s="217" t="str">
        <f>IF(NX11=0," ",VLOOKUP(NX11,PROTOKOL!$A:$F,6,FALSE))</f>
        <v>ÜRÜN KONTROL</v>
      </c>
      <c r="NW11" s="43">
        <v>1</v>
      </c>
      <c r="NX11" s="43">
        <v>20</v>
      </c>
      <c r="NY11" s="43">
        <v>3</v>
      </c>
      <c r="NZ11" s="91">
        <f>IF(NX11=0," ",(VLOOKUP(NX11,PROTOKOL!$A$1:$E$29,2,FALSE))*NY11)</f>
        <v>0</v>
      </c>
      <c r="OA11" s="175">
        <f t="shared" si="35"/>
        <v>1</v>
      </c>
      <c r="OB11" s="176" t="e">
        <f>IF(NX11=0," ",VLOOKUP(NX11,PROTOKOL!$A:$E,5,FALSE))</f>
        <v>#DIV/0!</v>
      </c>
      <c r="OC11" s="212" t="e">
        <f>IF(NX11=0," ",(OA11*OB11))/7.5*3</f>
        <v>#DIV/0!</v>
      </c>
      <c r="OD11" s="176">
        <f t="shared" si="128"/>
        <v>6</v>
      </c>
      <c r="OE11" s="177" t="e">
        <f t="shared" si="129"/>
        <v>#DIV/0!</v>
      </c>
      <c r="OG11" s="173">
        <v>28</v>
      </c>
      <c r="OH11" s="231">
        <v>28</v>
      </c>
      <c r="OI11" s="174" t="str">
        <f>IF(OK11=0," ",VLOOKUP(OK11,PROTOKOL!$A:$F,6,FALSE))</f>
        <v>VAKUM TEST</v>
      </c>
      <c r="OJ11" s="43">
        <v>230</v>
      </c>
      <c r="OK11" s="43">
        <v>4</v>
      </c>
      <c r="OL11" s="43">
        <v>7.5</v>
      </c>
      <c r="OM11" s="42">
        <f>IF(OK11=0," ",(VLOOKUP(OK11,PROTOKOL!$A$1:$E$29,2,FALSE))*OL11)</f>
        <v>150</v>
      </c>
      <c r="ON11" s="175">
        <f t="shared" si="36"/>
        <v>80</v>
      </c>
      <c r="OO11" s="212">
        <f>IF(OK11=0," ",VLOOKUP(OK11,PROTOKOL!$A:$E,5,FALSE))</f>
        <v>0.44947554687499996</v>
      </c>
      <c r="OP11" s="176" t="s">
        <v>142</v>
      </c>
      <c r="OQ11" s="177">
        <f t="shared" si="130"/>
        <v>35.958043749999995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31"/>
        <v xml:space="preserve"> </v>
      </c>
      <c r="OZ11" s="176">
        <f t="shared" si="132"/>
        <v>0</v>
      </c>
      <c r="PA11" s="177" t="str">
        <f t="shared" si="133"/>
        <v xml:space="preserve"> </v>
      </c>
      <c r="PC11" s="173">
        <v>28</v>
      </c>
      <c r="PD11" s="231">
        <v>28</v>
      </c>
      <c r="PE11" s="174" t="str">
        <f>IF(PG11=0," ",VLOOKUP(PG11,PROTOKOL!$A:$F,6,FALSE))</f>
        <v>PERDE KESME SULU SİST.</v>
      </c>
      <c r="PF11" s="43">
        <v>150</v>
      </c>
      <c r="PG11" s="43">
        <v>8</v>
      </c>
      <c r="PH11" s="43">
        <v>7.5</v>
      </c>
      <c r="PI11" s="42">
        <f>IF(PG11=0," ",(VLOOKUP(PG11,PROTOKOL!$A$1:$E$29,2,FALSE))*PH11)</f>
        <v>98</v>
      </c>
      <c r="PJ11" s="175">
        <f t="shared" si="38"/>
        <v>52</v>
      </c>
      <c r="PK11" s="212">
        <f>IF(PG11=0," ",VLOOKUP(PG11,PROTOKOL!$A:$E,5,FALSE))</f>
        <v>0.69150084134615386</v>
      </c>
      <c r="PL11" s="176" t="s">
        <v>142</v>
      </c>
      <c r="PM11" s="177">
        <f t="shared" si="134"/>
        <v>35.958043750000002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35"/>
        <v xml:space="preserve"> </v>
      </c>
      <c r="PV11" s="176">
        <f t="shared" si="136"/>
        <v>0</v>
      </c>
      <c r="PW11" s="177" t="str">
        <f t="shared" si="137"/>
        <v xml:space="preserve"> </v>
      </c>
      <c r="PY11" s="173">
        <v>28</v>
      </c>
      <c r="PZ11" s="231">
        <v>28</v>
      </c>
      <c r="QA11" s="174" t="str">
        <f>IF(QC11=0," ",VLOOKUP(QC11,PROTOKOL!$A:$F,6,FALSE))</f>
        <v>VAKUM TEST</v>
      </c>
      <c r="QB11" s="43">
        <v>230</v>
      </c>
      <c r="QC11" s="43">
        <v>4</v>
      </c>
      <c r="QD11" s="43">
        <v>7.5</v>
      </c>
      <c r="QE11" s="42">
        <f>IF(QC11=0," ",(VLOOKUP(QC11,PROTOKOL!$A$1:$E$29,2,FALSE))*QD11)</f>
        <v>150</v>
      </c>
      <c r="QF11" s="175">
        <f t="shared" si="40"/>
        <v>80</v>
      </c>
      <c r="QG11" s="212">
        <f>IF(QC11=0," ",VLOOKUP(QC11,PROTOKOL!$A:$E,5,FALSE))</f>
        <v>0.44947554687499996</v>
      </c>
      <c r="QH11" s="176" t="s">
        <v>142</v>
      </c>
      <c r="QI11" s="177">
        <f t="shared" ref="QI11:QI72" si="179">IF(QC11=0," ",(QG11*QF11))</f>
        <v>35.958043749999995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38"/>
        <v xml:space="preserve"> </v>
      </c>
      <c r="QR11" s="176">
        <f t="shared" si="139"/>
        <v>0</v>
      </c>
      <c r="QS11" s="177" t="str">
        <f t="shared" si="140"/>
        <v xml:space="preserve"> </v>
      </c>
      <c r="QU11" s="173">
        <v>28</v>
      </c>
      <c r="QV11" s="231">
        <v>28</v>
      </c>
      <c r="QW11" s="174" t="str">
        <f>IF(QY11=0," ",VLOOKUP(QY11,PROTOKOL!$A:$F,6,FALSE))</f>
        <v>PANTOGRAF KLOZET  PİSUAR  TAŞLAMA</v>
      </c>
      <c r="QX11" s="43">
        <v>105</v>
      </c>
      <c r="QY11" s="43">
        <v>10</v>
      </c>
      <c r="QZ11" s="43">
        <v>7.5</v>
      </c>
      <c r="RA11" s="42">
        <f>IF(QY11=0," ",(VLOOKUP(QY11,PROTOKOL!$A$1:$E$29,2,FALSE))*QZ11)</f>
        <v>65</v>
      </c>
      <c r="RB11" s="175">
        <f t="shared" si="42"/>
        <v>40</v>
      </c>
      <c r="RC11" s="212">
        <f>IF(QY11=0," ",VLOOKUP(QY11,PROTOKOL!$A:$E,5,FALSE))</f>
        <v>1.0273726785714283</v>
      </c>
      <c r="RD11" s="176" t="s">
        <v>142</v>
      </c>
      <c r="RE11" s="177">
        <f t="shared" si="141"/>
        <v>41.094907142857132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42"/>
        <v xml:space="preserve"> </v>
      </c>
      <c r="RN11" s="176">
        <f t="shared" si="143"/>
        <v>0</v>
      </c>
      <c r="RO11" s="177" t="str">
        <f t="shared" si="144"/>
        <v xml:space="preserve"> </v>
      </c>
      <c r="RQ11" s="173">
        <v>28</v>
      </c>
      <c r="RR11" s="231">
        <v>28</v>
      </c>
      <c r="RS11" s="174" t="str">
        <f>IF(RU11=0," ",VLOOKUP(RU11,PROTOKOL!$A:$F,6,FALSE))</f>
        <v>ÜRÜN KONTROL</v>
      </c>
      <c r="RT11" s="43">
        <v>1</v>
      </c>
      <c r="RU11" s="43">
        <v>20</v>
      </c>
      <c r="RV11" s="43">
        <v>7.5</v>
      </c>
      <c r="RW11" s="42">
        <f>IF(RU11=0," ",(VLOOKUP(RU11,PROTOKOL!$A$1:$E$29,2,FALSE))*RV11)</f>
        <v>0</v>
      </c>
      <c r="RX11" s="175">
        <f t="shared" si="44"/>
        <v>1</v>
      </c>
      <c r="RY11" s="212" t="e">
        <f>IF(RU11=0," ",VLOOKUP(RU11,PROTOKOL!$A:$E,5,FALSE))</f>
        <v>#DIV/0!</v>
      </c>
      <c r="RZ11" s="176" t="s">
        <v>142</v>
      </c>
      <c r="SA11" s="177" t="e">
        <f>IF(RU11=0," ",(RY11*RX11))/7.5*7.5</f>
        <v>#DIV/0!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46"/>
        <v xml:space="preserve"> </v>
      </c>
      <c r="SJ11" s="176">
        <f t="shared" si="147"/>
        <v>0</v>
      </c>
      <c r="SK11" s="177" t="str">
        <f t="shared" si="148"/>
        <v xml:space="preserve"> </v>
      </c>
      <c r="SM11" s="173">
        <v>28</v>
      </c>
      <c r="SN11" s="231">
        <v>28</v>
      </c>
      <c r="SO11" s="174" t="str">
        <f>IF(SQ11=0," ",VLOOKUP(SQ11,PROTOKOL!$A:$F,6,FALSE))</f>
        <v>VAKUM TEST</v>
      </c>
      <c r="SP11" s="43">
        <v>205</v>
      </c>
      <c r="SQ11" s="43">
        <v>4</v>
      </c>
      <c r="SR11" s="43">
        <v>6</v>
      </c>
      <c r="SS11" s="42">
        <f>IF(SQ11=0," ",(VLOOKUP(SQ11,PROTOKOL!$A$1:$E$29,2,FALSE))*SR11)</f>
        <v>120</v>
      </c>
      <c r="ST11" s="175">
        <f t="shared" si="46"/>
        <v>85</v>
      </c>
      <c r="SU11" s="212">
        <f>IF(SQ11=0," ",VLOOKUP(SQ11,PROTOKOL!$A:$E,5,FALSE))</f>
        <v>0.44947554687499996</v>
      </c>
      <c r="SV11" s="176" t="s">
        <v>142</v>
      </c>
      <c r="SW11" s="177">
        <f t="shared" si="149"/>
        <v>38.205421484374995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50"/>
        <v xml:space="preserve"> </v>
      </c>
      <c r="TF11" s="176">
        <f t="shared" si="151"/>
        <v>0</v>
      </c>
      <c r="TG11" s="177" t="str">
        <f t="shared" si="152"/>
        <v xml:space="preserve"> </v>
      </c>
      <c r="TI11" s="173">
        <v>28</v>
      </c>
      <c r="TJ11" s="231">
        <v>28</v>
      </c>
      <c r="TK11" s="174" t="s">
        <v>143</v>
      </c>
      <c r="TL11" s="43"/>
      <c r="TM11" s="43"/>
      <c r="TN11" s="43"/>
      <c r="TO11" s="42" t="str">
        <f>IF(TM11=0," ",(VLOOKUP(TM11,PROTOKOL!$A$1:$E$29,2,FALSE))*TN11)</f>
        <v xml:space="preserve"> </v>
      </c>
      <c r="TP11" s="175" t="str">
        <f t="shared" si="48"/>
        <v xml:space="preserve"> </v>
      </c>
      <c r="TQ11" s="212" t="str">
        <f>IF(TM11=0," ",VLOOKUP(TM11,PROTOKOL!$A:$E,5,FALSE))</f>
        <v xml:space="preserve"> </v>
      </c>
      <c r="TR11" s="176" t="s">
        <v>142</v>
      </c>
      <c r="TS11" s="177" t="str">
        <f t="shared" si="153"/>
        <v xml:space="preserve"> 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54"/>
        <v xml:space="preserve"> </v>
      </c>
      <c r="UB11" s="176">
        <f t="shared" si="155"/>
        <v>0</v>
      </c>
      <c r="UC11" s="177" t="str">
        <f t="shared" si="156"/>
        <v xml:space="preserve"> </v>
      </c>
      <c r="UE11" s="173">
        <v>28</v>
      </c>
      <c r="UF11" s="231">
        <v>28</v>
      </c>
      <c r="UG11" s="174" t="str">
        <f>IF(UI11=0," ",VLOOKUP(UI11,PROTOKOL!$A:$F,6,FALSE))</f>
        <v>SIZDIRMAZLIK TAMİR</v>
      </c>
      <c r="UH11" s="43">
        <v>122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44</v>
      </c>
      <c r="UM11" s="212">
        <f>IF(UI11=0," ",VLOOKUP(UI11,PROTOKOL!$A:$E,5,FALSE))</f>
        <v>0.8561438988095238</v>
      </c>
      <c r="UN11" s="176" t="s">
        <v>142</v>
      </c>
      <c r="UO11" s="177">
        <f t="shared" si="157"/>
        <v>37.67033154761905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58"/>
        <v xml:space="preserve"> </v>
      </c>
      <c r="UX11" s="176">
        <f t="shared" si="159"/>
        <v>0</v>
      </c>
      <c r="UY11" s="177" t="str">
        <f t="shared" si="160"/>
        <v xml:space="preserve"> </v>
      </c>
      <c r="VA11" s="173">
        <v>28</v>
      </c>
      <c r="VB11" s="231">
        <v>28</v>
      </c>
      <c r="VC11" s="174" t="str">
        <f>IF(VE11=0," ",VLOOKUP(VE11,PROTOKOL!$A:$F,6,FALSE))</f>
        <v>SIZDIRMAZLIK TAMİR</v>
      </c>
      <c r="VD11" s="43">
        <v>122</v>
      </c>
      <c r="VE11" s="43">
        <v>12</v>
      </c>
      <c r="VF11" s="43">
        <v>7.5</v>
      </c>
      <c r="VG11" s="42">
        <f>IF(VE11=0," ",(VLOOKUP(VE11,PROTOKOL!$A$1:$E$29,2,FALSE))*VF11)</f>
        <v>78</v>
      </c>
      <c r="VH11" s="175">
        <f t="shared" si="52"/>
        <v>44</v>
      </c>
      <c r="VI11" s="212">
        <f>IF(VE11=0," ",VLOOKUP(VE11,PROTOKOL!$A:$E,5,FALSE))</f>
        <v>0.8561438988095238</v>
      </c>
      <c r="VJ11" s="176" t="s">
        <v>142</v>
      </c>
      <c r="VK11" s="177">
        <f t="shared" si="161"/>
        <v>37.67033154761905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62"/>
        <v xml:space="preserve"> </v>
      </c>
      <c r="VT11" s="176">
        <f t="shared" si="163"/>
        <v>0</v>
      </c>
      <c r="VU11" s="177" t="str">
        <f t="shared" si="164"/>
        <v xml:space="preserve"> </v>
      </c>
      <c r="VW11" s="173">
        <v>28</v>
      </c>
      <c r="VX11" s="231">
        <v>28</v>
      </c>
      <c r="VY11" s="174" t="str">
        <f>IF(WA11=0," ",VLOOKUP(WA11,PROTOKOL!$A:$F,6,FALSE))</f>
        <v>VAKUM TEST</v>
      </c>
      <c r="VZ11" s="43">
        <v>111</v>
      </c>
      <c r="WA11" s="43">
        <v>4</v>
      </c>
      <c r="WB11" s="43">
        <v>4</v>
      </c>
      <c r="WC11" s="42">
        <f>IF(WA11=0," ",(VLOOKUP(WA11,PROTOKOL!$A$1:$E$29,2,FALSE))*WB11)</f>
        <v>80</v>
      </c>
      <c r="WD11" s="175">
        <f t="shared" si="54"/>
        <v>31</v>
      </c>
      <c r="WE11" s="212">
        <f>IF(WA11=0," ",VLOOKUP(WA11,PROTOKOL!$A:$E,5,FALSE))</f>
        <v>0.44947554687499996</v>
      </c>
      <c r="WF11" s="176" t="s">
        <v>142</v>
      </c>
      <c r="WG11" s="177">
        <f t="shared" si="165"/>
        <v>13.933741953124999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66"/>
        <v xml:space="preserve"> </v>
      </c>
      <c r="WP11" s="176">
        <f t="shared" si="167"/>
        <v>0</v>
      </c>
      <c r="WQ11" s="177" t="str">
        <f t="shared" si="168"/>
        <v xml:space="preserve"> </v>
      </c>
      <c r="WS11" s="173">
        <v>28</v>
      </c>
      <c r="WT11" s="231">
        <v>28</v>
      </c>
      <c r="WU11" s="174" t="str">
        <f>IF(WW11=0," ",VLOOKUP(WW11,PROTOKOL!$A:$F,6,FALSE))</f>
        <v>VAKUM TEST</v>
      </c>
      <c r="WV11" s="43">
        <v>230</v>
      </c>
      <c r="WW11" s="43">
        <v>4</v>
      </c>
      <c r="WX11" s="43">
        <v>7.5</v>
      </c>
      <c r="WY11" s="42">
        <f>IF(WW11=0," ",(VLOOKUP(WW11,PROTOKOL!$A$1:$E$29,2,FALSE))*WX11)</f>
        <v>150</v>
      </c>
      <c r="WZ11" s="175">
        <f t="shared" si="56"/>
        <v>80</v>
      </c>
      <c r="XA11" s="212">
        <f>IF(WW11=0," ",VLOOKUP(WW11,PROTOKOL!$A:$E,5,FALSE))</f>
        <v>0.44947554687499996</v>
      </c>
      <c r="XB11" s="176" t="s">
        <v>142</v>
      </c>
      <c r="XC11" s="177">
        <f t="shared" si="169"/>
        <v>35.958043749999995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70"/>
        <v xml:space="preserve"> </v>
      </c>
      <c r="XL11" s="176">
        <f t="shared" si="171"/>
        <v>0</v>
      </c>
      <c r="XM11" s="177" t="str">
        <f t="shared" si="172"/>
        <v xml:space="preserve"> </v>
      </c>
      <c r="XO11" s="173">
        <v>28</v>
      </c>
      <c r="XP11" s="231">
        <v>28</v>
      </c>
      <c r="XQ11" s="174" t="str">
        <f>IF(XS11=0," ",VLOOKUP(XS11,PROTOKOL!$A:$F,6,FALSE))</f>
        <v>PERDE KESME SULU SİST.</v>
      </c>
      <c r="XR11" s="43">
        <v>152</v>
      </c>
      <c r="XS11" s="43">
        <v>8</v>
      </c>
      <c r="XT11" s="43">
        <v>7.5</v>
      </c>
      <c r="XU11" s="42">
        <f>IF(XS11=0," ",(VLOOKUP(XS11,PROTOKOL!$A$1:$E$29,2,FALSE))*XT11)</f>
        <v>98</v>
      </c>
      <c r="XV11" s="175">
        <f t="shared" si="58"/>
        <v>54</v>
      </c>
      <c r="XW11" s="212">
        <f>IF(XS11=0," ",VLOOKUP(XS11,PROTOKOL!$A:$E,5,FALSE))</f>
        <v>0.69150084134615386</v>
      </c>
      <c r="XX11" s="176" t="s">
        <v>142</v>
      </c>
      <c r="XY11" s="177">
        <f t="shared" si="173"/>
        <v>37.341045432692312</v>
      </c>
      <c r="XZ11" s="217" t="str">
        <f>IF(YB11=0," ",VLOOKUP(YB11,PROTOKOL!$A:$F,6,FALSE))</f>
        <v xml:space="preserve"> </v>
      </c>
      <c r="YA11" s="43"/>
      <c r="YB11" s="43"/>
      <c r="YC11" s="43"/>
      <c r="YD11" s="91" t="str">
        <f>IF(YB11=0," ",(VLOOKUP(YB11,PROTOKOL!$A$1:$E$29,2,FALSE))*YC11)</f>
        <v xml:space="preserve"> </v>
      </c>
      <c r="YE11" s="175" t="str">
        <f t="shared" si="59"/>
        <v xml:space="preserve"> </v>
      </c>
      <c r="YF11" s="176" t="str">
        <f>IF(YB11=0," ",VLOOKUP(YB11,PROTOKOL!$A:$E,5,FALSE))</f>
        <v xml:space="preserve"> </v>
      </c>
      <c r="YG11" s="212" t="str">
        <f t="shared" si="174"/>
        <v xml:space="preserve"> </v>
      </c>
      <c r="YH11" s="176">
        <f t="shared" si="175"/>
        <v>0</v>
      </c>
      <c r="YI11" s="177" t="str">
        <f t="shared" si="176"/>
        <v xml:space="preserve"> </v>
      </c>
    </row>
    <row r="12" spans="1:659" ht="13.8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142</v>
      </c>
      <c r="K12" s="177" t="str">
        <f t="shared" si="60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61"/>
        <v xml:space="preserve"> </v>
      </c>
      <c r="T12" s="176">
        <f t="shared" si="62"/>
        <v>0</v>
      </c>
      <c r="U12" s="177" t="str">
        <f t="shared" si="63"/>
        <v xml:space="preserve"> </v>
      </c>
      <c r="W12" s="173">
        <v>28</v>
      </c>
      <c r="X12" s="229"/>
      <c r="Y12" s="174" t="str">
        <f>IF(AA12=0," ",VLOOKUP(AA12,PROTOKOL!$A:$F,6,FALSE))</f>
        <v>ÜRÜN KONTROL</v>
      </c>
      <c r="Z12" s="43">
        <v>1</v>
      </c>
      <c r="AA12" s="43">
        <v>20</v>
      </c>
      <c r="AB12" s="43">
        <v>1</v>
      </c>
      <c r="AC12" s="42">
        <f>IF(AA12=0," ",(VLOOKUP(AA12,PROTOKOL!$A$1:$E$29,2,FALSE))*AB12)</f>
        <v>0</v>
      </c>
      <c r="AD12" s="175">
        <f t="shared" si="2"/>
        <v>1</v>
      </c>
      <c r="AE12" s="212" t="e">
        <f>IF(AA12=0," ",VLOOKUP(AA12,PROTOKOL!$A:$E,5,FALSE))</f>
        <v>#DIV/0!</v>
      </c>
      <c r="AF12" s="176" t="s">
        <v>142</v>
      </c>
      <c r="AG12" s="177" t="e">
        <f>IF(AA12=0," ",(AE12*AD12))/7.5*1</f>
        <v>#DIV/0!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5"/>
        <v xml:space="preserve"> </v>
      </c>
      <c r="AP12" s="176">
        <f t="shared" si="66"/>
        <v>0</v>
      </c>
      <c r="AQ12" s="177" t="str">
        <f t="shared" si="67"/>
        <v xml:space="preserve"> </v>
      </c>
      <c r="AS12" s="173">
        <v>28</v>
      </c>
      <c r="AT12" s="229"/>
      <c r="AU12" s="174" t="str">
        <f>IF(AW12=0," ",VLOOKUP(AW12,PROTOKOL!$A:$F,6,FALSE))</f>
        <v xml:space="preserve"> </v>
      </c>
      <c r="AV12" s="43"/>
      <c r="AW12" s="43"/>
      <c r="AX12" s="43"/>
      <c r="AY12" s="42" t="str">
        <f>IF(AW12=0," ",(VLOOKUP(AW12,PROTOKOL!$A$1:$E$29,2,FALSE))*AX12)</f>
        <v xml:space="preserve"> </v>
      </c>
      <c r="AZ12" s="175" t="str">
        <f t="shared" si="4"/>
        <v xml:space="preserve"> </v>
      </c>
      <c r="BA12" s="212" t="str">
        <f>IF(AW12=0," ",VLOOKUP(AW12,PROTOKOL!$A:$E,5,FALSE))</f>
        <v xml:space="preserve"> </v>
      </c>
      <c r="BB12" s="176" t="s">
        <v>142</v>
      </c>
      <c r="BC12" s="177" t="str">
        <f t="shared" si="68"/>
        <v xml:space="preserve"> 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69"/>
        <v xml:space="preserve"> </v>
      </c>
      <c r="BL12" s="176">
        <f t="shared" si="70"/>
        <v>0</v>
      </c>
      <c r="BM12" s="177" t="str">
        <f t="shared" si="71"/>
        <v xml:space="preserve"> </v>
      </c>
      <c r="BO12" s="173">
        <v>28</v>
      </c>
      <c r="BP12" s="229"/>
      <c r="BQ12" s="174" t="str">
        <f>IF(BS12=0," ",VLOOKUP(BS12,PROTOKOL!$A:$F,6,FALSE))</f>
        <v>ÜRÜN KONTROL</v>
      </c>
      <c r="BR12" s="43">
        <v>1</v>
      </c>
      <c r="BS12" s="43">
        <v>20</v>
      </c>
      <c r="BT12" s="43">
        <v>1.5</v>
      </c>
      <c r="BU12" s="42">
        <f>IF(BS12=0," ",(VLOOKUP(BS12,PROTOKOL!$A$1:$E$29,2,FALSE))*BT12)</f>
        <v>0</v>
      </c>
      <c r="BV12" s="175">
        <f t="shared" si="6"/>
        <v>1</v>
      </c>
      <c r="BW12" s="212" t="e">
        <f>IF(BS12=0," ",VLOOKUP(BS12,PROTOKOL!$A:$E,5,FALSE))</f>
        <v>#DIV/0!</v>
      </c>
      <c r="BX12" s="176" t="s">
        <v>142</v>
      </c>
      <c r="BY12" s="177" t="e">
        <f>IF(BS12=0," ",(BW12*BV12))/7.5*1.5</f>
        <v>#DIV/0!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73"/>
        <v xml:space="preserve"> </v>
      </c>
      <c r="CH12" s="176">
        <f t="shared" si="74"/>
        <v>0</v>
      </c>
      <c r="CI12" s="177" t="str">
        <f t="shared" si="75"/>
        <v xml:space="preserve"> </v>
      </c>
      <c r="CK12" s="173">
        <v>28</v>
      </c>
      <c r="CL12" s="229"/>
      <c r="CM12" s="174" t="str">
        <f>IF(CO12=0," ",VLOOKUP(CO12,PROTOKOL!$A:$F,6,FALSE))</f>
        <v>FORKLİFT OPERATÖRÜ</v>
      </c>
      <c r="CN12" s="43">
        <v>1</v>
      </c>
      <c r="CO12" s="43">
        <v>14</v>
      </c>
      <c r="CP12" s="43">
        <v>0.5</v>
      </c>
      <c r="CQ12" s="42">
        <f>IF(CO12=0," ",(VLOOKUP(CO12,PROTOKOL!$A$1:$E$29,2,FALSE))*CP12)</f>
        <v>0</v>
      </c>
      <c r="CR12" s="175">
        <f t="shared" si="8"/>
        <v>1</v>
      </c>
      <c r="CS12" s="212">
        <f>IF(CO12=0," ",VLOOKUP(CO12,PROTOKOL!$A:$E,5,FALSE))</f>
        <v>7.5</v>
      </c>
      <c r="CT12" s="176" t="s">
        <v>142</v>
      </c>
      <c r="CU12" s="177">
        <f>IF(CO12=0," ",(CS12*CR12))/7.5*0.5</f>
        <v>0.5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7"/>
        <v xml:space="preserve"> </v>
      </c>
      <c r="DD12" s="176">
        <f t="shared" si="78"/>
        <v>0</v>
      </c>
      <c r="DE12" s="177" t="str">
        <f t="shared" si="79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142</v>
      </c>
      <c r="DQ12" s="177" t="str">
        <f t="shared" si="80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81"/>
        <v xml:space="preserve"> </v>
      </c>
      <c r="DZ12" s="176">
        <f t="shared" si="82"/>
        <v>0</v>
      </c>
      <c r="EA12" s="177" t="str">
        <f t="shared" si="83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142</v>
      </c>
      <c r="EM12" s="177" t="str">
        <f t="shared" si="84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5"/>
        <v xml:space="preserve"> </v>
      </c>
      <c r="EV12" s="176">
        <f t="shared" si="86"/>
        <v>0</v>
      </c>
      <c r="EW12" s="177" t="str">
        <f t="shared" si="87"/>
        <v xml:space="preserve"> </v>
      </c>
      <c r="EY12" s="173">
        <v>28</v>
      </c>
      <c r="EZ12" s="229"/>
      <c r="FA12" s="174" t="str">
        <f>IF(FC12=0," ",VLOOKUP(FC12,PROTOKOL!$A:$F,6,FALSE))</f>
        <v>ÜRÜN KONTROL</v>
      </c>
      <c r="FB12" s="43">
        <v>1</v>
      </c>
      <c r="FC12" s="43">
        <v>20</v>
      </c>
      <c r="FD12" s="43">
        <v>2</v>
      </c>
      <c r="FE12" s="42">
        <f>IF(FC12=0," ",(VLOOKUP(FC12,PROTOKOL!$A$1:$E$29,2,FALSE))*FD12)</f>
        <v>0</v>
      </c>
      <c r="FF12" s="175">
        <f t="shared" si="14"/>
        <v>1</v>
      </c>
      <c r="FG12" s="212" t="e">
        <f>IF(FC12=0," ",VLOOKUP(FC12,PROTOKOL!$A:$E,5,FALSE))</f>
        <v>#DIV/0!</v>
      </c>
      <c r="FH12" s="176" t="s">
        <v>142</v>
      </c>
      <c r="FI12" s="177" t="e">
        <f>IF(FC12=0," ",(FG12*FF12))/7.5*2</f>
        <v>#DIV/0!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178"/>
        <v xml:space="preserve"> </v>
      </c>
      <c r="FR12" s="176">
        <f t="shared" si="88"/>
        <v>0</v>
      </c>
      <c r="FS12" s="177" t="str">
        <f t="shared" si="89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142</v>
      </c>
      <c r="GE12" s="177" t="str">
        <f t="shared" si="90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91"/>
        <v xml:space="preserve"> </v>
      </c>
      <c r="GN12" s="176">
        <f t="shared" si="92"/>
        <v>0</v>
      </c>
      <c r="GO12" s="177" t="str">
        <f t="shared" si="93"/>
        <v xml:space="preserve"> </v>
      </c>
      <c r="GQ12" s="173">
        <v>28</v>
      </c>
      <c r="GR12" s="229"/>
      <c r="GS12" s="174" t="str">
        <f>IF(GU12=0," ",VLOOKUP(GU12,PROTOKOL!$A:$F,6,FALSE))</f>
        <v xml:space="preserve"> </v>
      </c>
      <c r="GT12" s="43"/>
      <c r="GU12" s="43"/>
      <c r="GV12" s="43"/>
      <c r="GW12" s="42" t="str">
        <f>IF(GU12=0," ",(VLOOKUP(GU12,PROTOKOL!$A$1:$E$29,2,FALSE))*GV12)</f>
        <v xml:space="preserve"> </v>
      </c>
      <c r="GX12" s="175" t="str">
        <f t="shared" si="18"/>
        <v xml:space="preserve"> </v>
      </c>
      <c r="GY12" s="212" t="str">
        <f>IF(GU12=0," ",VLOOKUP(GU12,PROTOKOL!$A:$E,5,FALSE))</f>
        <v xml:space="preserve"> </v>
      </c>
      <c r="GZ12" s="176" t="s">
        <v>142</v>
      </c>
      <c r="HA12" s="177" t="str">
        <f t="shared" si="94"/>
        <v xml:space="preserve"> 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95"/>
        <v xml:space="preserve"> </v>
      </c>
      <c r="HJ12" s="176">
        <f t="shared" si="96"/>
        <v>0</v>
      </c>
      <c r="HK12" s="177" t="str">
        <f t="shared" si="97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142</v>
      </c>
      <c r="HW12" s="177" t="str">
        <f t="shared" si="98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9"/>
        <v xml:space="preserve"> </v>
      </c>
      <c r="IF12" s="176">
        <f t="shared" si="100"/>
        <v>0</v>
      </c>
      <c r="IG12" s="177" t="str">
        <f t="shared" si="101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142</v>
      </c>
      <c r="IS12" s="177" t="str">
        <f t="shared" si="102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103"/>
        <v xml:space="preserve"> </v>
      </c>
      <c r="JB12" s="176">
        <f t="shared" si="104"/>
        <v>0</v>
      </c>
      <c r="JC12" s="177" t="str">
        <f t="shared" si="105"/>
        <v xml:space="preserve"> </v>
      </c>
      <c r="JE12" s="173">
        <v>28</v>
      </c>
      <c r="JF12" s="229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 t="s">
        <v>142</v>
      </c>
      <c r="JO12" s="177" t="str">
        <f t="shared" si="106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7"/>
        <v xml:space="preserve"> </v>
      </c>
      <c r="JX12" s="176">
        <f t="shared" si="108"/>
        <v>0</v>
      </c>
      <c r="JY12" s="177" t="str">
        <f t="shared" si="109"/>
        <v xml:space="preserve"> </v>
      </c>
      <c r="KA12" s="173">
        <v>28</v>
      </c>
      <c r="KB12" s="229"/>
      <c r="KC12" s="174" t="str">
        <f>IF(KE12=0," ",VLOOKUP(KE12,PROTOKOL!$A:$F,6,FALSE))</f>
        <v xml:space="preserve"> </v>
      </c>
      <c r="KD12" s="43"/>
      <c r="KE12" s="43"/>
      <c r="KF12" s="43"/>
      <c r="KG12" s="42" t="str">
        <f>IF(KE12=0," ",(VLOOKUP(KE12,PROTOKOL!$A$1:$E$29,2,FALSE))*KF12)</f>
        <v xml:space="preserve"> </v>
      </c>
      <c r="KH12" s="175" t="str">
        <f t="shared" si="26"/>
        <v xml:space="preserve"> </v>
      </c>
      <c r="KI12" s="212" t="str">
        <f>IF(KE12=0," ",VLOOKUP(KE12,PROTOKOL!$A:$E,5,FALSE))</f>
        <v xml:space="preserve"> </v>
      </c>
      <c r="KJ12" s="176" t="s">
        <v>142</v>
      </c>
      <c r="KK12" s="177" t="str">
        <f t="shared" si="110"/>
        <v xml:space="preserve"> 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11"/>
        <v xml:space="preserve"> </v>
      </c>
      <c r="KT12" s="176">
        <f t="shared" si="112"/>
        <v>0</v>
      </c>
      <c r="KU12" s="177" t="str">
        <f t="shared" si="113"/>
        <v xml:space="preserve"> </v>
      </c>
      <c r="KW12" s="173">
        <v>28</v>
      </c>
      <c r="KX12" s="229"/>
      <c r="KY12" s="174" t="str">
        <f>IF(LA12=0," ",VLOOKUP(LA12,PROTOKOL!$A:$F,6,FALSE))</f>
        <v>WNZL. LAV. VE DUV. ASMA KLZ</v>
      </c>
      <c r="KZ12" s="43">
        <v>105</v>
      </c>
      <c r="LA12" s="43">
        <v>1</v>
      </c>
      <c r="LB12" s="43">
        <v>3.5</v>
      </c>
      <c r="LC12" s="42">
        <f>IF(LA12=0," ",(VLOOKUP(LA12,PROTOKOL!$A$1:$E$29,2,FALSE))*LB12)</f>
        <v>67.2</v>
      </c>
      <c r="LD12" s="175">
        <f t="shared" si="28"/>
        <v>37.799999999999997</v>
      </c>
      <c r="LE12" s="212">
        <f>IF(LA12=0," ",VLOOKUP(LA12,PROTOKOL!$A:$E,5,FALSE))</f>
        <v>0.4731321546052632</v>
      </c>
      <c r="LF12" s="176" t="s">
        <v>142</v>
      </c>
      <c r="LG12" s="177">
        <f t="shared" si="114"/>
        <v>17.884395444078947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15"/>
        <v xml:space="preserve"> </v>
      </c>
      <c r="LP12" s="176">
        <f t="shared" si="116"/>
        <v>0</v>
      </c>
      <c r="LQ12" s="177" t="str">
        <f t="shared" si="117"/>
        <v xml:space="preserve"> </v>
      </c>
      <c r="LS12" s="173">
        <v>28</v>
      </c>
      <c r="LT12" s="229"/>
      <c r="LU12" s="174" t="str">
        <f>IF(LW12=0," ",VLOOKUP(LW12,PROTOKOL!$A:$F,6,FALSE))</f>
        <v>PERDE KESME SULU SİST.</v>
      </c>
      <c r="LV12" s="43">
        <v>80</v>
      </c>
      <c r="LW12" s="43">
        <v>8</v>
      </c>
      <c r="LX12" s="43">
        <v>4</v>
      </c>
      <c r="LY12" s="42">
        <f>IF(LW12=0," ",(VLOOKUP(LW12,PROTOKOL!$A$1:$E$29,2,FALSE))*LX12)</f>
        <v>52.266666666666666</v>
      </c>
      <c r="LZ12" s="175">
        <f t="shared" si="30"/>
        <v>27.733333333333334</v>
      </c>
      <c r="MA12" s="212">
        <f>IF(LW12=0," ",VLOOKUP(LW12,PROTOKOL!$A:$E,5,FALSE))</f>
        <v>0.69150084134615386</v>
      </c>
      <c r="MB12" s="176" t="s">
        <v>142</v>
      </c>
      <c r="MC12" s="177">
        <f t="shared" si="118"/>
        <v>19.177623333333333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9"/>
        <v xml:space="preserve"> </v>
      </c>
      <c r="ML12" s="176">
        <f t="shared" si="120"/>
        <v>0</v>
      </c>
      <c r="MM12" s="177" t="str">
        <f t="shared" si="121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142</v>
      </c>
      <c r="MY12" s="177" t="str">
        <f t="shared" si="122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23"/>
        <v xml:space="preserve"> </v>
      </c>
      <c r="NH12" s="176">
        <f t="shared" si="124"/>
        <v>0</v>
      </c>
      <c r="NI12" s="177" t="str">
        <f t="shared" si="125"/>
        <v xml:space="preserve"> </v>
      </c>
      <c r="NK12" s="173">
        <v>28</v>
      </c>
      <c r="NL12" s="229"/>
      <c r="NM12" s="174" t="str">
        <f>IF(NO12=0," ",VLOOKUP(NO12,PROTOKOL!$A:$F,6,FALSE))</f>
        <v>PERDE KESME SULU SİST.</v>
      </c>
      <c r="NN12" s="43">
        <v>41</v>
      </c>
      <c r="NO12" s="43">
        <v>8</v>
      </c>
      <c r="NP12" s="43">
        <v>2</v>
      </c>
      <c r="NQ12" s="42">
        <f>IF(NO12=0," ",(VLOOKUP(NO12,PROTOKOL!$A$1:$E$29,2,FALSE))*NP12)</f>
        <v>26.133333333333333</v>
      </c>
      <c r="NR12" s="175">
        <f t="shared" si="34"/>
        <v>14.866666666666667</v>
      </c>
      <c r="NS12" s="212">
        <f>IF(NO12=0," ",VLOOKUP(NO12,PROTOKOL!$A:$E,5,FALSE))</f>
        <v>0.69150084134615386</v>
      </c>
      <c r="NT12" s="176" t="s">
        <v>142</v>
      </c>
      <c r="NU12" s="177">
        <f t="shared" si="126"/>
        <v>10.280312508012821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27"/>
        <v xml:space="preserve"> </v>
      </c>
      <c r="OD12" s="176">
        <f t="shared" si="128"/>
        <v>0</v>
      </c>
      <c r="OE12" s="177" t="str">
        <f t="shared" si="129"/>
        <v xml:space="preserve"> </v>
      </c>
      <c r="OG12" s="173">
        <v>28</v>
      </c>
      <c r="OH12" s="229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 t="s">
        <v>142</v>
      </c>
      <c r="OQ12" s="177" t="str">
        <f t="shared" si="130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31"/>
        <v xml:space="preserve"> </v>
      </c>
      <c r="OZ12" s="176">
        <f t="shared" si="132"/>
        <v>0</v>
      </c>
      <c r="PA12" s="177" t="str">
        <f t="shared" si="133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142</v>
      </c>
      <c r="PM12" s="177" t="str">
        <f t="shared" si="134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35"/>
        <v xml:space="preserve"> </v>
      </c>
      <c r="PV12" s="176">
        <f t="shared" si="136"/>
        <v>0</v>
      </c>
      <c r="PW12" s="177" t="str">
        <f t="shared" si="137"/>
        <v xml:space="preserve"> </v>
      </c>
      <c r="PY12" s="173">
        <v>28</v>
      </c>
      <c r="PZ12" s="229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 t="s">
        <v>142</v>
      </c>
      <c r="QI12" s="177" t="str">
        <f t="shared" si="179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38"/>
        <v xml:space="preserve"> </v>
      </c>
      <c r="QR12" s="176">
        <f t="shared" si="139"/>
        <v>0</v>
      </c>
      <c r="QS12" s="177" t="str">
        <f t="shared" si="140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142</v>
      </c>
      <c r="RE12" s="177" t="str">
        <f t="shared" si="141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42"/>
        <v xml:space="preserve"> </v>
      </c>
      <c r="RN12" s="176">
        <f t="shared" si="143"/>
        <v>0</v>
      </c>
      <c r="RO12" s="177" t="str">
        <f t="shared" si="144"/>
        <v xml:space="preserve"> </v>
      </c>
      <c r="RQ12" s="173">
        <v>28</v>
      </c>
      <c r="RR12" s="229"/>
      <c r="RS12" s="174" t="str">
        <f>IF(RU12=0," ",VLOOKUP(RU12,PROTOKOL!$A:$F,6,FALSE))</f>
        <v xml:space="preserve"> </v>
      </c>
      <c r="RT12" s="43"/>
      <c r="RU12" s="43"/>
      <c r="RV12" s="43"/>
      <c r="RW12" s="42" t="str">
        <f>IF(RU12=0," ",(VLOOKUP(RU12,PROTOKOL!$A$1:$E$29,2,FALSE))*RV12)</f>
        <v xml:space="preserve"> </v>
      </c>
      <c r="RX12" s="175" t="str">
        <f t="shared" si="44"/>
        <v xml:space="preserve"> </v>
      </c>
      <c r="RY12" s="212" t="str">
        <f>IF(RU12=0," ",VLOOKUP(RU12,PROTOKOL!$A:$E,5,FALSE))</f>
        <v xml:space="preserve"> </v>
      </c>
      <c r="RZ12" s="176" t="s">
        <v>142</v>
      </c>
      <c r="SA12" s="177" t="str">
        <f t="shared" si="145"/>
        <v xml:space="preserve"> 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46"/>
        <v xml:space="preserve"> </v>
      </c>
      <c r="SJ12" s="176">
        <f t="shared" si="147"/>
        <v>0</v>
      </c>
      <c r="SK12" s="177" t="str">
        <f t="shared" si="148"/>
        <v xml:space="preserve"> </v>
      </c>
      <c r="SM12" s="173">
        <v>28</v>
      </c>
      <c r="SN12" s="229"/>
      <c r="SO12" s="174" t="str">
        <f>IF(SQ12=0," ",VLOOKUP(SQ12,PROTOKOL!$A:$F,6,FALSE))</f>
        <v>KOKU TESTİ</v>
      </c>
      <c r="SP12" s="43">
        <v>1</v>
      </c>
      <c r="SQ12" s="43">
        <v>17</v>
      </c>
      <c r="SR12" s="43">
        <v>1.5</v>
      </c>
      <c r="SS12" s="42">
        <f>IF(SQ12=0," ",(VLOOKUP(SQ12,PROTOKOL!$A$1:$E$29,2,FALSE))*SR12)</f>
        <v>0</v>
      </c>
      <c r="ST12" s="175">
        <f t="shared" si="46"/>
        <v>1</v>
      </c>
      <c r="SU12" s="212" t="e">
        <f>IF(SQ12=0," ",VLOOKUP(SQ12,PROTOKOL!$A:$E,5,FALSE))</f>
        <v>#DIV/0!</v>
      </c>
      <c r="SV12" s="176" t="s">
        <v>142</v>
      </c>
      <c r="SW12" s="177" t="e">
        <f>IF(SQ12=0," ",(SU12*ST12))/7.5*1.5</f>
        <v>#DIV/0!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50"/>
        <v xml:space="preserve"> </v>
      </c>
      <c r="TF12" s="176">
        <f t="shared" si="151"/>
        <v>0</v>
      </c>
      <c r="TG12" s="177" t="str">
        <f t="shared" si="152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142</v>
      </c>
      <c r="TS12" s="177" t="str">
        <f t="shared" si="153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54"/>
        <v xml:space="preserve"> </v>
      </c>
      <c r="UB12" s="176">
        <f t="shared" si="155"/>
        <v>0</v>
      </c>
      <c r="UC12" s="177" t="str">
        <f t="shared" si="156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142</v>
      </c>
      <c r="UO12" s="177" t="str">
        <f t="shared" si="157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58"/>
        <v xml:space="preserve"> </v>
      </c>
      <c r="UX12" s="176">
        <f t="shared" si="159"/>
        <v>0</v>
      </c>
      <c r="UY12" s="177" t="str">
        <f t="shared" si="160"/>
        <v xml:space="preserve"> </v>
      </c>
      <c r="VA12" s="173">
        <v>28</v>
      </c>
      <c r="VB12" s="229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 t="s">
        <v>142</v>
      </c>
      <c r="VK12" s="177" t="str">
        <f t="shared" si="161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62"/>
        <v xml:space="preserve"> </v>
      </c>
      <c r="VT12" s="176">
        <f t="shared" si="163"/>
        <v>0</v>
      </c>
      <c r="VU12" s="177" t="str">
        <f t="shared" si="164"/>
        <v xml:space="preserve"> </v>
      </c>
      <c r="VW12" s="173">
        <v>28</v>
      </c>
      <c r="VX12" s="229"/>
      <c r="VY12" s="174" t="str">
        <f>IF(WA12=0," ",VLOOKUP(WA12,PROTOKOL!$A:$F,6,FALSE))</f>
        <v>KOKU TESTİ</v>
      </c>
      <c r="VZ12" s="43">
        <v>1</v>
      </c>
      <c r="WA12" s="43">
        <v>17</v>
      </c>
      <c r="WB12" s="43">
        <v>1.5</v>
      </c>
      <c r="WC12" s="42">
        <f>IF(WA12=0," ",(VLOOKUP(WA12,PROTOKOL!$A$1:$E$29,2,FALSE))*WB12)</f>
        <v>0</v>
      </c>
      <c r="WD12" s="175">
        <f t="shared" si="54"/>
        <v>1</v>
      </c>
      <c r="WE12" s="212" t="e">
        <f>IF(WA12=0," ",VLOOKUP(WA12,PROTOKOL!$A:$E,5,FALSE))</f>
        <v>#DIV/0!</v>
      </c>
      <c r="WF12" s="176" t="s">
        <v>142</v>
      </c>
      <c r="WG12" s="177" t="e">
        <f>IF(WA12=0," ",(WE12*WD12))/7.5*1.5</f>
        <v>#DIV/0!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66"/>
        <v xml:space="preserve"> </v>
      </c>
      <c r="WP12" s="176">
        <f t="shared" si="167"/>
        <v>0</v>
      </c>
      <c r="WQ12" s="177" t="str">
        <f t="shared" si="168"/>
        <v xml:space="preserve"> </v>
      </c>
      <c r="WS12" s="173">
        <v>28</v>
      </c>
      <c r="WT12" s="229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 t="s">
        <v>142</v>
      </c>
      <c r="XC12" s="177" t="str">
        <f t="shared" si="169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70"/>
        <v xml:space="preserve"> </v>
      </c>
      <c r="XL12" s="176">
        <f t="shared" si="171"/>
        <v>0</v>
      </c>
      <c r="XM12" s="177" t="str">
        <f t="shared" si="172"/>
        <v xml:space="preserve"> </v>
      </c>
      <c r="XO12" s="173">
        <v>28</v>
      </c>
      <c r="XP12" s="229"/>
      <c r="XQ12" s="174" t="str">
        <f>IF(XS12=0," ",VLOOKUP(XS12,PROTOKOL!$A:$F,6,FALSE))</f>
        <v xml:space="preserve"> </v>
      </c>
      <c r="XR12" s="43"/>
      <c r="XS12" s="43"/>
      <c r="XT12" s="43"/>
      <c r="XU12" s="42" t="str">
        <f>IF(XS12=0," ",(VLOOKUP(XS12,PROTOKOL!$A$1:$E$29,2,FALSE))*XT12)</f>
        <v xml:space="preserve"> </v>
      </c>
      <c r="XV12" s="175" t="str">
        <f t="shared" si="58"/>
        <v xml:space="preserve"> </v>
      </c>
      <c r="XW12" s="212" t="str">
        <f>IF(XS12=0," ",VLOOKUP(XS12,PROTOKOL!$A:$E,5,FALSE))</f>
        <v xml:space="preserve"> </v>
      </c>
      <c r="XX12" s="176" t="s">
        <v>142</v>
      </c>
      <c r="XY12" s="177" t="str">
        <f t="shared" si="173"/>
        <v xml:space="preserve"> </v>
      </c>
      <c r="XZ12" s="217" t="str">
        <f>IF(YB12=0," ",VLOOKUP(YB12,PROTOKOL!$A:$F,6,FALSE))</f>
        <v xml:space="preserve"> </v>
      </c>
      <c r="YA12" s="43"/>
      <c r="YB12" s="43"/>
      <c r="YC12" s="43"/>
      <c r="YD12" s="91" t="str">
        <f>IF(YB12=0," ",(VLOOKUP(YB12,PROTOKOL!$A$1:$E$29,2,FALSE))*YC12)</f>
        <v xml:space="preserve"> </v>
      </c>
      <c r="YE12" s="175" t="str">
        <f t="shared" si="59"/>
        <v xml:space="preserve"> </v>
      </c>
      <c r="YF12" s="176" t="str">
        <f>IF(YB12=0," ",VLOOKUP(YB12,PROTOKOL!$A:$E,5,FALSE))</f>
        <v xml:space="preserve"> </v>
      </c>
      <c r="YG12" s="212" t="str">
        <f t="shared" si="174"/>
        <v xml:space="preserve"> </v>
      </c>
      <c r="YH12" s="176">
        <f t="shared" si="175"/>
        <v>0</v>
      </c>
      <c r="YI12" s="177" t="str">
        <f t="shared" si="176"/>
        <v xml:space="preserve"> </v>
      </c>
    </row>
    <row r="13" spans="1:659" ht="13.8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142</v>
      </c>
      <c r="K13" s="177" t="str">
        <f t="shared" si="60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61"/>
        <v xml:space="preserve"> </v>
      </c>
      <c r="T13" s="176">
        <f t="shared" si="62"/>
        <v>0</v>
      </c>
      <c r="U13" s="177" t="str">
        <f t="shared" si="63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142</v>
      </c>
      <c r="AG13" s="177" t="str">
        <f t="shared" si="64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5"/>
        <v xml:space="preserve"> </v>
      </c>
      <c r="AP13" s="176">
        <f t="shared" si="66"/>
        <v>0</v>
      </c>
      <c r="AQ13" s="177" t="str">
        <f t="shared" si="67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142</v>
      </c>
      <c r="BC13" s="177" t="str">
        <f t="shared" si="68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69"/>
        <v xml:space="preserve"> </v>
      </c>
      <c r="BL13" s="176">
        <f t="shared" si="70"/>
        <v>0</v>
      </c>
      <c r="BM13" s="177" t="str">
        <f t="shared" si="71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142</v>
      </c>
      <c r="BY13" s="177" t="str">
        <f t="shared" si="72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73"/>
        <v xml:space="preserve"> </v>
      </c>
      <c r="CH13" s="176">
        <f t="shared" si="74"/>
        <v>0</v>
      </c>
      <c r="CI13" s="177" t="str">
        <f t="shared" si="75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142</v>
      </c>
      <c r="CU13" s="177" t="str">
        <f t="shared" si="76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7"/>
        <v xml:space="preserve"> </v>
      </c>
      <c r="DD13" s="176">
        <f t="shared" si="78"/>
        <v>0</v>
      </c>
      <c r="DE13" s="177" t="str">
        <f t="shared" si="79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142</v>
      </c>
      <c r="DQ13" s="177" t="str">
        <f t="shared" si="80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81"/>
        <v xml:space="preserve"> </v>
      </c>
      <c r="DZ13" s="176">
        <f t="shared" si="82"/>
        <v>0</v>
      </c>
      <c r="EA13" s="177" t="str">
        <f t="shared" si="83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142</v>
      </c>
      <c r="EM13" s="177" t="str">
        <f t="shared" si="84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5"/>
        <v xml:space="preserve"> </v>
      </c>
      <c r="EV13" s="176">
        <f t="shared" si="86"/>
        <v>0</v>
      </c>
      <c r="EW13" s="177" t="str">
        <f t="shared" si="87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142</v>
      </c>
      <c r="FI13" s="177" t="str">
        <f t="shared" si="177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178"/>
        <v xml:space="preserve"> </v>
      </c>
      <c r="FR13" s="176">
        <f t="shared" si="88"/>
        <v>0</v>
      </c>
      <c r="FS13" s="177" t="str">
        <f t="shared" si="89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142</v>
      </c>
      <c r="GE13" s="177" t="str">
        <f t="shared" si="90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91"/>
        <v xml:space="preserve"> </v>
      </c>
      <c r="GN13" s="176">
        <f t="shared" si="92"/>
        <v>0</v>
      </c>
      <c r="GO13" s="177" t="str">
        <f t="shared" si="93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142</v>
      </c>
      <c r="HA13" s="177" t="str">
        <f t="shared" si="94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95"/>
        <v xml:space="preserve"> </v>
      </c>
      <c r="HJ13" s="176">
        <f t="shared" si="96"/>
        <v>0</v>
      </c>
      <c r="HK13" s="177" t="str">
        <f t="shared" si="97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142</v>
      </c>
      <c r="HW13" s="177" t="str">
        <f t="shared" si="98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9"/>
        <v xml:space="preserve"> </v>
      </c>
      <c r="IF13" s="176">
        <f t="shared" si="100"/>
        <v>0</v>
      </c>
      <c r="IG13" s="177" t="str">
        <f t="shared" si="101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142</v>
      </c>
      <c r="IS13" s="177" t="str">
        <f t="shared" si="102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103"/>
        <v xml:space="preserve"> </v>
      </c>
      <c r="JB13" s="176">
        <f t="shared" si="104"/>
        <v>0</v>
      </c>
      <c r="JC13" s="177" t="str">
        <f t="shared" si="105"/>
        <v xml:space="preserve"> </v>
      </c>
      <c r="JE13" s="173">
        <v>28</v>
      </c>
      <c r="JF13" s="230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 t="s">
        <v>142</v>
      </c>
      <c r="JO13" s="177" t="str">
        <f t="shared" si="106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7"/>
        <v xml:space="preserve"> </v>
      </c>
      <c r="JX13" s="176">
        <f t="shared" si="108"/>
        <v>0</v>
      </c>
      <c r="JY13" s="177" t="str">
        <f t="shared" si="109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142</v>
      </c>
      <c r="KK13" s="177" t="str">
        <f t="shared" si="110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11"/>
        <v xml:space="preserve"> </v>
      </c>
      <c r="KT13" s="176">
        <f t="shared" si="112"/>
        <v>0</v>
      </c>
      <c r="KU13" s="177" t="str">
        <f t="shared" si="113"/>
        <v xml:space="preserve"> </v>
      </c>
      <c r="KW13" s="173">
        <v>28</v>
      </c>
      <c r="KX13" s="230"/>
      <c r="KY13" s="174" t="str">
        <f>IF(LA13=0," ",VLOOKUP(LA13,PROTOKOL!$A:$F,6,FALSE))</f>
        <v>FORKLİFT OPERATÖRÜ</v>
      </c>
      <c r="KZ13" s="43">
        <v>1</v>
      </c>
      <c r="LA13" s="43">
        <v>14</v>
      </c>
      <c r="LB13" s="43">
        <v>0.5</v>
      </c>
      <c r="LC13" s="42">
        <f>IF(LA13=0," ",(VLOOKUP(LA13,PROTOKOL!$A$1:$E$29,2,FALSE))*LB13)</f>
        <v>0</v>
      </c>
      <c r="LD13" s="175">
        <f t="shared" si="28"/>
        <v>1</v>
      </c>
      <c r="LE13" s="212">
        <f>IF(LA13=0," ",VLOOKUP(LA13,PROTOKOL!$A:$E,5,FALSE))</f>
        <v>7.5</v>
      </c>
      <c r="LF13" s="176" t="s">
        <v>142</v>
      </c>
      <c r="LG13" s="177">
        <f>IF(LA13=0," ",(LE13*LD13))/7.5*0.5</f>
        <v>0.5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15"/>
        <v xml:space="preserve"> </v>
      </c>
      <c r="LP13" s="176">
        <f t="shared" si="116"/>
        <v>0</v>
      </c>
      <c r="LQ13" s="177" t="str">
        <f t="shared" si="117"/>
        <v xml:space="preserve"> </v>
      </c>
      <c r="LS13" s="173">
        <v>28</v>
      </c>
      <c r="LT13" s="230"/>
      <c r="LU13" s="174" t="str">
        <f>IF(LW13=0," ",VLOOKUP(LW13,PROTOKOL!$A:$F,6,FALSE))</f>
        <v>ÜRÜN KONTROL</v>
      </c>
      <c r="LV13" s="43">
        <v>1</v>
      </c>
      <c r="LW13" s="43">
        <v>20</v>
      </c>
      <c r="LX13" s="43">
        <v>2.5</v>
      </c>
      <c r="LY13" s="42">
        <f>IF(LW13=0," ",(VLOOKUP(LW13,PROTOKOL!$A$1:$E$29,2,FALSE))*LX13)</f>
        <v>0</v>
      </c>
      <c r="LZ13" s="175">
        <f t="shared" si="30"/>
        <v>1</v>
      </c>
      <c r="MA13" s="212" t="e">
        <f>IF(LW13=0," ",VLOOKUP(LW13,PROTOKOL!$A:$E,5,FALSE))</f>
        <v>#DIV/0!</v>
      </c>
      <c r="MB13" s="176" t="s">
        <v>142</v>
      </c>
      <c r="MC13" s="177" t="e">
        <f>IF(LW13=0," ",(MA13*LZ13))/7.5*2.5</f>
        <v>#DIV/0!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9"/>
        <v xml:space="preserve"> </v>
      </c>
      <c r="ML13" s="176">
        <f t="shared" si="120"/>
        <v>0</v>
      </c>
      <c r="MM13" s="177" t="str">
        <f t="shared" si="121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142</v>
      </c>
      <c r="MY13" s="177" t="str">
        <f t="shared" si="122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23"/>
        <v xml:space="preserve"> </v>
      </c>
      <c r="NH13" s="176">
        <f t="shared" si="124"/>
        <v>0</v>
      </c>
      <c r="NI13" s="177" t="str">
        <f t="shared" si="125"/>
        <v xml:space="preserve"> </v>
      </c>
      <c r="NK13" s="173">
        <v>28</v>
      </c>
      <c r="NL13" s="230"/>
      <c r="NM13" s="174" t="str">
        <f>IF(NO13=0," ",VLOOKUP(NO13,PROTOKOL!$A:$F,6,FALSE))</f>
        <v>ÜRÜN KONTROL</v>
      </c>
      <c r="NN13" s="43">
        <v>1</v>
      </c>
      <c r="NO13" s="43">
        <v>20</v>
      </c>
      <c r="NP13" s="43">
        <v>0.5</v>
      </c>
      <c r="NQ13" s="42">
        <f>IF(NO13=0," ",(VLOOKUP(NO13,PROTOKOL!$A$1:$E$29,2,FALSE))*NP13)</f>
        <v>0</v>
      </c>
      <c r="NR13" s="175">
        <f t="shared" si="34"/>
        <v>1</v>
      </c>
      <c r="NS13" s="212" t="e">
        <f>IF(NO13=0," ",VLOOKUP(NO13,PROTOKOL!$A:$E,5,FALSE))</f>
        <v>#DIV/0!</v>
      </c>
      <c r="NT13" s="176" t="s">
        <v>142</v>
      </c>
      <c r="NU13" s="177" t="e">
        <f>IF(NO13=0," ",(NS13*NR13))/7.5*0.5</f>
        <v>#DIV/0!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27"/>
        <v xml:space="preserve"> </v>
      </c>
      <c r="OD13" s="176">
        <f t="shared" si="128"/>
        <v>0</v>
      </c>
      <c r="OE13" s="177" t="str">
        <f t="shared" si="129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142</v>
      </c>
      <c r="OQ13" s="177" t="str">
        <f t="shared" si="130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31"/>
        <v xml:space="preserve"> </v>
      </c>
      <c r="OZ13" s="176">
        <f t="shared" si="132"/>
        <v>0</v>
      </c>
      <c r="PA13" s="177" t="str">
        <f t="shared" si="133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142</v>
      </c>
      <c r="PM13" s="177" t="str">
        <f t="shared" si="134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35"/>
        <v xml:space="preserve"> </v>
      </c>
      <c r="PV13" s="176">
        <f t="shared" si="136"/>
        <v>0</v>
      </c>
      <c r="PW13" s="177" t="str">
        <f t="shared" si="137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142</v>
      </c>
      <c r="QI13" s="177" t="str">
        <f t="shared" si="179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38"/>
        <v xml:space="preserve"> </v>
      </c>
      <c r="QR13" s="176">
        <f t="shared" si="139"/>
        <v>0</v>
      </c>
      <c r="QS13" s="177" t="str">
        <f t="shared" si="140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142</v>
      </c>
      <c r="RE13" s="177" t="str">
        <f t="shared" si="141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42"/>
        <v xml:space="preserve"> </v>
      </c>
      <c r="RN13" s="176">
        <f t="shared" si="143"/>
        <v>0</v>
      </c>
      <c r="RO13" s="177" t="str">
        <f t="shared" si="144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142</v>
      </c>
      <c r="SA13" s="177" t="str">
        <f t="shared" si="145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46"/>
        <v xml:space="preserve"> </v>
      </c>
      <c r="SJ13" s="176">
        <f t="shared" si="147"/>
        <v>0</v>
      </c>
      <c r="SK13" s="177" t="str">
        <f t="shared" si="148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142</v>
      </c>
      <c r="SW13" s="177" t="str">
        <f t="shared" si="149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50"/>
        <v xml:space="preserve"> </v>
      </c>
      <c r="TF13" s="176">
        <f t="shared" si="151"/>
        <v>0</v>
      </c>
      <c r="TG13" s="177" t="str">
        <f t="shared" si="152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142</v>
      </c>
      <c r="TS13" s="177" t="str">
        <f t="shared" si="153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54"/>
        <v xml:space="preserve"> </v>
      </c>
      <c r="UB13" s="176">
        <f t="shared" si="155"/>
        <v>0</v>
      </c>
      <c r="UC13" s="177" t="str">
        <f t="shared" si="156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142</v>
      </c>
      <c r="UO13" s="177" t="str">
        <f t="shared" si="157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58"/>
        <v xml:space="preserve"> </v>
      </c>
      <c r="UX13" s="176">
        <f t="shared" si="159"/>
        <v>0</v>
      </c>
      <c r="UY13" s="177" t="str">
        <f t="shared" si="160"/>
        <v xml:space="preserve"> </v>
      </c>
      <c r="VA13" s="173">
        <v>28</v>
      </c>
      <c r="VB13" s="230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 t="s">
        <v>142</v>
      </c>
      <c r="VK13" s="177" t="str">
        <f t="shared" si="161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62"/>
        <v xml:space="preserve"> </v>
      </c>
      <c r="VT13" s="176">
        <f t="shared" si="163"/>
        <v>0</v>
      </c>
      <c r="VU13" s="177" t="str">
        <f t="shared" si="164"/>
        <v xml:space="preserve"> </v>
      </c>
      <c r="VW13" s="173">
        <v>28</v>
      </c>
      <c r="VX13" s="230"/>
      <c r="VY13" s="174" t="str">
        <f>IF(WA13=0," ",VLOOKUP(WA13,PROTOKOL!$A:$F,6,FALSE))</f>
        <v>FORKLİFT OPERATÖRÜ</v>
      </c>
      <c r="VZ13" s="43">
        <v>1</v>
      </c>
      <c r="WA13" s="43">
        <v>14</v>
      </c>
      <c r="WB13" s="43">
        <v>2</v>
      </c>
      <c r="WC13" s="42">
        <f>IF(WA13=0," ",(VLOOKUP(WA13,PROTOKOL!$A$1:$E$29,2,FALSE))*WB13)</f>
        <v>0</v>
      </c>
      <c r="WD13" s="175">
        <f t="shared" si="54"/>
        <v>1</v>
      </c>
      <c r="WE13" s="212">
        <f>IF(WA13=0," ",VLOOKUP(WA13,PROTOKOL!$A:$E,5,FALSE))</f>
        <v>7.5</v>
      </c>
      <c r="WF13" s="176" t="s">
        <v>142</v>
      </c>
      <c r="WG13" s="177">
        <f>IF(WA13=0," ",(WE13*WD13))/7.5*2</f>
        <v>2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66"/>
        <v xml:space="preserve"> </v>
      </c>
      <c r="WP13" s="176">
        <f t="shared" si="167"/>
        <v>0</v>
      </c>
      <c r="WQ13" s="177" t="str">
        <f t="shared" si="168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142</v>
      </c>
      <c r="XC13" s="177" t="str">
        <f t="shared" si="169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70"/>
        <v xml:space="preserve"> </v>
      </c>
      <c r="XL13" s="176">
        <f t="shared" si="171"/>
        <v>0</v>
      </c>
      <c r="XM13" s="177" t="str">
        <f t="shared" si="172"/>
        <v xml:space="preserve"> </v>
      </c>
      <c r="XO13" s="173">
        <v>28</v>
      </c>
      <c r="XP13" s="230"/>
      <c r="XQ13" s="174" t="str">
        <f>IF(XS13=0," ",VLOOKUP(XS13,PROTOKOL!$A:$F,6,FALSE))</f>
        <v xml:space="preserve"> </v>
      </c>
      <c r="XR13" s="43"/>
      <c r="XS13" s="43"/>
      <c r="XT13" s="43"/>
      <c r="XU13" s="42" t="str">
        <f>IF(XS13=0," ",(VLOOKUP(XS13,PROTOKOL!$A$1:$E$29,2,FALSE))*XT13)</f>
        <v xml:space="preserve"> </v>
      </c>
      <c r="XV13" s="175" t="str">
        <f t="shared" si="58"/>
        <v xml:space="preserve"> </v>
      </c>
      <c r="XW13" s="212" t="str">
        <f>IF(XS13=0," ",VLOOKUP(XS13,PROTOKOL!$A:$E,5,FALSE))</f>
        <v xml:space="preserve"> </v>
      </c>
      <c r="XX13" s="176" t="s">
        <v>142</v>
      </c>
      <c r="XY13" s="177" t="str">
        <f t="shared" si="173"/>
        <v xml:space="preserve"> </v>
      </c>
      <c r="XZ13" s="217" t="str">
        <f>IF(YB13=0," ",VLOOKUP(YB13,PROTOKOL!$A:$F,6,FALSE))</f>
        <v xml:space="preserve"> </v>
      </c>
      <c r="YA13" s="43"/>
      <c r="YB13" s="43"/>
      <c r="YC13" s="43"/>
      <c r="YD13" s="91" t="str">
        <f>IF(YB13=0," ",(VLOOKUP(YB13,PROTOKOL!$A$1:$E$29,2,FALSE))*YC13)</f>
        <v xml:space="preserve"> </v>
      </c>
      <c r="YE13" s="175" t="str">
        <f t="shared" si="59"/>
        <v xml:space="preserve"> </v>
      </c>
      <c r="YF13" s="176" t="str">
        <f>IF(YB13=0," ",VLOOKUP(YB13,PROTOKOL!$A:$E,5,FALSE))</f>
        <v xml:space="preserve"> </v>
      </c>
      <c r="YG13" s="212" t="str">
        <f t="shared" si="174"/>
        <v xml:space="preserve"> </v>
      </c>
      <c r="YH13" s="176">
        <f t="shared" si="175"/>
        <v>0</v>
      </c>
      <c r="YI13" s="177" t="str">
        <f t="shared" si="176"/>
        <v xml:space="preserve"> </v>
      </c>
    </row>
    <row r="14" spans="1:659" ht="13.8">
      <c r="A14" s="173">
        <v>29</v>
      </c>
      <c r="B14" s="231">
        <v>29</v>
      </c>
      <c r="C14" s="174" t="str">
        <f>IF(E14=0," ",VLOOKUP(E14,PROTOKOL!$A:$F,6,FALSE))</f>
        <v xml:space="preserve"> </v>
      </c>
      <c r="D14" s="43"/>
      <c r="E14" s="43"/>
      <c r="F14" s="43"/>
      <c r="G14" s="42" t="str">
        <f>IF(E14=0," ",(VLOOKUP(E14,PROTOKOL!$A$1:$E$29,2,FALSE))*F14)</f>
        <v xml:space="preserve"> </v>
      </c>
      <c r="H14" s="175" t="str">
        <f t="shared" si="0"/>
        <v xml:space="preserve"> </v>
      </c>
      <c r="I14" s="212" t="str">
        <f>IF(E14=0," ",VLOOKUP(E14,PROTOKOL!$A:$E,5,FALSE))</f>
        <v xml:space="preserve"> </v>
      </c>
      <c r="J14" s="176"/>
      <c r="K14" s="177" t="str">
        <f t="shared" si="60"/>
        <v xml:space="preserve"> 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61"/>
        <v xml:space="preserve"> </v>
      </c>
      <c r="T14" s="176">
        <f t="shared" si="62"/>
        <v>0</v>
      </c>
      <c r="U14" s="177" t="str">
        <f t="shared" si="63"/>
        <v xml:space="preserve"> </v>
      </c>
      <c r="W14" s="173">
        <v>29</v>
      </c>
      <c r="X14" s="231">
        <v>29</v>
      </c>
      <c r="Y14" s="174" t="str">
        <f>IF(AA14=0," ",VLOOKUP(AA14,PROTOKOL!$A:$F,6,FALSE))</f>
        <v xml:space="preserve"> 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5" t="str">
        <f t="shared" si="2"/>
        <v xml:space="preserve"> </v>
      </c>
      <c r="AE14" s="212" t="str">
        <f>IF(AA14=0," ",VLOOKUP(AA14,PROTOKOL!$A:$E,5,FALSE))</f>
        <v xml:space="preserve"> </v>
      </c>
      <c r="AF14" s="176"/>
      <c r="AG14" s="177" t="str">
        <f t="shared" si="64"/>
        <v xml:space="preserve"> 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5"/>
        <v xml:space="preserve"> </v>
      </c>
      <c r="AP14" s="176">
        <f t="shared" si="66"/>
        <v>0</v>
      </c>
      <c r="AQ14" s="177" t="str">
        <f t="shared" si="67"/>
        <v xml:space="preserve"> </v>
      </c>
      <c r="AS14" s="173">
        <v>29</v>
      </c>
      <c r="AT14" s="231">
        <v>29</v>
      </c>
      <c r="AU14" s="174" t="str">
        <f>IF(AW14=0," ",VLOOKUP(AW14,PROTOKOL!$A:$F,6,FALSE))</f>
        <v xml:space="preserve"> 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5" t="str">
        <f t="shared" si="4"/>
        <v xml:space="preserve"> </v>
      </c>
      <c r="BA14" s="212" t="str">
        <f>IF(AW14=0," ",VLOOKUP(AW14,PROTOKOL!$A:$E,5,FALSE))</f>
        <v xml:space="preserve"> </v>
      </c>
      <c r="BB14" s="176"/>
      <c r="BC14" s="177" t="str">
        <f t="shared" si="68"/>
        <v xml:space="preserve"> 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69"/>
        <v xml:space="preserve"> </v>
      </c>
      <c r="BL14" s="176">
        <f t="shared" si="70"/>
        <v>0</v>
      </c>
      <c r="BM14" s="177" t="str">
        <f t="shared" si="71"/>
        <v xml:space="preserve"> </v>
      </c>
      <c r="BO14" s="173">
        <v>29</v>
      </c>
      <c r="BP14" s="231">
        <v>29</v>
      </c>
      <c r="BQ14" s="174" t="str">
        <f>IF(BS14=0," ",VLOOKUP(BS14,PROTOKOL!$A:$F,6,FALSE))</f>
        <v xml:space="preserve"> </v>
      </c>
      <c r="BR14" s="43"/>
      <c r="BS14" s="43"/>
      <c r="BT14" s="43"/>
      <c r="BU14" s="42" t="str">
        <f>IF(BS14=0," ",(VLOOKUP(BS14,PROTOKOL!$A$1:$E$29,2,FALSE))*BT14)</f>
        <v xml:space="preserve"> </v>
      </c>
      <c r="BV14" s="175" t="str">
        <f t="shared" si="6"/>
        <v xml:space="preserve"> </v>
      </c>
      <c r="BW14" s="212" t="str">
        <f>IF(BS14=0," ",VLOOKUP(BS14,PROTOKOL!$A:$E,5,FALSE))</f>
        <v xml:space="preserve"> </v>
      </c>
      <c r="BX14" s="176"/>
      <c r="BY14" s="177" t="str">
        <f t="shared" si="72"/>
        <v xml:space="preserve"> 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73"/>
        <v xml:space="preserve"> </v>
      </c>
      <c r="CH14" s="176">
        <f t="shared" si="74"/>
        <v>0</v>
      </c>
      <c r="CI14" s="177" t="str">
        <f t="shared" si="75"/>
        <v xml:space="preserve"> </v>
      </c>
      <c r="CK14" s="173">
        <v>29</v>
      </c>
      <c r="CL14" s="231">
        <v>29</v>
      </c>
      <c r="CM14" s="174" t="str">
        <f>IF(CO14=0," ",VLOOKUP(CO14,PROTOKOL!$A:$F,6,FALSE))</f>
        <v xml:space="preserve"> </v>
      </c>
      <c r="CN14" s="43"/>
      <c r="CO14" s="43"/>
      <c r="CP14" s="43"/>
      <c r="CQ14" s="42" t="str">
        <f>IF(CO14=0," ",(VLOOKUP(CO14,PROTOKOL!$A$1:$E$29,2,FALSE))*CP14)</f>
        <v xml:space="preserve"> </v>
      </c>
      <c r="CR14" s="175" t="str">
        <f t="shared" si="8"/>
        <v xml:space="preserve"> </v>
      </c>
      <c r="CS14" s="212" t="str">
        <f>IF(CO14=0," ",VLOOKUP(CO14,PROTOKOL!$A:$E,5,FALSE))</f>
        <v xml:space="preserve"> </v>
      </c>
      <c r="CT14" s="176"/>
      <c r="CU14" s="177" t="str">
        <f t="shared" si="76"/>
        <v xml:space="preserve"> 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7"/>
        <v xml:space="preserve"> </v>
      </c>
      <c r="DD14" s="176">
        <f t="shared" si="78"/>
        <v>0</v>
      </c>
      <c r="DE14" s="177" t="str">
        <f t="shared" si="79"/>
        <v xml:space="preserve"> </v>
      </c>
      <c r="DG14" s="173">
        <v>29</v>
      </c>
      <c r="DH14" s="231">
        <v>29</v>
      </c>
      <c r="DI14" s="174" t="str">
        <f>IF(DK14=0," ",VLOOKUP(DK14,PROTOKOL!$A:$F,6,FALSE))</f>
        <v xml:space="preserve"> 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5" t="str">
        <f t="shared" si="10"/>
        <v xml:space="preserve"> </v>
      </c>
      <c r="DO14" s="212" t="str">
        <f>IF(DK14=0," ",VLOOKUP(DK14,PROTOKOL!$A:$E,5,FALSE))</f>
        <v xml:space="preserve"> </v>
      </c>
      <c r="DP14" s="176"/>
      <c r="DQ14" s="177" t="str">
        <f t="shared" si="80"/>
        <v xml:space="preserve"> 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81"/>
        <v xml:space="preserve"> </v>
      </c>
      <c r="DZ14" s="176">
        <f t="shared" si="82"/>
        <v>0</v>
      </c>
      <c r="EA14" s="177" t="str">
        <f t="shared" si="83"/>
        <v xml:space="preserve"> </v>
      </c>
      <c r="EC14" s="173">
        <v>29</v>
      </c>
      <c r="ED14" s="231">
        <v>29</v>
      </c>
      <c r="EE14" s="174" t="str">
        <f>IF(EG14=0," ",VLOOKUP(EG14,PROTOKOL!$A:$F,6,FALSE))</f>
        <v xml:space="preserve"> </v>
      </c>
      <c r="EF14" s="43"/>
      <c r="EG14" s="43"/>
      <c r="EH14" s="43"/>
      <c r="EI14" s="42" t="str">
        <f>IF(EG14=0," ",(VLOOKUP(EG14,PROTOKOL!$A$1:$E$29,2,FALSE))*EH14)</f>
        <v xml:space="preserve"> </v>
      </c>
      <c r="EJ14" s="175" t="str">
        <f t="shared" si="12"/>
        <v xml:space="preserve"> </v>
      </c>
      <c r="EK14" s="212" t="str">
        <f>IF(EG14=0," ",VLOOKUP(EG14,PROTOKOL!$A:$E,5,FALSE))</f>
        <v xml:space="preserve"> </v>
      </c>
      <c r="EL14" s="176"/>
      <c r="EM14" s="177" t="str">
        <f t="shared" si="84"/>
        <v xml:space="preserve"> 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5"/>
        <v xml:space="preserve"> </v>
      </c>
      <c r="EV14" s="176">
        <f t="shared" si="86"/>
        <v>0</v>
      </c>
      <c r="EW14" s="177" t="str">
        <f t="shared" si="87"/>
        <v xml:space="preserve"> </v>
      </c>
      <c r="EY14" s="173">
        <v>29</v>
      </c>
      <c r="EZ14" s="231">
        <v>29</v>
      </c>
      <c r="FA14" s="174" t="str">
        <f>IF(FC14=0," ",VLOOKUP(FC14,PROTOKOL!$A:$F,6,FALSE))</f>
        <v xml:space="preserve"> 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5" t="str">
        <f t="shared" si="14"/>
        <v xml:space="preserve"> </v>
      </c>
      <c r="FG14" s="212" t="str">
        <f>IF(FC14=0," ",VLOOKUP(FC14,PROTOKOL!$A:$E,5,FALSE))</f>
        <v xml:space="preserve"> </v>
      </c>
      <c r="FH14" s="176"/>
      <c r="FI14" s="177" t="str">
        <f t="shared" si="177"/>
        <v xml:space="preserve"> 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178"/>
        <v xml:space="preserve"> </v>
      </c>
      <c r="FR14" s="176">
        <f t="shared" si="88"/>
        <v>0</v>
      </c>
      <c r="FS14" s="177" t="str">
        <f t="shared" si="89"/>
        <v xml:space="preserve"> </v>
      </c>
      <c r="FU14" s="173">
        <v>29</v>
      </c>
      <c r="FV14" s="231">
        <v>29</v>
      </c>
      <c r="FW14" s="174" t="str">
        <f>IF(FY14=0," ",VLOOKUP(FY14,PROTOKOL!$A:$F,6,FALSE))</f>
        <v xml:space="preserve"> </v>
      </c>
      <c r="FX14" s="43"/>
      <c r="FY14" s="43"/>
      <c r="FZ14" s="43"/>
      <c r="GA14" s="42" t="str">
        <f>IF(FY14=0," ",(VLOOKUP(FY14,PROTOKOL!$A$1:$E$29,2,FALSE))*FZ14)</f>
        <v xml:space="preserve"> </v>
      </c>
      <c r="GB14" s="175" t="str">
        <f t="shared" si="16"/>
        <v xml:space="preserve"> </v>
      </c>
      <c r="GC14" s="212" t="str">
        <f>IF(FY14=0," ",VLOOKUP(FY14,PROTOKOL!$A:$E,5,FALSE))</f>
        <v xml:space="preserve"> </v>
      </c>
      <c r="GD14" s="176"/>
      <c r="GE14" s="177" t="str">
        <f t="shared" si="90"/>
        <v xml:space="preserve"> 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91"/>
        <v xml:space="preserve"> </v>
      </c>
      <c r="GN14" s="176">
        <f t="shared" si="92"/>
        <v>0</v>
      </c>
      <c r="GO14" s="177" t="str">
        <f t="shared" si="93"/>
        <v xml:space="preserve"> </v>
      </c>
      <c r="GQ14" s="173">
        <v>29</v>
      </c>
      <c r="GR14" s="231">
        <v>29</v>
      </c>
      <c r="GS14" s="174" t="str">
        <f>IF(GU14=0," ",VLOOKUP(GU14,PROTOKOL!$A:$F,6,FALSE))</f>
        <v xml:space="preserve"> 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5" t="str">
        <f t="shared" si="18"/>
        <v xml:space="preserve"> </v>
      </c>
      <c r="GY14" s="212" t="str">
        <f>IF(GU14=0," ",VLOOKUP(GU14,PROTOKOL!$A:$E,5,FALSE))</f>
        <v xml:space="preserve"> </v>
      </c>
      <c r="GZ14" s="176"/>
      <c r="HA14" s="177" t="str">
        <f t="shared" si="94"/>
        <v xml:space="preserve"> 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95"/>
        <v xml:space="preserve"> </v>
      </c>
      <c r="HJ14" s="176">
        <f t="shared" si="96"/>
        <v>0</v>
      </c>
      <c r="HK14" s="177" t="str">
        <f t="shared" si="97"/>
        <v xml:space="preserve"> </v>
      </c>
      <c r="HM14" s="173">
        <v>29</v>
      </c>
      <c r="HN14" s="231">
        <v>29</v>
      </c>
      <c r="HO14" s="174" t="str">
        <f>IF(HQ14=0," ",VLOOKUP(HQ14,PROTOKOL!$A:$F,6,FALSE))</f>
        <v xml:space="preserve"> </v>
      </c>
      <c r="HP14" s="43"/>
      <c r="HQ14" s="43"/>
      <c r="HR14" s="43"/>
      <c r="HS14" s="42" t="str">
        <f>IF(HQ14=0," ",(VLOOKUP(HQ14,PROTOKOL!$A$1:$E$29,2,FALSE))*HR14)</f>
        <v xml:space="preserve"> </v>
      </c>
      <c r="HT14" s="175" t="str">
        <f t="shared" si="20"/>
        <v xml:space="preserve"> </v>
      </c>
      <c r="HU14" s="212" t="str">
        <f>IF(HQ14=0," ",VLOOKUP(HQ14,PROTOKOL!$A:$E,5,FALSE))</f>
        <v xml:space="preserve"> </v>
      </c>
      <c r="HV14" s="176"/>
      <c r="HW14" s="177" t="str">
        <f t="shared" si="98"/>
        <v xml:space="preserve"> 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9"/>
        <v xml:space="preserve"> </v>
      </c>
      <c r="IF14" s="176">
        <f t="shared" si="100"/>
        <v>0</v>
      </c>
      <c r="IG14" s="177" t="str">
        <f t="shared" si="101"/>
        <v xml:space="preserve"> </v>
      </c>
      <c r="II14" s="173">
        <v>29</v>
      </c>
      <c r="IJ14" s="231">
        <v>29</v>
      </c>
      <c r="IK14" s="174" t="str">
        <f>IF(IM14=0," ",VLOOKUP(IM14,PROTOKOL!$A:$F,6,FALSE))</f>
        <v xml:space="preserve"> </v>
      </c>
      <c r="IL14" s="43"/>
      <c r="IM14" s="43"/>
      <c r="IN14" s="43"/>
      <c r="IO14" s="42" t="str">
        <f>IF(IM14=0," ",(VLOOKUP(IM14,PROTOKOL!$A$1:$E$29,2,FALSE))*IN14)</f>
        <v xml:space="preserve"> </v>
      </c>
      <c r="IP14" s="175" t="str">
        <f t="shared" si="22"/>
        <v xml:space="preserve"> </v>
      </c>
      <c r="IQ14" s="212" t="str">
        <f>IF(IM14=0," ",VLOOKUP(IM14,PROTOKOL!$A:$E,5,FALSE))</f>
        <v xml:space="preserve"> </v>
      </c>
      <c r="IR14" s="176"/>
      <c r="IS14" s="177" t="str">
        <f t="shared" si="102"/>
        <v xml:space="preserve"> 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103"/>
        <v xml:space="preserve"> </v>
      </c>
      <c r="JB14" s="176">
        <f t="shared" si="104"/>
        <v>0</v>
      </c>
      <c r="JC14" s="177" t="str">
        <f t="shared" si="105"/>
        <v xml:space="preserve"> </v>
      </c>
      <c r="JE14" s="173">
        <v>29</v>
      </c>
      <c r="JF14" s="231">
        <v>29</v>
      </c>
      <c r="JG14" s="174" t="str">
        <f>IF(JI14=0," ",VLOOKUP(JI14,PROTOKOL!$A:$F,6,FALSE))</f>
        <v xml:space="preserve"> </v>
      </c>
      <c r="JH14" s="43"/>
      <c r="JI14" s="43"/>
      <c r="JJ14" s="43"/>
      <c r="JK14" s="42" t="str">
        <f>IF(JI14=0," ",(VLOOKUP(JI14,PROTOKOL!$A$1:$E$29,2,FALSE))*JJ14)</f>
        <v xml:space="preserve"> </v>
      </c>
      <c r="JL14" s="175" t="str">
        <f t="shared" si="24"/>
        <v xml:space="preserve"> </v>
      </c>
      <c r="JM14" s="212" t="str">
        <f>IF(JI14=0," ",VLOOKUP(JI14,PROTOKOL!$A:$E,5,FALSE))</f>
        <v xml:space="preserve"> </v>
      </c>
      <c r="JN14" s="176"/>
      <c r="JO14" s="177" t="str">
        <f t="shared" si="106"/>
        <v xml:space="preserve"> </v>
      </c>
      <c r="JP14" s="217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5" t="str">
        <f t="shared" si="25"/>
        <v xml:space="preserve"> </v>
      </c>
      <c r="JV14" s="176" t="str">
        <f>IF(JR14=0," ",VLOOKUP(JR14,PROTOKOL!$A:$E,5,FALSE))</f>
        <v xml:space="preserve"> </v>
      </c>
      <c r="JW14" s="212" t="str">
        <f t="shared" si="107"/>
        <v xml:space="preserve"> </v>
      </c>
      <c r="JX14" s="176">
        <f t="shared" si="108"/>
        <v>0</v>
      </c>
      <c r="JY14" s="177" t="str">
        <f t="shared" si="109"/>
        <v xml:space="preserve"> </v>
      </c>
      <c r="KA14" s="173">
        <v>29</v>
      </c>
      <c r="KB14" s="231">
        <v>29</v>
      </c>
      <c r="KC14" s="174" t="str">
        <f>IF(KE14=0," ",VLOOKUP(KE14,PROTOKOL!$A:$F,6,FALSE))</f>
        <v xml:space="preserve"> 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5" t="str">
        <f t="shared" si="26"/>
        <v xml:space="preserve"> </v>
      </c>
      <c r="KI14" s="212" t="str">
        <f>IF(KE14=0," ",VLOOKUP(KE14,PROTOKOL!$A:$E,5,FALSE))</f>
        <v xml:space="preserve"> </v>
      </c>
      <c r="KJ14" s="176"/>
      <c r="KK14" s="177" t="str">
        <f t="shared" si="110"/>
        <v xml:space="preserve"> 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11"/>
        <v xml:space="preserve"> </v>
      </c>
      <c r="KT14" s="176">
        <f t="shared" si="112"/>
        <v>0</v>
      </c>
      <c r="KU14" s="177" t="str">
        <f t="shared" si="113"/>
        <v xml:space="preserve"> </v>
      </c>
      <c r="KW14" s="173">
        <v>29</v>
      </c>
      <c r="KX14" s="231">
        <v>29</v>
      </c>
      <c r="KY14" s="174" t="str">
        <f>IF(LA14=0," ",VLOOKUP(LA14,PROTOKOL!$A:$F,6,FALSE))</f>
        <v xml:space="preserve"> </v>
      </c>
      <c r="KZ14" s="43"/>
      <c r="LA14" s="43"/>
      <c r="LB14" s="43"/>
      <c r="LC14" s="42" t="str">
        <f>IF(LA14=0," ",(VLOOKUP(LA14,PROTOKOL!$A$1:$E$29,2,FALSE))*LB14)</f>
        <v xml:space="preserve"> </v>
      </c>
      <c r="LD14" s="175" t="str">
        <f t="shared" si="28"/>
        <v xml:space="preserve"> </v>
      </c>
      <c r="LE14" s="212" t="str">
        <f>IF(LA14=0," ",VLOOKUP(LA14,PROTOKOL!$A:$E,5,FALSE))</f>
        <v xml:space="preserve"> </v>
      </c>
      <c r="LF14" s="176"/>
      <c r="LG14" s="177" t="str">
        <f t="shared" si="114"/>
        <v xml:space="preserve"> 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15"/>
        <v xml:space="preserve"> </v>
      </c>
      <c r="LP14" s="176">
        <f t="shared" si="116"/>
        <v>0</v>
      </c>
      <c r="LQ14" s="177" t="str">
        <f t="shared" si="117"/>
        <v xml:space="preserve"> </v>
      </c>
      <c r="LS14" s="173">
        <v>29</v>
      </c>
      <c r="LT14" s="231">
        <v>29</v>
      </c>
      <c r="LU14" s="174" t="str">
        <f>IF(LW14=0," ",VLOOKUP(LW14,PROTOKOL!$A:$F,6,FALSE))</f>
        <v xml:space="preserve"> 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5" t="str">
        <f t="shared" si="30"/>
        <v xml:space="preserve"> </v>
      </c>
      <c r="MA14" s="212" t="str">
        <f>IF(LW14=0," ",VLOOKUP(LW14,PROTOKOL!$A:$E,5,FALSE))</f>
        <v xml:space="preserve"> </v>
      </c>
      <c r="MB14" s="176"/>
      <c r="MC14" s="177" t="str">
        <f t="shared" si="118"/>
        <v xml:space="preserve"> </v>
      </c>
      <c r="MD14" s="217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5" t="str">
        <f t="shared" si="31"/>
        <v xml:space="preserve"> </v>
      </c>
      <c r="MJ14" s="176" t="str">
        <f>IF(MF14=0," ",VLOOKUP(MF14,PROTOKOL!$A:$E,5,FALSE))</f>
        <v xml:space="preserve"> </v>
      </c>
      <c r="MK14" s="212" t="str">
        <f t="shared" si="119"/>
        <v xml:space="preserve"> </v>
      </c>
      <c r="ML14" s="176">
        <f t="shared" si="120"/>
        <v>0</v>
      </c>
      <c r="MM14" s="177" t="str">
        <f t="shared" si="121"/>
        <v xml:space="preserve"> </v>
      </c>
      <c r="MO14" s="173">
        <v>29</v>
      </c>
      <c r="MP14" s="231">
        <v>29</v>
      </c>
      <c r="MQ14" s="174" t="str">
        <f>IF(MS14=0," ",VLOOKUP(MS14,PROTOKOL!$A:$F,6,FALSE))</f>
        <v xml:space="preserve"> </v>
      </c>
      <c r="MR14" s="43"/>
      <c r="MS14" s="43"/>
      <c r="MT14" s="43"/>
      <c r="MU14" s="42" t="str">
        <f>IF(MS14=0," ",(VLOOKUP(MS14,PROTOKOL!$A$1:$E$29,2,FALSE))*MT14)</f>
        <v xml:space="preserve"> </v>
      </c>
      <c r="MV14" s="175" t="str">
        <f t="shared" si="32"/>
        <v xml:space="preserve"> </v>
      </c>
      <c r="MW14" s="212" t="str">
        <f>IF(MS14=0," ",VLOOKUP(MS14,PROTOKOL!$A:$E,5,FALSE))</f>
        <v xml:space="preserve"> </v>
      </c>
      <c r="MX14" s="176"/>
      <c r="MY14" s="177" t="str">
        <f t="shared" si="122"/>
        <v xml:space="preserve"> 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23"/>
        <v xml:space="preserve"> </v>
      </c>
      <c r="NH14" s="176">
        <f t="shared" si="124"/>
        <v>0</v>
      </c>
      <c r="NI14" s="177" t="str">
        <f t="shared" si="125"/>
        <v xml:space="preserve"> </v>
      </c>
      <c r="NK14" s="173">
        <v>29</v>
      </c>
      <c r="NL14" s="231">
        <v>29</v>
      </c>
      <c r="NM14" s="174" t="str">
        <f>IF(NO14=0," ",VLOOKUP(NO14,PROTOKOL!$A:$F,6,FALSE))</f>
        <v xml:space="preserve"> 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5" t="str">
        <f t="shared" si="34"/>
        <v xml:space="preserve"> </v>
      </c>
      <c r="NS14" s="212" t="str">
        <f>IF(NO14=0," ",VLOOKUP(NO14,PROTOKOL!$A:$E,5,FALSE))</f>
        <v xml:space="preserve"> </v>
      </c>
      <c r="NT14" s="176"/>
      <c r="NU14" s="177" t="str">
        <f t="shared" si="126"/>
        <v xml:space="preserve"> 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27"/>
        <v xml:space="preserve"> </v>
      </c>
      <c r="OD14" s="176">
        <f t="shared" si="128"/>
        <v>0</v>
      </c>
      <c r="OE14" s="177" t="str">
        <f t="shared" si="129"/>
        <v xml:space="preserve"> </v>
      </c>
      <c r="OG14" s="173">
        <v>29</v>
      </c>
      <c r="OH14" s="231">
        <v>29</v>
      </c>
      <c r="OI14" s="174" t="str">
        <f>IF(OK14=0," ",VLOOKUP(OK14,PROTOKOL!$A:$F,6,FALSE))</f>
        <v xml:space="preserve"> </v>
      </c>
      <c r="OJ14" s="43"/>
      <c r="OK14" s="43"/>
      <c r="OL14" s="43"/>
      <c r="OM14" s="42" t="str">
        <f>IF(OK14=0," ",(VLOOKUP(OK14,PROTOKOL!$A$1:$E$29,2,FALSE))*OL14)</f>
        <v xml:space="preserve"> </v>
      </c>
      <c r="ON14" s="175" t="str">
        <f t="shared" si="36"/>
        <v xml:space="preserve"> </v>
      </c>
      <c r="OO14" s="212" t="str">
        <f>IF(OK14=0," ",VLOOKUP(OK14,PROTOKOL!$A:$E,5,FALSE))</f>
        <v xml:space="preserve"> </v>
      </c>
      <c r="OP14" s="176"/>
      <c r="OQ14" s="177" t="str">
        <f t="shared" si="130"/>
        <v xml:space="preserve"> 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31"/>
        <v xml:space="preserve"> </v>
      </c>
      <c r="OZ14" s="176">
        <f t="shared" si="132"/>
        <v>0</v>
      </c>
      <c r="PA14" s="177" t="str">
        <f t="shared" si="133"/>
        <v xml:space="preserve"> </v>
      </c>
      <c r="PC14" s="173">
        <v>29</v>
      </c>
      <c r="PD14" s="231">
        <v>29</v>
      </c>
      <c r="PE14" s="174" t="str">
        <f>IF(PG14=0," ",VLOOKUP(PG14,PROTOKOL!$A:$F,6,FALSE))</f>
        <v xml:space="preserve"> 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5" t="str">
        <f t="shared" si="38"/>
        <v xml:space="preserve"> </v>
      </c>
      <c r="PK14" s="212" t="str">
        <f>IF(PG14=0," ",VLOOKUP(PG14,PROTOKOL!$A:$E,5,FALSE))</f>
        <v xml:space="preserve"> </v>
      </c>
      <c r="PL14" s="176"/>
      <c r="PM14" s="177" t="str">
        <f t="shared" si="134"/>
        <v xml:space="preserve"> 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35"/>
        <v xml:space="preserve"> </v>
      </c>
      <c r="PV14" s="176">
        <f t="shared" si="136"/>
        <v>0</v>
      </c>
      <c r="PW14" s="177" t="str">
        <f t="shared" si="137"/>
        <v xml:space="preserve"> </v>
      </c>
      <c r="PY14" s="173">
        <v>29</v>
      </c>
      <c r="PZ14" s="231">
        <v>29</v>
      </c>
      <c r="QA14" s="174" t="str">
        <f>IF(QC14=0," ",VLOOKUP(QC14,PROTOKOL!$A:$F,6,FALSE))</f>
        <v xml:space="preserve"> 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5" t="str">
        <f t="shared" si="40"/>
        <v xml:space="preserve"> </v>
      </c>
      <c r="QG14" s="212" t="str">
        <f>IF(QC14=0," ",VLOOKUP(QC14,PROTOKOL!$A:$E,5,FALSE))</f>
        <v xml:space="preserve"> </v>
      </c>
      <c r="QH14" s="176"/>
      <c r="QI14" s="177" t="str">
        <f t="shared" si="179"/>
        <v xml:space="preserve"> 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38"/>
        <v xml:space="preserve"> </v>
      </c>
      <c r="QR14" s="176">
        <f t="shared" si="139"/>
        <v>0</v>
      </c>
      <c r="QS14" s="177" t="str">
        <f t="shared" si="140"/>
        <v xml:space="preserve"> </v>
      </c>
      <c r="QU14" s="173">
        <v>29</v>
      </c>
      <c r="QV14" s="231">
        <v>29</v>
      </c>
      <c r="QW14" s="174" t="str">
        <f>IF(QY14=0," ",VLOOKUP(QY14,PROTOKOL!$A:$F,6,FALSE))</f>
        <v xml:space="preserve"> </v>
      </c>
      <c r="QX14" s="43"/>
      <c r="QY14" s="43"/>
      <c r="QZ14" s="43"/>
      <c r="RA14" s="42" t="str">
        <f>IF(QY14=0," ",(VLOOKUP(QY14,PROTOKOL!$A$1:$E$29,2,FALSE))*QZ14)</f>
        <v xml:space="preserve"> </v>
      </c>
      <c r="RB14" s="175" t="str">
        <f t="shared" si="42"/>
        <v xml:space="preserve"> </v>
      </c>
      <c r="RC14" s="212" t="str">
        <f>IF(QY14=0," ",VLOOKUP(QY14,PROTOKOL!$A:$E,5,FALSE))</f>
        <v xml:space="preserve"> </v>
      </c>
      <c r="RD14" s="176"/>
      <c r="RE14" s="177" t="str">
        <f t="shared" si="141"/>
        <v xml:space="preserve"> </v>
      </c>
      <c r="RF14" s="217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5" t="str">
        <f t="shared" si="43"/>
        <v xml:space="preserve"> </v>
      </c>
      <c r="RL14" s="176" t="str">
        <f>IF(RH14=0," ",VLOOKUP(RH14,PROTOKOL!$A:$E,5,FALSE))</f>
        <v xml:space="preserve"> </v>
      </c>
      <c r="RM14" s="212" t="str">
        <f t="shared" si="142"/>
        <v xml:space="preserve"> </v>
      </c>
      <c r="RN14" s="176">
        <f t="shared" si="143"/>
        <v>0</v>
      </c>
      <c r="RO14" s="177" t="str">
        <f t="shared" si="144"/>
        <v xml:space="preserve"> </v>
      </c>
      <c r="RQ14" s="173">
        <v>29</v>
      </c>
      <c r="RR14" s="231">
        <v>29</v>
      </c>
      <c r="RS14" s="174" t="str">
        <f>IF(RU14=0," ",VLOOKUP(RU14,PROTOKOL!$A:$F,6,FALSE))</f>
        <v xml:space="preserve"> 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5" t="str">
        <f t="shared" si="44"/>
        <v xml:space="preserve"> </v>
      </c>
      <c r="RY14" s="212" t="str">
        <f>IF(RU14=0," ",VLOOKUP(RU14,PROTOKOL!$A:$E,5,FALSE))</f>
        <v xml:space="preserve"> </v>
      </c>
      <c r="RZ14" s="176"/>
      <c r="SA14" s="177" t="str">
        <f t="shared" si="145"/>
        <v xml:space="preserve"> 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46"/>
        <v xml:space="preserve"> </v>
      </c>
      <c r="SJ14" s="176">
        <f t="shared" si="147"/>
        <v>0</v>
      </c>
      <c r="SK14" s="177" t="str">
        <f t="shared" si="148"/>
        <v xml:space="preserve"> </v>
      </c>
      <c r="SM14" s="173">
        <v>29</v>
      </c>
      <c r="SN14" s="231">
        <v>29</v>
      </c>
      <c r="SO14" s="174" t="str">
        <f>IF(SQ14=0," ",VLOOKUP(SQ14,PROTOKOL!$A:$F,6,FALSE))</f>
        <v xml:space="preserve"> </v>
      </c>
      <c r="SP14" s="43"/>
      <c r="SQ14" s="43"/>
      <c r="SR14" s="43"/>
      <c r="SS14" s="42" t="str">
        <f>IF(SQ14=0," ",(VLOOKUP(SQ14,PROTOKOL!$A$1:$E$29,2,FALSE))*SR14)</f>
        <v xml:space="preserve"> </v>
      </c>
      <c r="ST14" s="175" t="str">
        <f t="shared" si="46"/>
        <v xml:space="preserve"> </v>
      </c>
      <c r="SU14" s="212" t="str">
        <f>IF(SQ14=0," ",VLOOKUP(SQ14,PROTOKOL!$A:$E,5,FALSE))</f>
        <v xml:space="preserve"> </v>
      </c>
      <c r="SV14" s="176"/>
      <c r="SW14" s="177" t="str">
        <f t="shared" si="149"/>
        <v xml:space="preserve"> </v>
      </c>
      <c r="SX14" s="217" t="str">
        <f>IF(SZ14=0," ",VLOOKUP(SZ14,PROTOKOL!$A:$F,6,FALSE))</f>
        <v xml:space="preserve"> </v>
      </c>
      <c r="SY14" s="43"/>
      <c r="SZ14" s="43"/>
      <c r="TA14" s="43"/>
      <c r="TB14" s="91" t="str">
        <f>IF(SZ14=0," ",(VLOOKUP(SZ14,PROTOKOL!$A$1:$E$29,2,FALSE))*TA14)</f>
        <v xml:space="preserve"> </v>
      </c>
      <c r="TC14" s="175" t="str">
        <f t="shared" si="47"/>
        <v xml:space="preserve"> </v>
      </c>
      <c r="TD14" s="176" t="str">
        <f>IF(SZ14=0," ",VLOOKUP(SZ14,PROTOKOL!$A:$E,5,FALSE))</f>
        <v xml:space="preserve"> </v>
      </c>
      <c r="TE14" s="212" t="str">
        <f t="shared" si="150"/>
        <v xml:space="preserve"> </v>
      </c>
      <c r="TF14" s="176">
        <f t="shared" si="151"/>
        <v>0</v>
      </c>
      <c r="TG14" s="177" t="str">
        <f t="shared" si="152"/>
        <v xml:space="preserve"> </v>
      </c>
      <c r="TI14" s="173">
        <v>29</v>
      </c>
      <c r="TJ14" s="231">
        <v>29</v>
      </c>
      <c r="TK14" s="174" t="str">
        <f>IF(TM14=0," ",VLOOKUP(TM14,PROTOKOL!$A:$F,6,FALSE))</f>
        <v xml:space="preserve"> </v>
      </c>
      <c r="TL14" s="43"/>
      <c r="TM14" s="43"/>
      <c r="TN14" s="43"/>
      <c r="TO14" s="42" t="str">
        <f>IF(TM14=0," ",(VLOOKUP(TM14,PROTOKOL!$A$1:$E$29,2,FALSE))*TN14)</f>
        <v xml:space="preserve"> </v>
      </c>
      <c r="TP14" s="175" t="str">
        <f t="shared" si="48"/>
        <v xml:space="preserve"> </v>
      </c>
      <c r="TQ14" s="212" t="str">
        <f>IF(TM14=0," ",VLOOKUP(TM14,PROTOKOL!$A:$E,5,FALSE))</f>
        <v xml:space="preserve"> </v>
      </c>
      <c r="TR14" s="176"/>
      <c r="TS14" s="177" t="str">
        <f t="shared" si="153"/>
        <v xml:space="preserve"> 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54"/>
        <v xml:space="preserve"> </v>
      </c>
      <c r="UB14" s="176">
        <f t="shared" si="155"/>
        <v>0</v>
      </c>
      <c r="UC14" s="177" t="str">
        <f t="shared" si="156"/>
        <v xml:space="preserve"> </v>
      </c>
      <c r="UE14" s="173">
        <v>29</v>
      </c>
      <c r="UF14" s="231">
        <v>29</v>
      </c>
      <c r="UG14" s="174" t="str">
        <f>IF(UI14=0," ",VLOOKUP(UI14,PROTOKOL!$A:$F,6,FALSE))</f>
        <v xml:space="preserve"> </v>
      </c>
      <c r="UH14" s="43"/>
      <c r="UI14" s="43"/>
      <c r="UJ14" s="43"/>
      <c r="UK14" s="42" t="str">
        <f>IF(UI14=0," ",(VLOOKUP(UI14,PROTOKOL!$A$1:$E$29,2,FALSE))*UJ14)</f>
        <v xml:space="preserve"> </v>
      </c>
      <c r="UL14" s="175" t="str">
        <f t="shared" si="50"/>
        <v xml:space="preserve"> </v>
      </c>
      <c r="UM14" s="212" t="str">
        <f>IF(UI14=0," ",VLOOKUP(UI14,PROTOKOL!$A:$E,5,FALSE))</f>
        <v xml:space="preserve"> </v>
      </c>
      <c r="UN14" s="176"/>
      <c r="UO14" s="177" t="str">
        <f t="shared" si="157"/>
        <v xml:space="preserve"> 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58"/>
        <v xml:space="preserve"> </v>
      </c>
      <c r="UX14" s="176">
        <f t="shared" si="159"/>
        <v>0</v>
      </c>
      <c r="UY14" s="177" t="str">
        <f t="shared" si="160"/>
        <v xml:space="preserve"> </v>
      </c>
      <c r="VA14" s="173">
        <v>29</v>
      </c>
      <c r="VB14" s="231">
        <v>29</v>
      </c>
      <c r="VC14" s="174" t="str">
        <f>IF(VE14=0," ",VLOOKUP(VE14,PROTOKOL!$A:$F,6,FALSE))</f>
        <v xml:space="preserve"> 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/>
      <c r="VK14" s="177" t="str">
        <f t="shared" si="161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62"/>
        <v xml:space="preserve"> </v>
      </c>
      <c r="VT14" s="176">
        <f t="shared" si="163"/>
        <v>0</v>
      </c>
      <c r="VU14" s="177" t="str">
        <f t="shared" si="164"/>
        <v xml:space="preserve"> </v>
      </c>
      <c r="VW14" s="173">
        <v>29</v>
      </c>
      <c r="VX14" s="231">
        <v>29</v>
      </c>
      <c r="VY14" s="174" t="str">
        <f>IF(WA14=0," ",VLOOKUP(WA14,PROTOKOL!$A:$F,6,FALSE))</f>
        <v xml:space="preserve"> </v>
      </c>
      <c r="VZ14" s="43"/>
      <c r="WA14" s="43"/>
      <c r="WB14" s="43"/>
      <c r="WC14" s="42" t="str">
        <f>IF(WA14=0," ",(VLOOKUP(WA14,PROTOKOL!$A$1:$E$29,2,FALSE))*WB14)</f>
        <v xml:space="preserve"> </v>
      </c>
      <c r="WD14" s="175" t="str">
        <f t="shared" si="54"/>
        <v xml:space="preserve"> </v>
      </c>
      <c r="WE14" s="212" t="str">
        <f>IF(WA14=0," ",VLOOKUP(WA14,PROTOKOL!$A:$E,5,FALSE))</f>
        <v xml:space="preserve"> </v>
      </c>
      <c r="WF14" s="176"/>
      <c r="WG14" s="177" t="str">
        <f t="shared" si="165"/>
        <v xml:space="preserve"> 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66"/>
        <v xml:space="preserve"> </v>
      </c>
      <c r="WP14" s="176">
        <f t="shared" si="167"/>
        <v>0</v>
      </c>
      <c r="WQ14" s="177" t="str">
        <f t="shared" si="168"/>
        <v xml:space="preserve"> </v>
      </c>
      <c r="WS14" s="173">
        <v>29</v>
      </c>
      <c r="WT14" s="231">
        <v>29</v>
      </c>
      <c r="WU14" s="174" t="str">
        <f>IF(WW14=0," ",VLOOKUP(WW14,PROTOKOL!$A:$F,6,FALSE))</f>
        <v xml:space="preserve"> </v>
      </c>
      <c r="WV14" s="43"/>
      <c r="WW14" s="43"/>
      <c r="WX14" s="43"/>
      <c r="WY14" s="42" t="str">
        <f>IF(WW14=0," ",(VLOOKUP(WW14,PROTOKOL!$A$1:$E$29,2,FALSE))*WX14)</f>
        <v xml:space="preserve"> </v>
      </c>
      <c r="WZ14" s="175" t="str">
        <f t="shared" si="56"/>
        <v xml:space="preserve"> </v>
      </c>
      <c r="XA14" s="212" t="str">
        <f>IF(WW14=0," ",VLOOKUP(WW14,PROTOKOL!$A:$E,5,FALSE))</f>
        <v xml:space="preserve"> </v>
      </c>
      <c r="XB14" s="176"/>
      <c r="XC14" s="177" t="str">
        <f t="shared" si="169"/>
        <v xml:space="preserve"> 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70"/>
        <v xml:space="preserve"> </v>
      </c>
      <c r="XL14" s="176">
        <f t="shared" si="171"/>
        <v>0</v>
      </c>
      <c r="XM14" s="177" t="str">
        <f t="shared" si="172"/>
        <v xml:space="preserve"> </v>
      </c>
      <c r="XO14" s="173">
        <v>29</v>
      </c>
      <c r="XP14" s="231">
        <v>29</v>
      </c>
      <c r="XQ14" s="174" t="str">
        <f>IF(XS14=0," ",VLOOKUP(XS14,PROTOKOL!$A:$F,6,FALSE))</f>
        <v xml:space="preserve"> </v>
      </c>
      <c r="XR14" s="43"/>
      <c r="XS14" s="43"/>
      <c r="XT14" s="43"/>
      <c r="XU14" s="42" t="str">
        <f>IF(XS14=0," ",(VLOOKUP(XS14,PROTOKOL!$A$1:$E$29,2,FALSE))*XT14)</f>
        <v xml:space="preserve"> </v>
      </c>
      <c r="XV14" s="175" t="str">
        <f t="shared" si="58"/>
        <v xml:space="preserve"> </v>
      </c>
      <c r="XW14" s="212" t="str">
        <f>IF(XS14=0," ",VLOOKUP(XS14,PROTOKOL!$A:$E,5,FALSE))</f>
        <v xml:space="preserve"> </v>
      </c>
      <c r="XX14" s="176"/>
      <c r="XY14" s="177" t="str">
        <f t="shared" si="173"/>
        <v xml:space="preserve"> </v>
      </c>
      <c r="XZ14" s="217" t="str">
        <f>IF(YB14=0," ",VLOOKUP(YB14,PROTOKOL!$A:$F,6,FALSE))</f>
        <v xml:space="preserve"> </v>
      </c>
      <c r="YA14" s="43"/>
      <c r="YB14" s="43"/>
      <c r="YC14" s="43"/>
      <c r="YD14" s="91" t="str">
        <f>IF(YB14=0," ",(VLOOKUP(YB14,PROTOKOL!$A$1:$E$29,2,FALSE))*YC14)</f>
        <v xml:space="preserve"> </v>
      </c>
      <c r="YE14" s="175" t="str">
        <f t="shared" si="59"/>
        <v xml:space="preserve"> </v>
      </c>
      <c r="YF14" s="176" t="str">
        <f>IF(YB14=0," ",VLOOKUP(YB14,PROTOKOL!$A:$E,5,FALSE))</f>
        <v xml:space="preserve"> </v>
      </c>
      <c r="YG14" s="212" t="str">
        <f t="shared" si="174"/>
        <v xml:space="preserve"> </v>
      </c>
      <c r="YH14" s="176">
        <f t="shared" si="175"/>
        <v>0</v>
      </c>
      <c r="YI14" s="177" t="str">
        <f t="shared" si="176"/>
        <v xml:space="preserve"> </v>
      </c>
    </row>
    <row r="15" spans="1:659" ht="13.8">
      <c r="A15" s="173">
        <v>29</v>
      </c>
      <c r="B15" s="229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/>
      <c r="K15" s="177" t="str">
        <f t="shared" si="60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61"/>
        <v xml:space="preserve"> </v>
      </c>
      <c r="T15" s="176">
        <f t="shared" si="62"/>
        <v>0</v>
      </c>
      <c r="U15" s="177" t="str">
        <f t="shared" si="63"/>
        <v xml:space="preserve"> </v>
      </c>
      <c r="W15" s="173">
        <v>29</v>
      </c>
      <c r="X15" s="229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/>
      <c r="AG15" s="177" t="str">
        <f t="shared" si="64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5"/>
        <v xml:space="preserve"> </v>
      </c>
      <c r="AP15" s="176">
        <f t="shared" si="66"/>
        <v>0</v>
      </c>
      <c r="AQ15" s="177" t="str">
        <f t="shared" si="67"/>
        <v xml:space="preserve"> </v>
      </c>
      <c r="AS15" s="173">
        <v>29</v>
      </c>
      <c r="AT15" s="229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/>
      <c r="BC15" s="177" t="str">
        <f t="shared" si="68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69"/>
        <v xml:space="preserve"> </v>
      </c>
      <c r="BL15" s="176">
        <f t="shared" si="70"/>
        <v>0</v>
      </c>
      <c r="BM15" s="177" t="str">
        <f t="shared" si="71"/>
        <v xml:space="preserve"> </v>
      </c>
      <c r="BO15" s="173">
        <v>29</v>
      </c>
      <c r="BP15" s="229"/>
      <c r="BQ15" s="174" t="str">
        <f>IF(BS15=0," ",VLOOKUP(BS15,PROTOKOL!$A:$F,6,FALSE))</f>
        <v xml:space="preserve"> </v>
      </c>
      <c r="BR15" s="43"/>
      <c r="BS15" s="43"/>
      <c r="BT15" s="43"/>
      <c r="BU15" s="42" t="str">
        <f>IF(BS15=0," ",(VLOOKUP(BS15,PROTOKOL!$A$1:$E$29,2,FALSE))*BT15)</f>
        <v xml:space="preserve"> </v>
      </c>
      <c r="BV15" s="175" t="str">
        <f t="shared" si="6"/>
        <v xml:space="preserve"> </v>
      </c>
      <c r="BW15" s="212" t="str">
        <f>IF(BS15=0," ",VLOOKUP(BS15,PROTOKOL!$A:$E,5,FALSE))</f>
        <v xml:space="preserve"> </v>
      </c>
      <c r="BX15" s="176"/>
      <c r="BY15" s="177" t="str">
        <f t="shared" si="72"/>
        <v xml:space="preserve"> 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73"/>
        <v xml:space="preserve"> </v>
      </c>
      <c r="CH15" s="176">
        <f t="shared" si="74"/>
        <v>0</v>
      </c>
      <c r="CI15" s="177" t="str">
        <f t="shared" si="75"/>
        <v xml:space="preserve"> </v>
      </c>
      <c r="CK15" s="173">
        <v>29</v>
      </c>
      <c r="CL15" s="229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/>
      <c r="CU15" s="177" t="str">
        <f t="shared" si="76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7"/>
        <v xml:space="preserve"> </v>
      </c>
      <c r="DD15" s="176">
        <f t="shared" si="78"/>
        <v>0</v>
      </c>
      <c r="DE15" s="177" t="str">
        <f t="shared" si="79"/>
        <v xml:space="preserve"> </v>
      </c>
      <c r="DG15" s="173">
        <v>29</v>
      </c>
      <c r="DH15" s="229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/>
      <c r="DQ15" s="177" t="str">
        <f t="shared" si="80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81"/>
        <v xml:space="preserve"> </v>
      </c>
      <c r="DZ15" s="176">
        <f t="shared" si="82"/>
        <v>0</v>
      </c>
      <c r="EA15" s="177" t="str">
        <f t="shared" si="83"/>
        <v xml:space="preserve"> </v>
      </c>
      <c r="EC15" s="173">
        <v>29</v>
      </c>
      <c r="ED15" s="229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/>
      <c r="EM15" s="177" t="str">
        <f t="shared" si="84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5"/>
        <v xml:space="preserve"> </v>
      </c>
      <c r="EV15" s="176">
        <f t="shared" si="86"/>
        <v>0</v>
      </c>
      <c r="EW15" s="177" t="str">
        <f t="shared" si="87"/>
        <v xml:space="preserve"> </v>
      </c>
      <c r="EY15" s="173">
        <v>29</v>
      </c>
      <c r="EZ15" s="229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/>
      <c r="FI15" s="177" t="str">
        <f t="shared" si="177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178"/>
        <v xml:space="preserve"> </v>
      </c>
      <c r="FR15" s="176">
        <f t="shared" si="88"/>
        <v>0</v>
      </c>
      <c r="FS15" s="177" t="str">
        <f t="shared" si="89"/>
        <v xml:space="preserve"> </v>
      </c>
      <c r="FU15" s="173">
        <v>29</v>
      </c>
      <c r="FV15" s="229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/>
      <c r="GE15" s="177" t="str">
        <f t="shared" si="90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91"/>
        <v xml:space="preserve"> </v>
      </c>
      <c r="GN15" s="176">
        <f t="shared" si="92"/>
        <v>0</v>
      </c>
      <c r="GO15" s="177" t="str">
        <f t="shared" si="93"/>
        <v xml:space="preserve"> </v>
      </c>
      <c r="GQ15" s="173">
        <v>29</v>
      </c>
      <c r="GR15" s="229"/>
      <c r="GS15" s="174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5" t="str">
        <f t="shared" si="18"/>
        <v xml:space="preserve"> </v>
      </c>
      <c r="GY15" s="212" t="str">
        <f>IF(GU15=0," ",VLOOKUP(GU15,PROTOKOL!$A:$E,5,FALSE))</f>
        <v xml:space="preserve"> </v>
      </c>
      <c r="GZ15" s="176"/>
      <c r="HA15" s="177" t="str">
        <f t="shared" si="94"/>
        <v xml:space="preserve"> 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95"/>
        <v xml:space="preserve"> </v>
      </c>
      <c r="HJ15" s="176">
        <f t="shared" si="96"/>
        <v>0</v>
      </c>
      <c r="HK15" s="177" t="str">
        <f t="shared" si="97"/>
        <v xml:space="preserve"> </v>
      </c>
      <c r="HM15" s="173">
        <v>29</v>
      </c>
      <c r="HN15" s="229"/>
      <c r="HO15" s="174" t="str">
        <f>IF(HQ15=0," ",VLOOKUP(HQ15,PROTOKOL!$A:$F,6,FALSE))</f>
        <v xml:space="preserve"> </v>
      </c>
      <c r="HP15" s="43"/>
      <c r="HQ15" s="43"/>
      <c r="HR15" s="43"/>
      <c r="HS15" s="42" t="str">
        <f>IF(HQ15=0," ",(VLOOKUP(HQ15,PROTOKOL!$A$1:$E$29,2,FALSE))*HR15)</f>
        <v xml:space="preserve"> </v>
      </c>
      <c r="HT15" s="175" t="str">
        <f t="shared" si="20"/>
        <v xml:space="preserve"> </v>
      </c>
      <c r="HU15" s="212" t="str">
        <f>IF(HQ15=0," ",VLOOKUP(HQ15,PROTOKOL!$A:$E,5,FALSE))</f>
        <v xml:space="preserve"> </v>
      </c>
      <c r="HV15" s="176"/>
      <c r="HW15" s="177" t="str">
        <f t="shared" si="98"/>
        <v xml:space="preserve"> 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9"/>
        <v xml:space="preserve"> </v>
      </c>
      <c r="IF15" s="176">
        <f t="shared" si="100"/>
        <v>0</v>
      </c>
      <c r="IG15" s="177" t="str">
        <f t="shared" si="101"/>
        <v xml:space="preserve"> </v>
      </c>
      <c r="II15" s="173">
        <v>29</v>
      </c>
      <c r="IJ15" s="229"/>
      <c r="IK15" s="174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5" t="str">
        <f t="shared" si="22"/>
        <v xml:space="preserve"> </v>
      </c>
      <c r="IQ15" s="212" t="str">
        <f>IF(IM15=0," ",VLOOKUP(IM15,PROTOKOL!$A:$E,5,FALSE))</f>
        <v xml:space="preserve"> </v>
      </c>
      <c r="IR15" s="176"/>
      <c r="IS15" s="177" t="str">
        <f t="shared" si="102"/>
        <v xml:space="preserve"> 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103"/>
        <v xml:space="preserve"> </v>
      </c>
      <c r="JB15" s="176">
        <f t="shared" si="104"/>
        <v>0</v>
      </c>
      <c r="JC15" s="177" t="str">
        <f t="shared" si="105"/>
        <v xml:space="preserve"> </v>
      </c>
      <c r="JE15" s="173">
        <v>29</v>
      </c>
      <c r="JF15" s="229"/>
      <c r="JG15" s="174" t="str">
        <f>IF(JI15=0," ",VLOOKUP(JI15,PROTOKOL!$A:$F,6,FALSE))</f>
        <v xml:space="preserve"> </v>
      </c>
      <c r="JH15" s="43"/>
      <c r="JI15" s="43"/>
      <c r="JJ15" s="43"/>
      <c r="JK15" s="42" t="str">
        <f>IF(JI15=0," ",(VLOOKUP(JI15,PROTOKOL!$A$1:$E$29,2,FALSE))*JJ15)</f>
        <v xml:space="preserve"> </v>
      </c>
      <c r="JL15" s="175" t="str">
        <f t="shared" si="24"/>
        <v xml:space="preserve"> </v>
      </c>
      <c r="JM15" s="212" t="str">
        <f>IF(JI15=0," ",VLOOKUP(JI15,PROTOKOL!$A:$E,5,FALSE))</f>
        <v xml:space="preserve"> </v>
      </c>
      <c r="JN15" s="176"/>
      <c r="JO15" s="177" t="str">
        <f t="shared" si="106"/>
        <v xml:space="preserve"> 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7"/>
        <v xml:space="preserve"> </v>
      </c>
      <c r="JX15" s="176">
        <f t="shared" si="108"/>
        <v>0</v>
      </c>
      <c r="JY15" s="177" t="str">
        <f t="shared" si="109"/>
        <v xml:space="preserve"> </v>
      </c>
      <c r="KA15" s="173">
        <v>29</v>
      </c>
      <c r="KB15" s="229"/>
      <c r="KC15" s="174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5" t="str">
        <f t="shared" si="26"/>
        <v xml:space="preserve"> </v>
      </c>
      <c r="KI15" s="212" t="str">
        <f>IF(KE15=0," ",VLOOKUP(KE15,PROTOKOL!$A:$E,5,FALSE))</f>
        <v xml:space="preserve"> </v>
      </c>
      <c r="KJ15" s="176"/>
      <c r="KK15" s="177" t="str">
        <f t="shared" si="110"/>
        <v xml:space="preserve"> 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11"/>
        <v xml:space="preserve"> </v>
      </c>
      <c r="KT15" s="176">
        <f t="shared" si="112"/>
        <v>0</v>
      </c>
      <c r="KU15" s="177" t="str">
        <f t="shared" si="113"/>
        <v xml:space="preserve"> </v>
      </c>
      <c r="KW15" s="173">
        <v>29</v>
      </c>
      <c r="KX15" s="229"/>
      <c r="KY15" s="174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5" t="str">
        <f t="shared" si="28"/>
        <v xml:space="preserve"> </v>
      </c>
      <c r="LE15" s="212" t="str">
        <f>IF(LA15=0," ",VLOOKUP(LA15,PROTOKOL!$A:$E,5,FALSE))</f>
        <v xml:space="preserve"> </v>
      </c>
      <c r="LF15" s="176"/>
      <c r="LG15" s="177" t="str">
        <f t="shared" si="114"/>
        <v xml:space="preserve"> 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15"/>
        <v xml:space="preserve"> </v>
      </c>
      <c r="LP15" s="176">
        <f t="shared" si="116"/>
        <v>0</v>
      </c>
      <c r="LQ15" s="177" t="str">
        <f t="shared" si="117"/>
        <v xml:space="preserve"> </v>
      </c>
      <c r="LS15" s="173">
        <v>29</v>
      </c>
      <c r="LT15" s="229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/>
      <c r="MC15" s="177" t="str">
        <f t="shared" si="118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19"/>
        <v xml:space="preserve"> </v>
      </c>
      <c r="ML15" s="176">
        <f t="shared" si="120"/>
        <v>0</v>
      </c>
      <c r="MM15" s="177" t="str">
        <f t="shared" si="121"/>
        <v xml:space="preserve"> </v>
      </c>
      <c r="MO15" s="173">
        <v>29</v>
      </c>
      <c r="MP15" s="229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/>
      <c r="MY15" s="177" t="str">
        <f t="shared" si="122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23"/>
        <v xml:space="preserve"> </v>
      </c>
      <c r="NH15" s="176">
        <f t="shared" si="124"/>
        <v>0</v>
      </c>
      <c r="NI15" s="177" t="str">
        <f t="shared" si="125"/>
        <v xml:space="preserve"> </v>
      </c>
      <c r="NK15" s="173">
        <v>29</v>
      </c>
      <c r="NL15" s="229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/>
      <c r="NU15" s="177" t="str">
        <f t="shared" si="126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27"/>
        <v xml:space="preserve"> </v>
      </c>
      <c r="OD15" s="176">
        <f t="shared" si="128"/>
        <v>0</v>
      </c>
      <c r="OE15" s="177" t="str">
        <f t="shared" si="129"/>
        <v xml:space="preserve"> </v>
      </c>
      <c r="OG15" s="173">
        <v>29</v>
      </c>
      <c r="OH15" s="229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/>
      <c r="OQ15" s="177" t="str">
        <f t="shared" si="130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31"/>
        <v xml:space="preserve"> </v>
      </c>
      <c r="OZ15" s="176">
        <f t="shared" si="132"/>
        <v>0</v>
      </c>
      <c r="PA15" s="177" t="str">
        <f t="shared" si="133"/>
        <v xml:space="preserve"> </v>
      </c>
      <c r="PC15" s="173">
        <v>29</v>
      </c>
      <c r="PD15" s="229"/>
      <c r="PE15" s="174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5" t="str">
        <f t="shared" si="38"/>
        <v xml:space="preserve"> </v>
      </c>
      <c r="PK15" s="212" t="str">
        <f>IF(PG15=0," ",VLOOKUP(PG15,PROTOKOL!$A:$E,5,FALSE))</f>
        <v xml:space="preserve"> </v>
      </c>
      <c r="PL15" s="176"/>
      <c r="PM15" s="177" t="str">
        <f t="shared" si="134"/>
        <v xml:space="preserve"> 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35"/>
        <v xml:space="preserve"> </v>
      </c>
      <c r="PV15" s="176">
        <f t="shared" si="136"/>
        <v>0</v>
      </c>
      <c r="PW15" s="177" t="str">
        <f t="shared" si="137"/>
        <v xml:space="preserve"> </v>
      </c>
      <c r="PY15" s="173">
        <v>29</v>
      </c>
      <c r="PZ15" s="229"/>
      <c r="QA15" s="174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5" t="str">
        <f t="shared" si="40"/>
        <v xml:space="preserve"> </v>
      </c>
      <c r="QG15" s="212" t="str">
        <f>IF(QC15=0," ",VLOOKUP(QC15,PROTOKOL!$A:$E,5,FALSE))</f>
        <v xml:space="preserve"> </v>
      </c>
      <c r="QH15" s="176"/>
      <c r="QI15" s="177" t="str">
        <f t="shared" si="179"/>
        <v xml:space="preserve"> 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38"/>
        <v xml:space="preserve"> </v>
      </c>
      <c r="QR15" s="176">
        <f t="shared" si="139"/>
        <v>0</v>
      </c>
      <c r="QS15" s="177" t="str">
        <f t="shared" si="140"/>
        <v xml:space="preserve"> </v>
      </c>
      <c r="QU15" s="173">
        <v>29</v>
      </c>
      <c r="QV15" s="229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/>
      <c r="RE15" s="177" t="str">
        <f t="shared" si="141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42"/>
        <v xml:space="preserve"> </v>
      </c>
      <c r="RN15" s="176">
        <f t="shared" si="143"/>
        <v>0</v>
      </c>
      <c r="RO15" s="177" t="str">
        <f t="shared" si="144"/>
        <v xml:space="preserve"> </v>
      </c>
      <c r="RQ15" s="173">
        <v>29</v>
      </c>
      <c r="RR15" s="229"/>
      <c r="RS15" s="174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5" t="str">
        <f t="shared" si="44"/>
        <v xml:space="preserve"> </v>
      </c>
      <c r="RY15" s="212" t="str">
        <f>IF(RU15=0," ",VLOOKUP(RU15,PROTOKOL!$A:$E,5,FALSE))</f>
        <v xml:space="preserve"> </v>
      </c>
      <c r="RZ15" s="176"/>
      <c r="SA15" s="177" t="str">
        <f t="shared" si="145"/>
        <v xml:space="preserve"> 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46"/>
        <v xml:space="preserve"> </v>
      </c>
      <c r="SJ15" s="176">
        <f t="shared" si="147"/>
        <v>0</v>
      </c>
      <c r="SK15" s="177" t="str">
        <f t="shared" si="148"/>
        <v xml:space="preserve"> </v>
      </c>
      <c r="SM15" s="173">
        <v>29</v>
      </c>
      <c r="SN15" s="229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/>
      <c r="SW15" s="177" t="str">
        <f t="shared" si="149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50"/>
        <v xml:space="preserve"> </v>
      </c>
      <c r="TF15" s="176">
        <f t="shared" si="151"/>
        <v>0</v>
      </c>
      <c r="TG15" s="177" t="str">
        <f t="shared" si="152"/>
        <v xml:space="preserve"> </v>
      </c>
      <c r="TI15" s="173">
        <v>29</v>
      </c>
      <c r="TJ15" s="229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/>
      <c r="TS15" s="177" t="str">
        <f t="shared" si="153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54"/>
        <v xml:space="preserve"> </v>
      </c>
      <c r="UB15" s="176">
        <f t="shared" si="155"/>
        <v>0</v>
      </c>
      <c r="UC15" s="177" t="str">
        <f t="shared" si="156"/>
        <v xml:space="preserve"> </v>
      </c>
      <c r="UE15" s="173">
        <v>29</v>
      </c>
      <c r="UF15" s="229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/>
      <c r="UO15" s="177" t="str">
        <f t="shared" si="157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58"/>
        <v xml:space="preserve"> </v>
      </c>
      <c r="UX15" s="176">
        <f t="shared" si="159"/>
        <v>0</v>
      </c>
      <c r="UY15" s="177" t="str">
        <f t="shared" si="160"/>
        <v xml:space="preserve"> </v>
      </c>
      <c r="VA15" s="173">
        <v>29</v>
      </c>
      <c r="VB15" s="229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/>
      <c r="VK15" s="177" t="str">
        <f t="shared" si="161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62"/>
        <v xml:space="preserve"> </v>
      </c>
      <c r="VT15" s="176">
        <f t="shared" si="163"/>
        <v>0</v>
      </c>
      <c r="VU15" s="177" t="str">
        <f t="shared" si="164"/>
        <v xml:space="preserve"> </v>
      </c>
      <c r="VW15" s="173">
        <v>29</v>
      </c>
      <c r="VX15" s="229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/>
      <c r="WG15" s="177" t="str">
        <f t="shared" si="165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66"/>
        <v xml:space="preserve"> </v>
      </c>
      <c r="WP15" s="176">
        <f t="shared" si="167"/>
        <v>0</v>
      </c>
      <c r="WQ15" s="177" t="str">
        <f t="shared" si="168"/>
        <v xml:space="preserve"> </v>
      </c>
      <c r="WS15" s="173">
        <v>29</v>
      </c>
      <c r="WT15" s="229"/>
      <c r="WU15" s="174" t="str">
        <f>IF(WW15=0," ",VLOOKUP(WW15,PROTOKOL!$A:$F,6,FALSE))</f>
        <v xml:space="preserve"> </v>
      </c>
      <c r="WV15" s="43"/>
      <c r="WW15" s="43"/>
      <c r="WX15" s="43"/>
      <c r="WY15" s="42" t="str">
        <f>IF(WW15=0," ",(VLOOKUP(WW15,PROTOKOL!$A$1:$E$29,2,FALSE))*WX15)</f>
        <v xml:space="preserve"> </v>
      </c>
      <c r="WZ15" s="175" t="str">
        <f t="shared" si="56"/>
        <v xml:space="preserve"> </v>
      </c>
      <c r="XA15" s="212" t="str">
        <f>IF(WW15=0," ",VLOOKUP(WW15,PROTOKOL!$A:$E,5,FALSE))</f>
        <v xml:space="preserve"> </v>
      </c>
      <c r="XB15" s="176"/>
      <c r="XC15" s="177" t="str">
        <f t="shared" si="169"/>
        <v xml:space="preserve"> 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70"/>
        <v xml:space="preserve"> </v>
      </c>
      <c r="XL15" s="176">
        <f t="shared" si="171"/>
        <v>0</v>
      </c>
      <c r="XM15" s="177" t="str">
        <f t="shared" si="172"/>
        <v xml:space="preserve"> </v>
      </c>
      <c r="XO15" s="173">
        <v>29</v>
      </c>
      <c r="XP15" s="229"/>
      <c r="XQ15" s="174" t="str">
        <f>IF(XS15=0," ",VLOOKUP(XS15,PROTOKOL!$A:$F,6,FALSE))</f>
        <v xml:space="preserve"> </v>
      </c>
      <c r="XR15" s="43"/>
      <c r="XS15" s="43"/>
      <c r="XT15" s="43"/>
      <c r="XU15" s="42" t="str">
        <f>IF(XS15=0," ",(VLOOKUP(XS15,PROTOKOL!$A$1:$E$29,2,FALSE))*XT15)</f>
        <v xml:space="preserve"> </v>
      </c>
      <c r="XV15" s="175" t="str">
        <f t="shared" si="58"/>
        <v xml:space="preserve"> </v>
      </c>
      <c r="XW15" s="212" t="str">
        <f>IF(XS15=0," ",VLOOKUP(XS15,PROTOKOL!$A:$E,5,FALSE))</f>
        <v xml:space="preserve"> </v>
      </c>
      <c r="XX15" s="176"/>
      <c r="XY15" s="177" t="str">
        <f t="shared" si="173"/>
        <v xml:space="preserve"> </v>
      </c>
      <c r="XZ15" s="217" t="str">
        <f>IF(YB15=0," ",VLOOKUP(YB15,PROTOKOL!$A:$F,6,FALSE))</f>
        <v xml:space="preserve"> </v>
      </c>
      <c r="YA15" s="43"/>
      <c r="YB15" s="43"/>
      <c r="YC15" s="43"/>
      <c r="YD15" s="91" t="str">
        <f>IF(YB15=0," ",(VLOOKUP(YB15,PROTOKOL!$A$1:$E$29,2,FALSE))*YC15)</f>
        <v xml:space="preserve"> </v>
      </c>
      <c r="YE15" s="175" t="str">
        <f t="shared" si="59"/>
        <v xml:space="preserve"> </v>
      </c>
      <c r="YF15" s="176" t="str">
        <f>IF(YB15=0," ",VLOOKUP(YB15,PROTOKOL!$A:$E,5,FALSE))</f>
        <v xml:space="preserve"> </v>
      </c>
      <c r="YG15" s="212" t="str">
        <f t="shared" si="174"/>
        <v xml:space="preserve"> </v>
      </c>
      <c r="YH15" s="176">
        <f t="shared" si="175"/>
        <v>0</v>
      </c>
      <c r="YI15" s="177" t="str">
        <f t="shared" si="176"/>
        <v xml:space="preserve"> </v>
      </c>
    </row>
    <row r="16" spans="1:659" ht="13.8">
      <c r="A16" s="173">
        <v>29</v>
      </c>
      <c r="B16" s="230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/>
      <c r="K16" s="177" t="str">
        <f t="shared" si="60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61"/>
        <v xml:space="preserve"> </v>
      </c>
      <c r="T16" s="176">
        <f t="shared" si="62"/>
        <v>0</v>
      </c>
      <c r="U16" s="177" t="str">
        <f t="shared" si="63"/>
        <v xml:space="preserve"> </v>
      </c>
      <c r="W16" s="173">
        <v>29</v>
      </c>
      <c r="X16" s="230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/>
      <c r="AG16" s="177" t="str">
        <f t="shared" si="64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5"/>
        <v xml:space="preserve"> </v>
      </c>
      <c r="AP16" s="176">
        <f t="shared" si="66"/>
        <v>0</v>
      </c>
      <c r="AQ16" s="177" t="str">
        <f t="shared" si="67"/>
        <v xml:space="preserve"> </v>
      </c>
      <c r="AS16" s="173">
        <v>29</v>
      </c>
      <c r="AT16" s="230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/>
      <c r="BC16" s="177" t="str">
        <f t="shared" si="68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69"/>
        <v xml:space="preserve"> </v>
      </c>
      <c r="BL16" s="176">
        <f t="shared" si="70"/>
        <v>0</v>
      </c>
      <c r="BM16" s="177" t="str">
        <f t="shared" si="71"/>
        <v xml:space="preserve"> </v>
      </c>
      <c r="BO16" s="173">
        <v>29</v>
      </c>
      <c r="BP16" s="230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/>
      <c r="BY16" s="177" t="str">
        <f t="shared" si="72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73"/>
        <v xml:space="preserve"> </v>
      </c>
      <c r="CH16" s="176">
        <f t="shared" si="74"/>
        <v>0</v>
      </c>
      <c r="CI16" s="177" t="str">
        <f t="shared" si="75"/>
        <v xml:space="preserve"> </v>
      </c>
      <c r="CK16" s="173">
        <v>29</v>
      </c>
      <c r="CL16" s="230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/>
      <c r="CU16" s="177" t="str">
        <f t="shared" si="76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7"/>
        <v xml:space="preserve"> </v>
      </c>
      <c r="DD16" s="176">
        <f t="shared" si="78"/>
        <v>0</v>
      </c>
      <c r="DE16" s="177" t="str">
        <f t="shared" si="79"/>
        <v xml:space="preserve"> </v>
      </c>
      <c r="DG16" s="173">
        <v>29</v>
      </c>
      <c r="DH16" s="230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/>
      <c r="DQ16" s="177" t="str">
        <f t="shared" si="80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81"/>
        <v xml:space="preserve"> </v>
      </c>
      <c r="DZ16" s="176">
        <f t="shared" si="82"/>
        <v>0</v>
      </c>
      <c r="EA16" s="177" t="str">
        <f t="shared" si="83"/>
        <v xml:space="preserve"> </v>
      </c>
      <c r="EC16" s="173">
        <v>29</v>
      </c>
      <c r="ED16" s="230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/>
      <c r="EM16" s="177" t="str">
        <f t="shared" si="84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5"/>
        <v xml:space="preserve"> </v>
      </c>
      <c r="EV16" s="176">
        <f t="shared" si="86"/>
        <v>0</v>
      </c>
      <c r="EW16" s="177" t="str">
        <f t="shared" si="87"/>
        <v xml:space="preserve"> </v>
      </c>
      <c r="EY16" s="173">
        <v>29</v>
      </c>
      <c r="EZ16" s="230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/>
      <c r="FI16" s="177" t="str">
        <f t="shared" si="177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178"/>
        <v xml:space="preserve"> </v>
      </c>
      <c r="FR16" s="176">
        <f t="shared" si="88"/>
        <v>0</v>
      </c>
      <c r="FS16" s="177" t="str">
        <f t="shared" si="89"/>
        <v xml:space="preserve"> </v>
      </c>
      <c r="FU16" s="173">
        <v>29</v>
      </c>
      <c r="FV16" s="230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/>
      <c r="GE16" s="177" t="str">
        <f t="shared" si="90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91"/>
        <v xml:space="preserve"> </v>
      </c>
      <c r="GN16" s="176">
        <f t="shared" si="92"/>
        <v>0</v>
      </c>
      <c r="GO16" s="177" t="str">
        <f t="shared" si="93"/>
        <v xml:space="preserve"> </v>
      </c>
      <c r="GQ16" s="173">
        <v>29</v>
      </c>
      <c r="GR16" s="230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/>
      <c r="HA16" s="177" t="str">
        <f t="shared" si="94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95"/>
        <v xml:space="preserve"> </v>
      </c>
      <c r="HJ16" s="176">
        <f t="shared" si="96"/>
        <v>0</v>
      </c>
      <c r="HK16" s="177" t="str">
        <f t="shared" si="97"/>
        <v xml:space="preserve"> </v>
      </c>
      <c r="HM16" s="173">
        <v>29</v>
      </c>
      <c r="HN16" s="230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/>
      <c r="HW16" s="177" t="str">
        <f t="shared" si="98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9"/>
        <v xml:space="preserve"> </v>
      </c>
      <c r="IF16" s="176">
        <f t="shared" si="100"/>
        <v>0</v>
      </c>
      <c r="IG16" s="177" t="str">
        <f t="shared" si="101"/>
        <v xml:space="preserve"> </v>
      </c>
      <c r="II16" s="173">
        <v>29</v>
      </c>
      <c r="IJ16" s="230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/>
      <c r="IS16" s="177" t="str">
        <f t="shared" si="102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103"/>
        <v xml:space="preserve"> </v>
      </c>
      <c r="JB16" s="176">
        <f t="shared" si="104"/>
        <v>0</v>
      </c>
      <c r="JC16" s="177" t="str">
        <f t="shared" si="105"/>
        <v xml:space="preserve"> </v>
      </c>
      <c r="JE16" s="173">
        <v>29</v>
      </c>
      <c r="JF16" s="230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/>
      <c r="JO16" s="177" t="str">
        <f t="shared" si="106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7"/>
        <v xml:space="preserve"> </v>
      </c>
      <c r="JX16" s="176">
        <f t="shared" si="108"/>
        <v>0</v>
      </c>
      <c r="JY16" s="177" t="str">
        <f t="shared" si="109"/>
        <v xml:space="preserve"> </v>
      </c>
      <c r="KA16" s="173">
        <v>29</v>
      </c>
      <c r="KB16" s="230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/>
      <c r="KK16" s="177" t="str">
        <f t="shared" si="110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11"/>
        <v xml:space="preserve"> </v>
      </c>
      <c r="KT16" s="176">
        <f t="shared" si="112"/>
        <v>0</v>
      </c>
      <c r="KU16" s="177" t="str">
        <f t="shared" si="113"/>
        <v xml:space="preserve"> </v>
      </c>
      <c r="KW16" s="173">
        <v>29</v>
      </c>
      <c r="KX16" s="230"/>
      <c r="KY16" s="174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5" t="str">
        <f t="shared" si="28"/>
        <v xml:space="preserve"> </v>
      </c>
      <c r="LE16" s="212" t="str">
        <f>IF(LA16=0," ",VLOOKUP(LA16,PROTOKOL!$A:$E,5,FALSE))</f>
        <v xml:space="preserve"> </v>
      </c>
      <c r="LF16" s="176"/>
      <c r="LG16" s="177" t="str">
        <f t="shared" si="114"/>
        <v xml:space="preserve"> 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15"/>
        <v xml:space="preserve"> </v>
      </c>
      <c r="LP16" s="176">
        <f t="shared" si="116"/>
        <v>0</v>
      </c>
      <c r="LQ16" s="177" t="str">
        <f t="shared" si="117"/>
        <v xml:space="preserve"> </v>
      </c>
      <c r="LS16" s="173">
        <v>29</v>
      </c>
      <c r="LT16" s="230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/>
      <c r="MC16" s="177" t="str">
        <f t="shared" si="118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19"/>
        <v xml:space="preserve"> </v>
      </c>
      <c r="ML16" s="176">
        <f t="shared" si="120"/>
        <v>0</v>
      </c>
      <c r="MM16" s="177" t="str">
        <f t="shared" si="121"/>
        <v xml:space="preserve"> </v>
      </c>
      <c r="MO16" s="173">
        <v>29</v>
      </c>
      <c r="MP16" s="230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/>
      <c r="MY16" s="177" t="str">
        <f t="shared" si="122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23"/>
        <v xml:space="preserve"> </v>
      </c>
      <c r="NH16" s="176">
        <f t="shared" si="124"/>
        <v>0</v>
      </c>
      <c r="NI16" s="177" t="str">
        <f t="shared" si="125"/>
        <v xml:space="preserve"> </v>
      </c>
      <c r="NK16" s="173">
        <v>29</v>
      </c>
      <c r="NL16" s="230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/>
      <c r="NU16" s="177" t="str">
        <f t="shared" si="126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27"/>
        <v xml:space="preserve"> </v>
      </c>
      <c r="OD16" s="176">
        <f t="shared" si="128"/>
        <v>0</v>
      </c>
      <c r="OE16" s="177" t="str">
        <f t="shared" si="129"/>
        <v xml:space="preserve"> </v>
      </c>
      <c r="OG16" s="173">
        <v>29</v>
      </c>
      <c r="OH16" s="230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/>
      <c r="OQ16" s="177" t="str">
        <f t="shared" si="130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31"/>
        <v xml:space="preserve"> </v>
      </c>
      <c r="OZ16" s="176">
        <f t="shared" si="132"/>
        <v>0</v>
      </c>
      <c r="PA16" s="177" t="str">
        <f t="shared" si="133"/>
        <v xml:space="preserve"> </v>
      </c>
      <c r="PC16" s="173">
        <v>29</v>
      </c>
      <c r="PD16" s="230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/>
      <c r="PM16" s="177" t="str">
        <f t="shared" si="134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35"/>
        <v xml:space="preserve"> </v>
      </c>
      <c r="PV16" s="176">
        <f t="shared" si="136"/>
        <v>0</v>
      </c>
      <c r="PW16" s="177" t="str">
        <f t="shared" si="137"/>
        <v xml:space="preserve"> </v>
      </c>
      <c r="PY16" s="173">
        <v>29</v>
      </c>
      <c r="PZ16" s="230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/>
      <c r="QI16" s="177" t="str">
        <f t="shared" si="179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38"/>
        <v xml:space="preserve"> </v>
      </c>
      <c r="QR16" s="176">
        <f t="shared" si="139"/>
        <v>0</v>
      </c>
      <c r="QS16" s="177" t="str">
        <f t="shared" si="140"/>
        <v xml:space="preserve"> </v>
      </c>
      <c r="QU16" s="173">
        <v>29</v>
      </c>
      <c r="QV16" s="230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/>
      <c r="RE16" s="177" t="str">
        <f t="shared" si="141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42"/>
        <v xml:space="preserve"> </v>
      </c>
      <c r="RN16" s="176">
        <f t="shared" si="143"/>
        <v>0</v>
      </c>
      <c r="RO16" s="177" t="str">
        <f t="shared" si="144"/>
        <v xml:space="preserve"> </v>
      </c>
      <c r="RQ16" s="173">
        <v>29</v>
      </c>
      <c r="RR16" s="230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/>
      <c r="SA16" s="177" t="str">
        <f t="shared" si="145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46"/>
        <v xml:space="preserve"> </v>
      </c>
      <c r="SJ16" s="176">
        <f t="shared" si="147"/>
        <v>0</v>
      </c>
      <c r="SK16" s="177" t="str">
        <f t="shared" si="148"/>
        <v xml:space="preserve"> </v>
      </c>
      <c r="SM16" s="173">
        <v>29</v>
      </c>
      <c r="SN16" s="230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/>
      <c r="SW16" s="177" t="str">
        <f t="shared" si="149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50"/>
        <v xml:space="preserve"> </v>
      </c>
      <c r="TF16" s="176">
        <f t="shared" si="151"/>
        <v>0</v>
      </c>
      <c r="TG16" s="177" t="str">
        <f t="shared" si="152"/>
        <v xml:space="preserve"> </v>
      </c>
      <c r="TI16" s="173">
        <v>29</v>
      </c>
      <c r="TJ16" s="230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/>
      <c r="TS16" s="177" t="str">
        <f t="shared" si="153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54"/>
        <v xml:space="preserve"> </v>
      </c>
      <c r="UB16" s="176">
        <f t="shared" si="155"/>
        <v>0</v>
      </c>
      <c r="UC16" s="177" t="str">
        <f t="shared" si="156"/>
        <v xml:space="preserve"> </v>
      </c>
      <c r="UE16" s="173">
        <v>29</v>
      </c>
      <c r="UF16" s="230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/>
      <c r="UO16" s="177" t="str">
        <f t="shared" si="157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58"/>
        <v xml:space="preserve"> </v>
      </c>
      <c r="UX16" s="176">
        <f t="shared" si="159"/>
        <v>0</v>
      </c>
      <c r="UY16" s="177" t="str">
        <f t="shared" si="160"/>
        <v xml:space="preserve"> </v>
      </c>
      <c r="VA16" s="173">
        <v>29</v>
      </c>
      <c r="VB16" s="230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/>
      <c r="VK16" s="177" t="str">
        <f t="shared" si="161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62"/>
        <v xml:space="preserve"> </v>
      </c>
      <c r="VT16" s="176">
        <f t="shared" si="163"/>
        <v>0</v>
      </c>
      <c r="VU16" s="177" t="str">
        <f t="shared" si="164"/>
        <v xml:space="preserve"> </v>
      </c>
      <c r="VW16" s="173">
        <v>29</v>
      </c>
      <c r="VX16" s="230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/>
      <c r="WG16" s="177" t="str">
        <f t="shared" si="165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66"/>
        <v xml:space="preserve"> </v>
      </c>
      <c r="WP16" s="176">
        <f t="shared" si="167"/>
        <v>0</v>
      </c>
      <c r="WQ16" s="177" t="str">
        <f t="shared" si="168"/>
        <v xml:space="preserve"> </v>
      </c>
      <c r="WS16" s="173">
        <v>29</v>
      </c>
      <c r="WT16" s="230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/>
      <c r="XC16" s="177" t="str">
        <f t="shared" si="169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70"/>
        <v xml:space="preserve"> </v>
      </c>
      <c r="XL16" s="176">
        <f t="shared" si="171"/>
        <v>0</v>
      </c>
      <c r="XM16" s="177" t="str">
        <f t="shared" si="172"/>
        <v xml:space="preserve"> </v>
      </c>
      <c r="XO16" s="173">
        <v>29</v>
      </c>
      <c r="XP16" s="230"/>
      <c r="XQ16" s="174" t="str">
        <f>IF(XS16=0," ",VLOOKUP(XS16,PROTOKOL!$A:$F,6,FALSE))</f>
        <v xml:space="preserve"> </v>
      </c>
      <c r="XR16" s="43"/>
      <c r="XS16" s="43"/>
      <c r="XT16" s="43"/>
      <c r="XU16" s="42" t="str">
        <f>IF(XS16=0," ",(VLOOKUP(XS16,PROTOKOL!$A$1:$E$29,2,FALSE))*XT16)</f>
        <v xml:space="preserve"> </v>
      </c>
      <c r="XV16" s="175" t="str">
        <f t="shared" si="58"/>
        <v xml:space="preserve"> </v>
      </c>
      <c r="XW16" s="212" t="str">
        <f>IF(XS16=0," ",VLOOKUP(XS16,PROTOKOL!$A:$E,5,FALSE))</f>
        <v xml:space="preserve"> </v>
      </c>
      <c r="XX16" s="176"/>
      <c r="XY16" s="177" t="str">
        <f t="shared" si="173"/>
        <v xml:space="preserve"> </v>
      </c>
      <c r="XZ16" s="217" t="str">
        <f>IF(YB16=0," ",VLOOKUP(YB16,PROTOKOL!$A:$F,6,FALSE))</f>
        <v xml:space="preserve"> </v>
      </c>
      <c r="YA16" s="43"/>
      <c r="YB16" s="43"/>
      <c r="YC16" s="43"/>
      <c r="YD16" s="91" t="str">
        <f>IF(YB16=0," ",(VLOOKUP(YB16,PROTOKOL!$A$1:$E$29,2,FALSE))*YC16)</f>
        <v xml:space="preserve"> </v>
      </c>
      <c r="YE16" s="175" t="str">
        <f t="shared" si="59"/>
        <v xml:space="preserve"> </v>
      </c>
      <c r="YF16" s="176" t="str">
        <f>IF(YB16=0," ",VLOOKUP(YB16,PROTOKOL!$A:$E,5,FALSE))</f>
        <v xml:space="preserve"> </v>
      </c>
      <c r="YG16" s="212" t="str">
        <f t="shared" si="174"/>
        <v xml:space="preserve"> </v>
      </c>
      <c r="YH16" s="176">
        <f t="shared" si="175"/>
        <v>0</v>
      </c>
      <c r="YI16" s="177" t="str">
        <f t="shared" si="176"/>
        <v xml:space="preserve"> </v>
      </c>
    </row>
    <row r="17" spans="1:659" ht="13.8">
      <c r="A17" s="173">
        <v>30</v>
      </c>
      <c r="B17" s="231">
        <v>30</v>
      </c>
      <c r="C17" s="174" t="str">
        <f>IF(E17=0," ",VLOOKUP(E17,PROTOKOL!$A:$F,6,FALSE))</f>
        <v xml:space="preserve"> </v>
      </c>
      <c r="D17" s="43"/>
      <c r="E17" s="43"/>
      <c r="F17" s="43"/>
      <c r="G17" s="42" t="str">
        <f>IF(E17=0," ",(VLOOKUP(E17,PROTOKOL!$A$1:$E$29,2,FALSE))*F17)</f>
        <v xml:space="preserve"> </v>
      </c>
      <c r="H17" s="175" t="str">
        <f t="shared" si="0"/>
        <v xml:space="preserve"> </v>
      </c>
      <c r="I17" s="212" t="str">
        <f>IF(E17=0," ",VLOOKUP(E17,PROTOKOL!$A:$E,5,FALSE))</f>
        <v xml:space="preserve"> </v>
      </c>
      <c r="J17" s="176"/>
      <c r="K17" s="177" t="str">
        <f t="shared" si="60"/>
        <v xml:space="preserve"> </v>
      </c>
      <c r="L17" s="217" t="str">
        <f>IF(N17=0," ",VLOOKUP(N17,PROTOKOL!$A:$F,6,FALSE))</f>
        <v xml:space="preserve"> </v>
      </c>
      <c r="M17" s="43"/>
      <c r="N17" s="43"/>
      <c r="O17" s="43"/>
      <c r="P17" s="91" t="str">
        <f>IF(N17=0," ",(VLOOKUP(N17,PROTOKOL!$A$1:$E$29,2,FALSE))*O17)</f>
        <v xml:space="preserve"> </v>
      </c>
      <c r="Q17" s="175" t="str">
        <f t="shared" si="1"/>
        <v xml:space="preserve"> </v>
      </c>
      <c r="R17" s="176" t="str">
        <f>IF(N17=0," ",VLOOKUP(N17,PROTOKOL!$A:$E,5,FALSE))</f>
        <v xml:space="preserve"> </v>
      </c>
      <c r="S17" s="212" t="str">
        <f>IF(N17=0," ",(Q17*R17))</f>
        <v xml:space="preserve"> </v>
      </c>
      <c r="T17" s="176">
        <f t="shared" si="62"/>
        <v>0</v>
      </c>
      <c r="U17" s="177" t="str">
        <f t="shared" si="63"/>
        <v xml:space="preserve"> </v>
      </c>
      <c r="W17" s="173">
        <v>30</v>
      </c>
      <c r="X17" s="231">
        <v>30</v>
      </c>
      <c r="Y17" s="174" t="str">
        <f>IF(AA17=0," ",VLOOKUP(AA17,PROTOKOL!$A:$F,6,FALSE))</f>
        <v xml:space="preserve"> </v>
      </c>
      <c r="Z17" s="43"/>
      <c r="AA17" s="43"/>
      <c r="AB17" s="43"/>
      <c r="AC17" s="42" t="str">
        <f>IF(AA17=0," ",(VLOOKUP(AA17,PROTOKOL!$A$1:$E$29,2,FALSE))*AB17)</f>
        <v xml:space="preserve"> </v>
      </c>
      <c r="AD17" s="175" t="str">
        <f t="shared" si="2"/>
        <v xml:space="preserve"> </v>
      </c>
      <c r="AE17" s="212" t="str">
        <f>IF(AA17=0," ",VLOOKUP(AA17,PROTOKOL!$A:$E,5,FALSE))</f>
        <v xml:space="preserve"> </v>
      </c>
      <c r="AF17" s="176"/>
      <c r="AG17" s="177" t="str">
        <f t="shared" si="64"/>
        <v xml:space="preserve"> 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6"/>
        <v>0</v>
      </c>
      <c r="AQ17" s="177" t="str">
        <f t="shared" si="67"/>
        <v xml:space="preserve"> </v>
      </c>
      <c r="AS17" s="173">
        <v>30</v>
      </c>
      <c r="AT17" s="231">
        <v>30</v>
      </c>
      <c r="AU17" s="174" t="str">
        <f>IF(AW17=0," ",VLOOKUP(AW17,PROTOKOL!$A:$F,6,FALSE))</f>
        <v xml:space="preserve"> </v>
      </c>
      <c r="AV17" s="43"/>
      <c r="AW17" s="43"/>
      <c r="AX17" s="43"/>
      <c r="AY17" s="42" t="str">
        <f>IF(AW17=0," ",(VLOOKUP(AW17,PROTOKOL!$A$1:$E$29,2,FALSE))*AX17)</f>
        <v xml:space="preserve"> </v>
      </c>
      <c r="AZ17" s="175" t="str">
        <f t="shared" si="4"/>
        <v xml:space="preserve"> </v>
      </c>
      <c r="BA17" s="212" t="str">
        <f>IF(AW17=0," ",VLOOKUP(AW17,PROTOKOL!$A:$E,5,FALSE))</f>
        <v xml:space="preserve"> </v>
      </c>
      <c r="BB17" s="176"/>
      <c r="BC17" s="177" t="str">
        <f t="shared" si="68"/>
        <v xml:space="preserve"> 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70"/>
        <v>0</v>
      </c>
      <c r="BM17" s="177" t="str">
        <f t="shared" si="71"/>
        <v xml:space="preserve"> </v>
      </c>
      <c r="BO17" s="173">
        <v>30</v>
      </c>
      <c r="BP17" s="231">
        <v>30</v>
      </c>
      <c r="BQ17" s="174" t="str">
        <f>IF(BS17=0," ",VLOOKUP(BS17,PROTOKOL!$A:$F,6,FALSE))</f>
        <v xml:space="preserve"> 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5" t="str">
        <f t="shared" si="6"/>
        <v xml:space="preserve"> </v>
      </c>
      <c r="BW17" s="212" t="str">
        <f>IF(BS17=0," ",VLOOKUP(BS17,PROTOKOL!$A:$E,5,FALSE))</f>
        <v xml:space="preserve"> </v>
      </c>
      <c r="BX17" s="176"/>
      <c r="BY17" s="177" t="str">
        <f t="shared" si="72"/>
        <v xml:space="preserve"> </v>
      </c>
      <c r="BZ17" s="217" t="str">
        <f>IF(CB17=0," ",VLOOKUP(CB17,PROTOKOL!$A:$F,6,FALSE))</f>
        <v xml:space="preserve"> </v>
      </c>
      <c r="CA17" s="43"/>
      <c r="CB17" s="43"/>
      <c r="CC17" s="43"/>
      <c r="CD17" s="91" t="str">
        <f>IF(CB17=0," ",(VLOOKUP(CB17,PROTOKOL!$A$1:$E$29,2,FALSE))*CC17)</f>
        <v xml:space="preserve"> </v>
      </c>
      <c r="CE17" s="175" t="str">
        <f t="shared" si="7"/>
        <v xml:space="preserve"> </v>
      </c>
      <c r="CF17" s="176" t="str">
        <f>IF(CB17=0," ",VLOOKUP(CB17,PROTOKOL!$A:$E,5,FALSE))</f>
        <v xml:space="preserve"> </v>
      </c>
      <c r="CG17" s="212" t="str">
        <f>IF(CB17=0," ",(CE17*CF17))</f>
        <v xml:space="preserve"> </v>
      </c>
      <c r="CH17" s="176">
        <f t="shared" si="74"/>
        <v>0</v>
      </c>
      <c r="CI17" s="177" t="str">
        <f t="shared" si="75"/>
        <v xml:space="preserve"> </v>
      </c>
      <c r="CK17" s="173">
        <v>30</v>
      </c>
      <c r="CL17" s="231">
        <v>30</v>
      </c>
      <c r="CM17" s="174" t="str">
        <f>IF(CO17=0," ",VLOOKUP(CO17,PROTOKOL!$A:$F,6,FALSE))</f>
        <v xml:space="preserve"> 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5" t="str">
        <f t="shared" si="8"/>
        <v xml:space="preserve"> </v>
      </c>
      <c r="CS17" s="212" t="str">
        <f>IF(CO17=0," ",VLOOKUP(CO17,PROTOKOL!$A:$E,5,FALSE))</f>
        <v xml:space="preserve"> </v>
      </c>
      <c r="CT17" s="176"/>
      <c r="CU17" s="177" t="str">
        <f t="shared" si="76"/>
        <v xml:space="preserve"> </v>
      </c>
      <c r="CV17" s="217" t="str">
        <f>IF(CX17=0," ",VLOOKUP(CX17,PROTOKOL!$A:$F,6,FALSE))</f>
        <v xml:space="preserve"> </v>
      </c>
      <c r="CW17" s="43"/>
      <c r="CX17" s="43"/>
      <c r="CY17" s="43"/>
      <c r="CZ17" s="91" t="str">
        <f>IF(CX17=0," ",(VLOOKUP(CX17,PROTOKOL!$A$1:$E$29,2,FALSE))*CY17)</f>
        <v xml:space="preserve"> </v>
      </c>
      <c r="DA17" s="175" t="str">
        <f t="shared" si="9"/>
        <v xml:space="preserve"> </v>
      </c>
      <c r="DB17" s="176" t="str">
        <f>IF(CX17=0," ",VLOOKUP(CX17,PROTOKOL!$A:$E,5,FALSE))</f>
        <v xml:space="preserve"> </v>
      </c>
      <c r="DC17" s="212" t="str">
        <f>IF(CX17=0," ",(DA17*DB17))</f>
        <v xml:space="preserve"> </v>
      </c>
      <c r="DD17" s="176">
        <f t="shared" si="78"/>
        <v>0</v>
      </c>
      <c r="DE17" s="177" t="str">
        <f t="shared" si="79"/>
        <v xml:space="preserve"> </v>
      </c>
      <c r="DG17" s="173">
        <v>30</v>
      </c>
      <c r="DH17" s="231">
        <v>30</v>
      </c>
      <c r="DI17" s="174" t="str">
        <f>IF(DK17=0," ",VLOOKUP(DK17,PROTOKOL!$A:$F,6,FALSE))</f>
        <v xml:space="preserve"> </v>
      </c>
      <c r="DJ17" s="43"/>
      <c r="DK17" s="43"/>
      <c r="DL17" s="43"/>
      <c r="DM17" s="42" t="str">
        <f>IF(DK17=0," ",(VLOOKUP(DK17,PROTOKOL!$A$1:$E$29,2,FALSE))*DL17)</f>
        <v xml:space="preserve"> </v>
      </c>
      <c r="DN17" s="175" t="str">
        <f t="shared" si="10"/>
        <v xml:space="preserve"> </v>
      </c>
      <c r="DO17" s="212" t="str">
        <f>IF(DK17=0," ",VLOOKUP(DK17,PROTOKOL!$A:$E,5,FALSE))</f>
        <v xml:space="preserve"> </v>
      </c>
      <c r="DP17" s="176"/>
      <c r="DQ17" s="177" t="str">
        <f t="shared" si="80"/>
        <v xml:space="preserve"> 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82"/>
        <v>0</v>
      </c>
      <c r="EA17" s="177" t="str">
        <f t="shared" si="83"/>
        <v xml:space="preserve"> </v>
      </c>
      <c r="EC17" s="173">
        <v>30</v>
      </c>
      <c r="ED17" s="231">
        <v>30</v>
      </c>
      <c r="EE17" s="174" t="str">
        <f>IF(EG17=0," ",VLOOKUP(EG17,PROTOKOL!$A:$F,6,FALSE))</f>
        <v xml:space="preserve"> 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5" t="str">
        <f t="shared" si="12"/>
        <v xml:space="preserve"> </v>
      </c>
      <c r="EK17" s="212" t="str">
        <f>IF(EG17=0," ",VLOOKUP(EG17,PROTOKOL!$A:$E,5,FALSE))</f>
        <v xml:space="preserve"> </v>
      </c>
      <c r="EL17" s="176"/>
      <c r="EM17" s="177" t="str">
        <f t="shared" si="84"/>
        <v xml:space="preserve"> </v>
      </c>
      <c r="EN17" s="217" t="str">
        <f>IF(EP17=0," ",VLOOKUP(EP17,PROTOKOL!$A:$F,6,FALSE))</f>
        <v xml:space="preserve"> </v>
      </c>
      <c r="EO17" s="43"/>
      <c r="EP17" s="43"/>
      <c r="EQ17" s="43"/>
      <c r="ER17" s="91" t="str">
        <f>IF(EP17=0," ",(VLOOKUP(EP17,PROTOKOL!$A$1:$E$29,2,FALSE))*EQ17)</f>
        <v xml:space="preserve"> </v>
      </c>
      <c r="ES17" s="175" t="str">
        <f t="shared" si="13"/>
        <v xml:space="preserve"> </v>
      </c>
      <c r="ET17" s="176" t="str">
        <f>IF(EP17=0," ",VLOOKUP(EP17,PROTOKOL!$A:$E,5,FALSE))</f>
        <v xml:space="preserve"> </v>
      </c>
      <c r="EU17" s="212" t="str">
        <f>IF(EP17=0," ",(ES17*ET17))</f>
        <v xml:space="preserve"> </v>
      </c>
      <c r="EV17" s="176">
        <f t="shared" si="86"/>
        <v>0</v>
      </c>
      <c r="EW17" s="177" t="str">
        <f t="shared" si="87"/>
        <v xml:space="preserve"> </v>
      </c>
      <c r="EY17" s="173">
        <v>30</v>
      </c>
      <c r="EZ17" s="231">
        <v>30</v>
      </c>
      <c r="FA17" s="174" t="str">
        <f>IF(FC17=0," ",VLOOKUP(FC17,PROTOKOL!$A:$F,6,FALSE))</f>
        <v xml:space="preserve"> </v>
      </c>
      <c r="FB17" s="43"/>
      <c r="FC17" s="43"/>
      <c r="FD17" s="43"/>
      <c r="FE17" s="42" t="str">
        <f>IF(FC17=0," ",(VLOOKUP(FC17,PROTOKOL!$A$1:$E$29,2,FALSE))*FD17)</f>
        <v xml:space="preserve"> </v>
      </c>
      <c r="FF17" s="175" t="str">
        <f t="shared" si="14"/>
        <v xml:space="preserve"> </v>
      </c>
      <c r="FG17" s="212" t="str">
        <f>IF(FC17=0," ",VLOOKUP(FC17,PROTOKOL!$A:$E,5,FALSE))</f>
        <v xml:space="preserve"> </v>
      </c>
      <c r="FH17" s="176"/>
      <c r="FI17" s="177" t="str">
        <f t="shared" si="177"/>
        <v xml:space="preserve"> 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8"/>
        <v>0</v>
      </c>
      <c r="FS17" s="177" t="str">
        <f t="shared" si="89"/>
        <v xml:space="preserve"> </v>
      </c>
      <c r="FU17" s="173">
        <v>30</v>
      </c>
      <c r="FV17" s="231">
        <v>30</v>
      </c>
      <c r="FW17" s="174" t="str">
        <f>IF(FY17=0," ",VLOOKUP(FY17,PROTOKOL!$A:$F,6,FALSE))</f>
        <v xml:space="preserve"> 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5" t="str">
        <f t="shared" si="16"/>
        <v xml:space="preserve"> </v>
      </c>
      <c r="GC17" s="212" t="str">
        <f>IF(FY17=0," ",VLOOKUP(FY17,PROTOKOL!$A:$E,5,FALSE))</f>
        <v xml:space="preserve"> </v>
      </c>
      <c r="GD17" s="176"/>
      <c r="GE17" s="177" t="str">
        <f t="shared" si="90"/>
        <v xml:space="preserve"> </v>
      </c>
      <c r="GF17" s="217" t="str">
        <f>IF(GH17=0," ",VLOOKUP(GH17,PROTOKOL!$A:$F,6,FALSE))</f>
        <v xml:space="preserve"> </v>
      </c>
      <c r="GG17" s="43"/>
      <c r="GH17" s="43"/>
      <c r="GI17" s="43"/>
      <c r="GJ17" s="91" t="str">
        <f>IF(GH17=0," ",(VLOOKUP(GH17,PROTOKOL!$A$1:$E$29,2,FALSE))*GI17)</f>
        <v xml:space="preserve"> </v>
      </c>
      <c r="GK17" s="175" t="str">
        <f t="shared" si="17"/>
        <v xml:space="preserve"> </v>
      </c>
      <c r="GL17" s="176" t="str">
        <f>IF(GH17=0," ",VLOOKUP(GH17,PROTOKOL!$A:$E,5,FALSE))</f>
        <v xml:space="preserve"> </v>
      </c>
      <c r="GM17" s="212" t="str">
        <f>IF(GH17=0," ",(GK17*GL17))</f>
        <v xml:space="preserve"> </v>
      </c>
      <c r="GN17" s="176">
        <f t="shared" si="92"/>
        <v>0</v>
      </c>
      <c r="GO17" s="177" t="str">
        <f t="shared" si="93"/>
        <v xml:space="preserve"> </v>
      </c>
      <c r="GQ17" s="173">
        <v>30</v>
      </c>
      <c r="GR17" s="231">
        <v>30</v>
      </c>
      <c r="GS17" s="174" t="str">
        <f>IF(GU17=0," ",VLOOKUP(GU17,PROTOKOL!$A:$F,6,FALSE))</f>
        <v xml:space="preserve"> </v>
      </c>
      <c r="GT17" s="43"/>
      <c r="GU17" s="43"/>
      <c r="GV17" s="43"/>
      <c r="GW17" s="42" t="str">
        <f>IF(GU17=0," ",(VLOOKUP(GU17,PROTOKOL!$A$1:$E$29,2,FALSE))*GV17)</f>
        <v xml:space="preserve"> </v>
      </c>
      <c r="GX17" s="175" t="str">
        <f t="shared" si="18"/>
        <v xml:space="preserve"> </v>
      </c>
      <c r="GY17" s="212" t="str">
        <f>IF(GU17=0," ",VLOOKUP(GU17,PROTOKOL!$A:$E,5,FALSE))</f>
        <v xml:space="preserve"> </v>
      </c>
      <c r="GZ17" s="176"/>
      <c r="HA17" s="177" t="str">
        <f t="shared" si="94"/>
        <v xml:space="preserve"> 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6"/>
        <v>0</v>
      </c>
      <c r="HK17" s="177" t="str">
        <f t="shared" si="97"/>
        <v xml:space="preserve"> </v>
      </c>
      <c r="HM17" s="173">
        <v>30</v>
      </c>
      <c r="HN17" s="231">
        <v>30</v>
      </c>
      <c r="HO17" s="174" t="str">
        <f>IF(HQ17=0," ",VLOOKUP(HQ17,PROTOKOL!$A:$F,6,FALSE))</f>
        <v xml:space="preserve"> 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5" t="str">
        <f t="shared" si="20"/>
        <v xml:space="preserve"> </v>
      </c>
      <c r="HU17" s="212" t="str">
        <f>IF(HQ17=0," ",VLOOKUP(HQ17,PROTOKOL!$A:$E,5,FALSE))</f>
        <v xml:space="preserve"> </v>
      </c>
      <c r="HV17" s="176"/>
      <c r="HW17" s="177" t="str">
        <f t="shared" si="98"/>
        <v xml:space="preserve"> </v>
      </c>
      <c r="HX17" s="217" t="str">
        <f>IF(HZ17=0," ",VLOOKUP(HZ17,PROTOKOL!$A:$F,6,FALSE))</f>
        <v xml:space="preserve"> </v>
      </c>
      <c r="HY17" s="43"/>
      <c r="HZ17" s="43"/>
      <c r="IA17" s="43"/>
      <c r="IB17" s="91" t="str">
        <f>IF(HZ17=0," ",(VLOOKUP(HZ17,PROTOKOL!$A$1:$E$29,2,FALSE))*IA17)</f>
        <v xml:space="preserve"> </v>
      </c>
      <c r="IC17" s="175" t="str">
        <f t="shared" si="21"/>
        <v xml:space="preserve"> </v>
      </c>
      <c r="ID17" s="176" t="str">
        <f>IF(HZ17=0," ",VLOOKUP(HZ17,PROTOKOL!$A:$E,5,FALSE))</f>
        <v xml:space="preserve"> </v>
      </c>
      <c r="IE17" s="212" t="str">
        <f>IF(HZ17=0," ",(IC17*ID17))</f>
        <v xml:space="preserve"> </v>
      </c>
      <c r="IF17" s="176">
        <f t="shared" si="100"/>
        <v>0</v>
      </c>
      <c r="IG17" s="177" t="str">
        <f t="shared" si="101"/>
        <v xml:space="preserve"> </v>
      </c>
      <c r="II17" s="173">
        <v>30</v>
      </c>
      <c r="IJ17" s="231">
        <v>30</v>
      </c>
      <c r="IK17" s="174" t="str">
        <f>IF(IM17=0," ",VLOOKUP(IM17,PROTOKOL!$A:$F,6,FALSE))</f>
        <v xml:space="preserve"> 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5" t="str">
        <f t="shared" si="22"/>
        <v xml:space="preserve"> </v>
      </c>
      <c r="IQ17" s="212" t="str">
        <f>IF(IM17=0," ",VLOOKUP(IM17,PROTOKOL!$A:$E,5,FALSE))</f>
        <v xml:space="preserve"> </v>
      </c>
      <c r="IR17" s="176"/>
      <c r="IS17" s="177" t="str">
        <f t="shared" si="102"/>
        <v xml:space="preserve"> </v>
      </c>
      <c r="IT17" s="217" t="str">
        <f>IF(IV17=0," ",VLOOKUP(IV17,PROTOKOL!$A:$F,6,FALSE))</f>
        <v xml:space="preserve"> </v>
      </c>
      <c r="IU17" s="43"/>
      <c r="IV17" s="43"/>
      <c r="IW17" s="43"/>
      <c r="IX17" s="91" t="str">
        <f>IF(IV17=0," ",(VLOOKUP(IV17,PROTOKOL!$A$1:$E$29,2,FALSE))*IW17)</f>
        <v xml:space="preserve"> </v>
      </c>
      <c r="IY17" s="175" t="str">
        <f t="shared" si="23"/>
        <v xml:space="preserve"> </v>
      </c>
      <c r="IZ17" s="176" t="str">
        <f>IF(IV17=0," ",VLOOKUP(IV17,PROTOKOL!$A:$E,5,FALSE))</f>
        <v xml:space="preserve"> </v>
      </c>
      <c r="JA17" s="212" t="str">
        <f>IF(IV17=0," ",(IY17*IZ17))</f>
        <v xml:space="preserve"> </v>
      </c>
      <c r="JB17" s="176">
        <f t="shared" si="104"/>
        <v>0</v>
      </c>
      <c r="JC17" s="177" t="str">
        <f t="shared" si="105"/>
        <v xml:space="preserve"> </v>
      </c>
      <c r="JE17" s="173">
        <v>30</v>
      </c>
      <c r="JF17" s="231">
        <v>30</v>
      </c>
      <c r="JG17" s="174" t="str">
        <f>IF(JI17=0," ",VLOOKUP(JI17,PROTOKOL!$A:$F,6,FALSE))</f>
        <v xml:space="preserve"> 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5" t="str">
        <f t="shared" si="24"/>
        <v xml:space="preserve"> </v>
      </c>
      <c r="JM17" s="212" t="str">
        <f>IF(JI17=0," ",VLOOKUP(JI17,PROTOKOL!$A:$E,5,FALSE))</f>
        <v xml:space="preserve"> </v>
      </c>
      <c r="JN17" s="176"/>
      <c r="JO17" s="177" t="str">
        <f t="shared" si="106"/>
        <v xml:space="preserve"> </v>
      </c>
      <c r="JP17" s="217" t="str">
        <f>IF(JR17=0," ",VLOOKUP(JR17,PROTOKOL!$A:$F,6,FALSE))</f>
        <v xml:space="preserve"> </v>
      </c>
      <c r="JQ17" s="43"/>
      <c r="JR17" s="43"/>
      <c r="JS17" s="43"/>
      <c r="JT17" s="91" t="str">
        <f>IF(JR17=0," ",(VLOOKUP(JR17,PROTOKOL!$A$1:$E$29,2,FALSE))*JS17)</f>
        <v xml:space="preserve"> </v>
      </c>
      <c r="JU17" s="175" t="str">
        <f t="shared" si="25"/>
        <v xml:space="preserve"> </v>
      </c>
      <c r="JV17" s="176" t="str">
        <f>IF(JR17=0," ",VLOOKUP(JR17,PROTOKOL!$A:$E,5,FALSE))</f>
        <v xml:space="preserve"> </v>
      </c>
      <c r="JW17" s="212" t="str">
        <f>IF(JR17=0," ",(JU17*JV17))</f>
        <v xml:space="preserve"> </v>
      </c>
      <c r="JX17" s="176">
        <f t="shared" si="108"/>
        <v>0</v>
      </c>
      <c r="JY17" s="177" t="str">
        <f t="shared" si="109"/>
        <v xml:space="preserve"> </v>
      </c>
      <c r="KA17" s="173">
        <v>30</v>
      </c>
      <c r="KB17" s="231">
        <v>30</v>
      </c>
      <c r="KC17" s="174" t="str">
        <f>IF(KE17=0," ",VLOOKUP(KE17,PROTOKOL!$A:$F,6,FALSE))</f>
        <v xml:space="preserve"> </v>
      </c>
      <c r="KD17" s="43"/>
      <c r="KE17" s="43"/>
      <c r="KF17" s="43"/>
      <c r="KG17" s="42" t="str">
        <f>IF(KE17=0," ",(VLOOKUP(KE17,PROTOKOL!$A$1:$E$29,2,FALSE))*KF17)</f>
        <v xml:space="preserve"> </v>
      </c>
      <c r="KH17" s="175" t="str">
        <f t="shared" si="26"/>
        <v xml:space="preserve"> </v>
      </c>
      <c r="KI17" s="212" t="str">
        <f>IF(KE17=0," ",VLOOKUP(KE17,PROTOKOL!$A:$E,5,FALSE))</f>
        <v xml:space="preserve"> </v>
      </c>
      <c r="KJ17" s="176"/>
      <c r="KK17" s="177" t="str">
        <f t="shared" si="110"/>
        <v xml:space="preserve"> 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12"/>
        <v>0</v>
      </c>
      <c r="KU17" s="177" t="str">
        <f t="shared" si="113"/>
        <v xml:space="preserve"> </v>
      </c>
      <c r="KW17" s="173">
        <v>30</v>
      </c>
      <c r="KX17" s="231">
        <v>30</v>
      </c>
      <c r="KY17" s="174" t="str">
        <f>IF(LA17=0," ",VLOOKUP(LA17,PROTOKOL!$A:$F,6,FALSE))</f>
        <v xml:space="preserve"> 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5" t="str">
        <f t="shared" si="28"/>
        <v xml:space="preserve"> </v>
      </c>
      <c r="LE17" s="212" t="str">
        <f>IF(LA17=0," ",VLOOKUP(LA17,PROTOKOL!$A:$E,5,FALSE))</f>
        <v xml:space="preserve"> </v>
      </c>
      <c r="LF17" s="176"/>
      <c r="LG17" s="177" t="str">
        <f t="shared" si="114"/>
        <v xml:space="preserve"> </v>
      </c>
      <c r="LH17" s="217" t="str">
        <f>IF(LJ17=0," ",VLOOKUP(LJ17,PROTOKOL!$A:$F,6,FALSE))</f>
        <v xml:space="preserve"> </v>
      </c>
      <c r="LI17" s="43"/>
      <c r="LJ17" s="43"/>
      <c r="LK17" s="43"/>
      <c r="LL17" s="91" t="str">
        <f>IF(LJ17=0," ",(VLOOKUP(LJ17,PROTOKOL!$A$1:$E$29,2,FALSE))*LK17)</f>
        <v xml:space="preserve"> </v>
      </c>
      <c r="LM17" s="175" t="str">
        <f t="shared" si="29"/>
        <v xml:space="preserve"> </v>
      </c>
      <c r="LN17" s="176" t="str">
        <f>IF(LJ17=0," ",VLOOKUP(LJ17,PROTOKOL!$A:$E,5,FALSE))</f>
        <v xml:space="preserve"> </v>
      </c>
      <c r="LO17" s="212" t="str">
        <f>IF(LJ17=0," ",(LM17*LN17))</f>
        <v xml:space="preserve"> </v>
      </c>
      <c r="LP17" s="176">
        <f t="shared" si="116"/>
        <v>0</v>
      </c>
      <c r="LQ17" s="177" t="str">
        <f t="shared" si="117"/>
        <v xml:space="preserve"> </v>
      </c>
      <c r="LS17" s="173">
        <v>30</v>
      </c>
      <c r="LT17" s="231">
        <v>30</v>
      </c>
      <c r="LU17" s="174" t="str">
        <f>IF(LW17=0," ",VLOOKUP(LW17,PROTOKOL!$A:$F,6,FALSE))</f>
        <v xml:space="preserve"> </v>
      </c>
      <c r="LV17" s="43"/>
      <c r="LW17" s="43"/>
      <c r="LX17" s="43"/>
      <c r="LY17" s="42" t="str">
        <f>IF(LW17=0," ",(VLOOKUP(LW17,PROTOKOL!$A$1:$E$29,2,FALSE))*LX17)</f>
        <v xml:space="preserve"> </v>
      </c>
      <c r="LZ17" s="175" t="str">
        <f t="shared" si="30"/>
        <v xml:space="preserve"> </v>
      </c>
      <c r="MA17" s="212" t="str">
        <f>IF(LW17=0," ",VLOOKUP(LW17,PROTOKOL!$A:$E,5,FALSE))</f>
        <v xml:space="preserve"> </v>
      </c>
      <c r="MB17" s="176"/>
      <c r="MC17" s="177" t="str">
        <f t="shared" si="118"/>
        <v xml:space="preserve"> 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20"/>
        <v>0</v>
      </c>
      <c r="MM17" s="177" t="str">
        <f t="shared" si="121"/>
        <v xml:space="preserve"> </v>
      </c>
      <c r="MO17" s="173">
        <v>30</v>
      </c>
      <c r="MP17" s="231">
        <v>30</v>
      </c>
      <c r="MQ17" s="174" t="str">
        <f>IF(MS17=0," ",VLOOKUP(MS17,PROTOKOL!$A:$F,6,FALSE))</f>
        <v xml:space="preserve"> 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5" t="str">
        <f t="shared" si="32"/>
        <v xml:space="preserve"> </v>
      </c>
      <c r="MW17" s="212" t="str">
        <f>IF(MS17=0," ",VLOOKUP(MS17,PROTOKOL!$A:$E,5,FALSE))</f>
        <v xml:space="preserve"> </v>
      </c>
      <c r="MX17" s="176"/>
      <c r="MY17" s="177" t="str">
        <f t="shared" si="122"/>
        <v xml:space="preserve"> </v>
      </c>
      <c r="MZ17" s="217" t="str">
        <f>IF(NB17=0," ",VLOOKUP(NB17,PROTOKOL!$A:$F,6,FALSE))</f>
        <v xml:space="preserve"> </v>
      </c>
      <c r="NA17" s="43"/>
      <c r="NB17" s="43"/>
      <c r="NC17" s="43"/>
      <c r="ND17" s="91" t="str">
        <f>IF(NB17=0," ",(VLOOKUP(NB17,PROTOKOL!$A$1:$E$29,2,FALSE))*NC17)</f>
        <v xml:space="preserve"> </v>
      </c>
      <c r="NE17" s="175" t="str">
        <f t="shared" si="33"/>
        <v xml:space="preserve"> </v>
      </c>
      <c r="NF17" s="176" t="str">
        <f>IF(NB17=0," ",VLOOKUP(NB17,PROTOKOL!$A:$E,5,FALSE))</f>
        <v xml:space="preserve"> </v>
      </c>
      <c r="NG17" s="212" t="str">
        <f>IF(NB17=0," ",(NE17*NF17))</f>
        <v xml:space="preserve"> </v>
      </c>
      <c r="NH17" s="176">
        <f t="shared" si="124"/>
        <v>0</v>
      </c>
      <c r="NI17" s="177" t="str">
        <f t="shared" si="125"/>
        <v xml:space="preserve"> </v>
      </c>
      <c r="NK17" s="173">
        <v>30</v>
      </c>
      <c r="NL17" s="231">
        <v>30</v>
      </c>
      <c r="NM17" s="174" t="str">
        <f>IF(NO17=0," ",VLOOKUP(NO17,PROTOKOL!$A:$F,6,FALSE))</f>
        <v xml:space="preserve"> </v>
      </c>
      <c r="NN17" s="43"/>
      <c r="NO17" s="43"/>
      <c r="NP17" s="43"/>
      <c r="NQ17" s="42" t="str">
        <f>IF(NO17=0," ",(VLOOKUP(NO17,PROTOKOL!$A$1:$E$29,2,FALSE))*NP17)</f>
        <v xml:space="preserve"> </v>
      </c>
      <c r="NR17" s="175" t="str">
        <f t="shared" si="34"/>
        <v xml:space="preserve"> </v>
      </c>
      <c r="NS17" s="212" t="str">
        <f>IF(NO17=0," ",VLOOKUP(NO17,PROTOKOL!$A:$E,5,FALSE))</f>
        <v xml:space="preserve"> </v>
      </c>
      <c r="NT17" s="176"/>
      <c r="NU17" s="177" t="str">
        <f t="shared" si="126"/>
        <v xml:space="preserve"> 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8"/>
        <v>0</v>
      </c>
      <c r="OE17" s="177" t="str">
        <f t="shared" si="129"/>
        <v xml:space="preserve"> </v>
      </c>
      <c r="OG17" s="173">
        <v>30</v>
      </c>
      <c r="OH17" s="231">
        <v>30</v>
      </c>
      <c r="OI17" s="174" t="str">
        <f>IF(OK17=0," ",VLOOKUP(OK17,PROTOKOL!$A:$F,6,FALSE))</f>
        <v xml:space="preserve"> 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5" t="str">
        <f t="shared" si="36"/>
        <v xml:space="preserve"> </v>
      </c>
      <c r="OO17" s="212" t="str">
        <f>IF(OK17=0," ",VLOOKUP(OK17,PROTOKOL!$A:$E,5,FALSE))</f>
        <v xml:space="preserve"> </v>
      </c>
      <c r="OP17" s="176"/>
      <c r="OQ17" s="177" t="str">
        <f t="shared" si="130"/>
        <v xml:space="preserve"> </v>
      </c>
      <c r="OR17" s="217" t="str">
        <f>IF(OT17=0," ",VLOOKUP(OT17,PROTOKOL!$A:$F,6,FALSE))</f>
        <v xml:space="preserve"> </v>
      </c>
      <c r="OS17" s="43"/>
      <c r="OT17" s="43"/>
      <c r="OU17" s="43"/>
      <c r="OV17" s="91" t="str">
        <f>IF(OT17=0," ",(VLOOKUP(OT17,PROTOKOL!$A$1:$E$29,2,FALSE))*OU17)</f>
        <v xml:space="preserve"> </v>
      </c>
      <c r="OW17" s="175" t="str">
        <f t="shared" si="37"/>
        <v xml:space="preserve"> </v>
      </c>
      <c r="OX17" s="176" t="str">
        <f>IF(OT17=0," ",VLOOKUP(OT17,PROTOKOL!$A:$E,5,FALSE))</f>
        <v xml:space="preserve"> </v>
      </c>
      <c r="OY17" s="212" t="str">
        <f>IF(OT17=0," ",(OW17*OX17))</f>
        <v xml:space="preserve"> </v>
      </c>
      <c r="OZ17" s="176">
        <f t="shared" si="132"/>
        <v>0</v>
      </c>
      <c r="PA17" s="177" t="str">
        <f t="shared" si="133"/>
        <v xml:space="preserve"> </v>
      </c>
      <c r="PC17" s="173">
        <v>30</v>
      </c>
      <c r="PD17" s="231">
        <v>30</v>
      </c>
      <c r="PE17" s="174" t="str">
        <f>IF(PG17=0," ",VLOOKUP(PG17,PROTOKOL!$A:$F,6,FALSE))</f>
        <v xml:space="preserve"> </v>
      </c>
      <c r="PF17" s="43"/>
      <c r="PG17" s="43"/>
      <c r="PH17" s="43"/>
      <c r="PI17" s="42" t="str">
        <f>IF(PG17=0," ",(VLOOKUP(PG17,PROTOKOL!$A$1:$E$29,2,FALSE))*PH17)</f>
        <v xml:space="preserve"> </v>
      </c>
      <c r="PJ17" s="175" t="str">
        <f t="shared" si="38"/>
        <v xml:space="preserve"> </v>
      </c>
      <c r="PK17" s="212" t="str">
        <f>IF(PG17=0," ",VLOOKUP(PG17,PROTOKOL!$A:$E,5,FALSE))</f>
        <v xml:space="preserve"> </v>
      </c>
      <c r="PL17" s="176"/>
      <c r="PM17" s="177" t="str">
        <f t="shared" si="134"/>
        <v xml:space="preserve"> 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36"/>
        <v>0</v>
      </c>
      <c r="PW17" s="177" t="str">
        <f t="shared" si="137"/>
        <v xml:space="preserve"> </v>
      </c>
      <c r="PY17" s="173">
        <v>30</v>
      </c>
      <c r="PZ17" s="231">
        <v>30</v>
      </c>
      <c r="QA17" s="174" t="str">
        <f>IF(QC17=0," ",VLOOKUP(QC17,PROTOKOL!$A:$F,6,FALSE))</f>
        <v xml:space="preserve"> 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5" t="str">
        <f t="shared" si="40"/>
        <v xml:space="preserve"> </v>
      </c>
      <c r="QG17" s="212" t="str">
        <f>IF(QC17=0," ",VLOOKUP(QC17,PROTOKOL!$A:$E,5,FALSE))</f>
        <v xml:space="preserve"> </v>
      </c>
      <c r="QH17" s="176"/>
      <c r="QI17" s="177" t="str">
        <f t="shared" si="179"/>
        <v xml:space="preserve"> 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39"/>
        <v>0</v>
      </c>
      <c r="QS17" s="177" t="str">
        <f t="shared" si="140"/>
        <v xml:space="preserve"> </v>
      </c>
      <c r="QU17" s="173">
        <v>30</v>
      </c>
      <c r="QV17" s="231">
        <v>30</v>
      </c>
      <c r="QW17" s="174" t="str">
        <f>IF(QY17=0," ",VLOOKUP(QY17,PROTOKOL!$A:$F,6,FALSE))</f>
        <v xml:space="preserve"> 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5" t="str">
        <f t="shared" si="42"/>
        <v xml:space="preserve"> </v>
      </c>
      <c r="RC17" s="212" t="str">
        <f>IF(QY17=0," ",VLOOKUP(QY17,PROTOKOL!$A:$E,5,FALSE))</f>
        <v xml:space="preserve"> </v>
      </c>
      <c r="RD17" s="176"/>
      <c r="RE17" s="177" t="str">
        <f t="shared" si="141"/>
        <v xml:space="preserve"> </v>
      </c>
      <c r="RF17" s="217" t="str">
        <f>IF(RH17=0," ",VLOOKUP(RH17,PROTOKOL!$A:$F,6,FALSE))</f>
        <v xml:space="preserve"> </v>
      </c>
      <c r="RG17" s="43"/>
      <c r="RH17" s="43"/>
      <c r="RI17" s="43"/>
      <c r="RJ17" s="91" t="str">
        <f>IF(RH17=0," ",(VLOOKUP(RH17,PROTOKOL!$A$1:$E$29,2,FALSE))*RI17)</f>
        <v xml:space="preserve"> </v>
      </c>
      <c r="RK17" s="175" t="str">
        <f t="shared" si="43"/>
        <v xml:space="preserve"> </v>
      </c>
      <c r="RL17" s="176" t="str">
        <f>IF(RH17=0," ",VLOOKUP(RH17,PROTOKOL!$A:$E,5,FALSE))</f>
        <v xml:space="preserve"> </v>
      </c>
      <c r="RM17" s="212" t="str">
        <f>IF(RH17=0," ",(RK17*RL17))</f>
        <v xml:space="preserve"> </v>
      </c>
      <c r="RN17" s="176">
        <f t="shared" si="143"/>
        <v>0</v>
      </c>
      <c r="RO17" s="177" t="str">
        <f t="shared" si="144"/>
        <v xml:space="preserve"> </v>
      </c>
      <c r="RQ17" s="173">
        <v>30</v>
      </c>
      <c r="RR17" s="231">
        <v>30</v>
      </c>
      <c r="RS17" s="174" t="str">
        <f>IF(RU17=0," ",VLOOKUP(RU17,PROTOKOL!$A:$F,6,FALSE))</f>
        <v xml:space="preserve"> </v>
      </c>
      <c r="RT17" s="43"/>
      <c r="RU17" s="43"/>
      <c r="RV17" s="43"/>
      <c r="RW17" s="42" t="str">
        <f>IF(RU17=0," ",(VLOOKUP(RU17,PROTOKOL!$A$1:$E$29,2,FALSE))*RV17)</f>
        <v xml:space="preserve"> </v>
      </c>
      <c r="RX17" s="175" t="str">
        <f t="shared" si="44"/>
        <v xml:space="preserve"> </v>
      </c>
      <c r="RY17" s="212" t="str">
        <f>IF(RU17=0," ",VLOOKUP(RU17,PROTOKOL!$A:$E,5,FALSE))</f>
        <v xml:space="preserve"> </v>
      </c>
      <c r="RZ17" s="176"/>
      <c r="SA17" s="177" t="str">
        <f t="shared" si="145"/>
        <v xml:space="preserve"> 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47"/>
        <v>0</v>
      </c>
      <c r="SK17" s="177" t="str">
        <f t="shared" si="148"/>
        <v xml:space="preserve"> </v>
      </c>
      <c r="SM17" s="173">
        <v>30</v>
      </c>
      <c r="SN17" s="231">
        <v>30</v>
      </c>
      <c r="SO17" s="174" t="str">
        <f>IF(SQ17=0," ",VLOOKUP(SQ17,PROTOKOL!$A:$F,6,FALSE))</f>
        <v xml:space="preserve"> 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75" t="str">
        <f t="shared" si="46"/>
        <v xml:space="preserve"> </v>
      </c>
      <c r="SU17" s="212" t="str">
        <f>IF(SQ17=0," ",VLOOKUP(SQ17,PROTOKOL!$A:$E,5,FALSE))</f>
        <v xml:space="preserve"> </v>
      </c>
      <c r="SV17" s="176"/>
      <c r="SW17" s="177" t="str">
        <f t="shared" si="149"/>
        <v xml:space="preserve"> </v>
      </c>
      <c r="SX17" s="217" t="str">
        <f>IF(SZ17=0," ",VLOOKUP(SZ17,PROTOKOL!$A:$F,6,FALSE))</f>
        <v xml:space="preserve"> </v>
      </c>
      <c r="SY17" s="43"/>
      <c r="SZ17" s="43"/>
      <c r="TA17" s="43"/>
      <c r="TB17" s="91" t="str">
        <f>IF(SZ17=0," ",(VLOOKUP(SZ17,PROTOKOL!$A$1:$E$29,2,FALSE))*TA17)</f>
        <v xml:space="preserve"> </v>
      </c>
      <c r="TC17" s="175" t="str">
        <f t="shared" si="47"/>
        <v xml:space="preserve"> </v>
      </c>
      <c r="TD17" s="176" t="str">
        <f>IF(SZ17=0," ",VLOOKUP(SZ17,PROTOKOL!$A:$E,5,FALSE))</f>
        <v xml:space="preserve"> </v>
      </c>
      <c r="TE17" s="212" t="str">
        <f>IF(SZ17=0," ",(TC17*TD17))</f>
        <v xml:space="preserve"> </v>
      </c>
      <c r="TF17" s="176">
        <f t="shared" si="151"/>
        <v>0</v>
      </c>
      <c r="TG17" s="177" t="str">
        <f t="shared" si="152"/>
        <v xml:space="preserve"> </v>
      </c>
      <c r="TI17" s="173">
        <v>30</v>
      </c>
      <c r="TJ17" s="231">
        <v>30</v>
      </c>
      <c r="TK17" s="174" t="str">
        <f>IF(TM17=0," ",VLOOKUP(TM17,PROTOKOL!$A:$F,6,FALSE))</f>
        <v xml:space="preserve"> 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75" t="str">
        <f t="shared" si="48"/>
        <v xml:space="preserve"> </v>
      </c>
      <c r="TQ17" s="212" t="str">
        <f>IF(TM17=0," ",VLOOKUP(TM17,PROTOKOL!$A:$E,5,FALSE))</f>
        <v xml:space="preserve"> </v>
      </c>
      <c r="TR17" s="176"/>
      <c r="TS17" s="177" t="str">
        <f t="shared" si="153"/>
        <v xml:space="preserve"> 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55"/>
        <v>0</v>
      </c>
      <c r="UC17" s="177" t="str">
        <f t="shared" si="156"/>
        <v xml:space="preserve"> </v>
      </c>
      <c r="UE17" s="173">
        <v>30</v>
      </c>
      <c r="UF17" s="231">
        <v>30</v>
      </c>
      <c r="UG17" s="174" t="str">
        <f>IF(UI17=0," ",VLOOKUP(UI17,PROTOKOL!$A:$F,6,FALSE))</f>
        <v xml:space="preserve"> </v>
      </c>
      <c r="UH17" s="43"/>
      <c r="UI17" s="43"/>
      <c r="UJ17" s="43"/>
      <c r="UK17" s="42" t="str">
        <f>IF(UI17=0," ",(VLOOKUP(UI17,PROTOKOL!$A$1:$E$29,2,FALSE))*UJ17)</f>
        <v xml:space="preserve"> </v>
      </c>
      <c r="UL17" s="175" t="str">
        <f t="shared" si="50"/>
        <v xml:space="preserve"> </v>
      </c>
      <c r="UM17" s="212" t="str">
        <f>IF(UI17=0," ",VLOOKUP(UI17,PROTOKOL!$A:$E,5,FALSE))</f>
        <v xml:space="preserve"> </v>
      </c>
      <c r="UN17" s="176"/>
      <c r="UO17" s="177" t="str">
        <f t="shared" si="157"/>
        <v xml:space="preserve"> 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59"/>
        <v>0</v>
      </c>
      <c r="UY17" s="177" t="str">
        <f t="shared" si="160"/>
        <v xml:space="preserve"> </v>
      </c>
      <c r="VA17" s="173">
        <v>30</v>
      </c>
      <c r="VB17" s="231">
        <v>30</v>
      </c>
      <c r="VC17" s="174" t="str">
        <f>IF(VE17=0," ",VLOOKUP(VE17,PROTOKOL!$A:$F,6,FALSE))</f>
        <v xml:space="preserve"> </v>
      </c>
      <c r="VD17" s="43"/>
      <c r="VE17" s="43"/>
      <c r="VF17" s="43"/>
      <c r="VG17" s="42" t="str">
        <f>IF(VE17=0," ",(VLOOKUP(VE17,PROTOKOL!$A$1:$E$29,2,FALSE))*VF17)</f>
        <v xml:space="preserve"> </v>
      </c>
      <c r="VH17" s="175" t="str">
        <f t="shared" si="52"/>
        <v xml:space="preserve"> </v>
      </c>
      <c r="VI17" s="212" t="str">
        <f>IF(VE17=0," ",VLOOKUP(VE17,PROTOKOL!$A:$E,5,FALSE))</f>
        <v xml:space="preserve"> </v>
      </c>
      <c r="VJ17" s="176"/>
      <c r="VK17" s="177" t="str">
        <f t="shared" si="161"/>
        <v xml:space="preserve"> 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63"/>
        <v>0</v>
      </c>
      <c r="VU17" s="177" t="str">
        <f t="shared" si="164"/>
        <v xml:space="preserve"> </v>
      </c>
      <c r="VW17" s="173">
        <v>30</v>
      </c>
      <c r="VX17" s="231">
        <v>30</v>
      </c>
      <c r="VY17" s="174" t="str">
        <f>IF(WA17=0," ",VLOOKUP(WA17,PROTOKOL!$A:$F,6,FALSE))</f>
        <v xml:space="preserve"> 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75" t="str">
        <f t="shared" si="54"/>
        <v xml:space="preserve"> </v>
      </c>
      <c r="WE17" s="212" t="str">
        <f>IF(WA17=0," ",VLOOKUP(WA17,PROTOKOL!$A:$E,5,FALSE))</f>
        <v xml:space="preserve"> </v>
      </c>
      <c r="WF17" s="176"/>
      <c r="WG17" s="177" t="str">
        <f t="shared" si="165"/>
        <v xml:space="preserve"> 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67"/>
        <v>0</v>
      </c>
      <c r="WQ17" s="177" t="str">
        <f t="shared" si="168"/>
        <v xml:space="preserve"> </v>
      </c>
      <c r="WS17" s="173">
        <v>30</v>
      </c>
      <c r="WT17" s="231">
        <v>30</v>
      </c>
      <c r="WU17" s="174" t="str">
        <f>IF(WW17=0," ",VLOOKUP(WW17,PROTOKOL!$A:$F,6,FALSE))</f>
        <v xml:space="preserve"> 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75" t="str">
        <f t="shared" si="56"/>
        <v xml:space="preserve"> </v>
      </c>
      <c r="XA17" s="212" t="str">
        <f>IF(WW17=0," ",VLOOKUP(WW17,PROTOKOL!$A:$E,5,FALSE))</f>
        <v xml:space="preserve"> </v>
      </c>
      <c r="XB17" s="176"/>
      <c r="XC17" s="177" t="str">
        <f t="shared" si="169"/>
        <v xml:space="preserve"> </v>
      </c>
      <c r="XD17" s="217" t="str">
        <f>IF(XF17=0," ",VLOOKUP(XF17,PROTOKOL!$A:$F,6,FALSE))</f>
        <v xml:space="preserve"> </v>
      </c>
      <c r="XE17" s="43"/>
      <c r="XF17" s="43"/>
      <c r="XG17" s="43"/>
      <c r="XH17" s="91" t="str">
        <f>IF(XF17=0," ",(VLOOKUP(XF17,PROTOKOL!$A$1:$E$29,2,FALSE))*XG17)</f>
        <v xml:space="preserve"> </v>
      </c>
      <c r="XI17" s="175" t="str">
        <f t="shared" si="57"/>
        <v xml:space="preserve"> </v>
      </c>
      <c r="XJ17" s="176" t="str">
        <f>IF(XF17=0," ",VLOOKUP(XF17,PROTOKOL!$A:$E,5,FALSE))</f>
        <v xml:space="preserve"> </v>
      </c>
      <c r="XK17" s="212" t="str">
        <f>IF(XF17=0," ",(XI17*XJ17))</f>
        <v xml:space="preserve"> </v>
      </c>
      <c r="XL17" s="176">
        <f t="shared" si="171"/>
        <v>0</v>
      </c>
      <c r="XM17" s="177" t="str">
        <f t="shared" si="172"/>
        <v xml:space="preserve"> </v>
      </c>
      <c r="XO17" s="173">
        <v>30</v>
      </c>
      <c r="XP17" s="231">
        <v>30</v>
      </c>
      <c r="XQ17" s="174" t="str">
        <f>IF(XS17=0," ",VLOOKUP(XS17,PROTOKOL!$A:$F,6,FALSE))</f>
        <v xml:space="preserve"> </v>
      </c>
      <c r="XR17" s="43"/>
      <c r="XS17" s="43"/>
      <c r="XT17" s="43"/>
      <c r="XU17" s="42" t="str">
        <f>IF(XS17=0," ",(VLOOKUP(XS17,PROTOKOL!$A$1:$E$29,2,FALSE))*XT17)</f>
        <v xml:space="preserve"> </v>
      </c>
      <c r="XV17" s="175" t="str">
        <f t="shared" si="58"/>
        <v xml:space="preserve"> </v>
      </c>
      <c r="XW17" s="212" t="str">
        <f>IF(XS17=0," ",VLOOKUP(XS17,PROTOKOL!$A:$E,5,FALSE))</f>
        <v xml:space="preserve"> </v>
      </c>
      <c r="XX17" s="176"/>
      <c r="XY17" s="177" t="str">
        <f t="shared" si="173"/>
        <v xml:space="preserve"> </v>
      </c>
      <c r="XZ17" s="217" t="str">
        <f>IF(YB17=0," ",VLOOKUP(YB17,PROTOKOL!$A:$F,6,FALSE))</f>
        <v xml:space="preserve"> </v>
      </c>
      <c r="YA17" s="43"/>
      <c r="YB17" s="43"/>
      <c r="YC17" s="43"/>
      <c r="YD17" s="91" t="str">
        <f>IF(YB17=0," ",(VLOOKUP(YB17,PROTOKOL!$A$1:$E$29,2,FALSE))*YC17)</f>
        <v xml:space="preserve"> </v>
      </c>
      <c r="YE17" s="175" t="str">
        <f t="shared" si="59"/>
        <v xml:space="preserve"> </v>
      </c>
      <c r="YF17" s="176" t="str">
        <f>IF(YB17=0," ",VLOOKUP(YB17,PROTOKOL!$A:$E,5,FALSE))</f>
        <v xml:space="preserve"> </v>
      </c>
      <c r="YG17" s="212" t="str">
        <f>IF(YB17=0," ",(YE17*YF17))</f>
        <v xml:space="preserve"> </v>
      </c>
      <c r="YH17" s="176">
        <f t="shared" si="175"/>
        <v>0</v>
      </c>
      <c r="YI17" s="177" t="str">
        <f t="shared" si="176"/>
        <v xml:space="preserve"> </v>
      </c>
    </row>
    <row r="18" spans="1:659" ht="13.8">
      <c r="A18" s="173">
        <v>30</v>
      </c>
      <c r="B18" s="229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/>
      <c r="K18" s="177" t="str">
        <f t="shared" si="60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61"/>
        <v xml:space="preserve"> </v>
      </c>
      <c r="T18" s="176">
        <f t="shared" si="62"/>
        <v>0</v>
      </c>
      <c r="U18" s="177" t="str">
        <f t="shared" si="63"/>
        <v xml:space="preserve"> </v>
      </c>
      <c r="W18" s="173">
        <v>30</v>
      </c>
      <c r="X18" s="229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/>
      <c r="AG18" s="177" t="str">
        <f t="shared" si="64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80">IF(AJ18=0," ",(AM18*AN18))</f>
        <v xml:space="preserve"> </v>
      </c>
      <c r="AP18" s="176">
        <f t="shared" si="66"/>
        <v>0</v>
      </c>
      <c r="AQ18" s="177" t="str">
        <f t="shared" si="67"/>
        <v xml:space="preserve"> </v>
      </c>
      <c r="AS18" s="173">
        <v>30</v>
      </c>
      <c r="AT18" s="229"/>
      <c r="AU18" s="174" t="str">
        <f>IF(AW18=0," ",VLOOKUP(AW18,PROTOKOL!$A:$F,6,FALSE))</f>
        <v xml:space="preserve"> </v>
      </c>
      <c r="AV18" s="43"/>
      <c r="AW18" s="43"/>
      <c r="AX18" s="43"/>
      <c r="AY18" s="42" t="str">
        <f>IF(AW18=0," ",(VLOOKUP(AW18,PROTOKOL!$A$1:$E$29,2,FALSE))*AX18)</f>
        <v xml:space="preserve"> </v>
      </c>
      <c r="AZ18" s="175" t="str">
        <f t="shared" si="4"/>
        <v xml:space="preserve"> </v>
      </c>
      <c r="BA18" s="212" t="str">
        <f>IF(AW18=0," ",VLOOKUP(AW18,PROTOKOL!$A:$E,5,FALSE))</f>
        <v xml:space="preserve"> </v>
      </c>
      <c r="BB18" s="176"/>
      <c r="BC18" s="177" t="str">
        <f t="shared" si="68"/>
        <v xml:space="preserve"> 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81">IF(BF18=0," ",(BI18*BJ18))</f>
        <v xml:space="preserve"> </v>
      </c>
      <c r="BL18" s="176">
        <f t="shared" si="70"/>
        <v>0</v>
      </c>
      <c r="BM18" s="177" t="str">
        <f t="shared" si="71"/>
        <v xml:space="preserve"> </v>
      </c>
      <c r="BO18" s="173">
        <v>30</v>
      </c>
      <c r="BP18" s="229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/>
      <c r="BY18" s="177" t="str">
        <f t="shared" si="72"/>
        <v xml:space="preserve"> </v>
      </c>
      <c r="BZ18" s="217" t="str">
        <f>IF(CB18=0," ",VLOOKUP(CB18,PROTOKOL!$A:$F,6,FALSE))</f>
        <v xml:space="preserve"> </v>
      </c>
      <c r="CA18" s="43"/>
      <c r="CB18" s="43"/>
      <c r="CC18" s="43"/>
      <c r="CD18" s="91" t="str">
        <f>IF(CB18=0," ",(VLOOKUP(CB18,PROTOKOL!$A$1:$E$29,2,FALSE))*CC18)</f>
        <v xml:space="preserve"> </v>
      </c>
      <c r="CE18" s="175" t="str">
        <f t="shared" si="7"/>
        <v xml:space="preserve"> </v>
      </c>
      <c r="CF18" s="176" t="str">
        <f>IF(CB18=0," ",VLOOKUP(CB18,PROTOKOL!$A:$E,5,FALSE))</f>
        <v xml:space="preserve"> </v>
      </c>
      <c r="CG18" s="212" t="str">
        <f t="shared" ref="CG18:CG81" si="182">IF(CB18=0," ",(CE18*CF18))</f>
        <v xml:space="preserve"> </v>
      </c>
      <c r="CH18" s="176">
        <f t="shared" si="74"/>
        <v>0</v>
      </c>
      <c r="CI18" s="177" t="str">
        <f t="shared" si="75"/>
        <v xml:space="preserve"> </v>
      </c>
      <c r="CK18" s="173">
        <v>30</v>
      </c>
      <c r="CL18" s="229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/>
      <c r="CU18" s="177" t="str">
        <f t="shared" si="76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83">IF(CX18=0," ",(DA18*DB18))</f>
        <v xml:space="preserve"> </v>
      </c>
      <c r="DD18" s="176">
        <f t="shared" si="78"/>
        <v>0</v>
      </c>
      <c r="DE18" s="177" t="str">
        <f t="shared" si="79"/>
        <v xml:space="preserve"> </v>
      </c>
      <c r="DG18" s="173">
        <v>30</v>
      </c>
      <c r="DH18" s="229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/>
      <c r="DQ18" s="177" t="str">
        <f t="shared" si="80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84">IF(DT18=0," ",(DW18*DX18))</f>
        <v xml:space="preserve"> </v>
      </c>
      <c r="DZ18" s="176">
        <f t="shared" si="82"/>
        <v>0</v>
      </c>
      <c r="EA18" s="177" t="str">
        <f t="shared" si="83"/>
        <v xml:space="preserve"> </v>
      </c>
      <c r="EC18" s="173">
        <v>30</v>
      </c>
      <c r="ED18" s="229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/>
      <c r="EM18" s="177" t="str">
        <f t="shared" si="84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85">IF(EP18=0," ",(ES18*ET18))</f>
        <v xml:space="preserve"> </v>
      </c>
      <c r="EV18" s="176">
        <f t="shared" si="86"/>
        <v>0</v>
      </c>
      <c r="EW18" s="177" t="str">
        <f t="shared" si="87"/>
        <v xml:space="preserve"> </v>
      </c>
      <c r="EY18" s="173">
        <v>30</v>
      </c>
      <c r="EZ18" s="229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/>
      <c r="FI18" s="177" t="str">
        <f t="shared" si="177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6">IF(FL18=0," ",(FO18*FP18))</f>
        <v xml:space="preserve"> </v>
      </c>
      <c r="FR18" s="176">
        <f t="shared" si="88"/>
        <v>0</v>
      </c>
      <c r="FS18" s="177" t="str">
        <f t="shared" si="89"/>
        <v xml:space="preserve"> </v>
      </c>
      <c r="FU18" s="173">
        <v>30</v>
      </c>
      <c r="FV18" s="229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/>
      <c r="GE18" s="177" t="str">
        <f t="shared" si="90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7">IF(GH18=0," ",(GK18*GL18))</f>
        <v xml:space="preserve"> </v>
      </c>
      <c r="GN18" s="176">
        <f t="shared" si="92"/>
        <v>0</v>
      </c>
      <c r="GO18" s="177" t="str">
        <f t="shared" si="93"/>
        <v xml:space="preserve"> </v>
      </c>
      <c r="GQ18" s="173">
        <v>30</v>
      </c>
      <c r="GR18" s="229"/>
      <c r="GS18" s="174" t="str">
        <f>IF(GU18=0," ",VLOOKUP(GU18,PROTOKOL!$A:$F,6,FALSE))</f>
        <v xml:space="preserve"> </v>
      </c>
      <c r="GT18" s="43"/>
      <c r="GU18" s="43"/>
      <c r="GV18" s="43"/>
      <c r="GW18" s="42" t="str">
        <f>IF(GU18=0," ",(VLOOKUP(GU18,PROTOKOL!$A$1:$E$29,2,FALSE))*GV18)</f>
        <v xml:space="preserve"> </v>
      </c>
      <c r="GX18" s="175" t="str">
        <f t="shared" si="18"/>
        <v xml:space="preserve"> </v>
      </c>
      <c r="GY18" s="212" t="str">
        <f>IF(GU18=0," ",VLOOKUP(GU18,PROTOKOL!$A:$E,5,FALSE))</f>
        <v xml:space="preserve"> </v>
      </c>
      <c r="GZ18" s="176"/>
      <c r="HA18" s="177" t="str">
        <f t="shared" si="94"/>
        <v xml:space="preserve"> 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8">IF(HD18=0," ",(HG18*HH18))</f>
        <v xml:space="preserve"> </v>
      </c>
      <c r="HJ18" s="176">
        <f t="shared" si="96"/>
        <v>0</v>
      </c>
      <c r="HK18" s="177" t="str">
        <f t="shared" si="97"/>
        <v xml:space="preserve"> </v>
      </c>
      <c r="HM18" s="173">
        <v>30</v>
      </c>
      <c r="HN18" s="229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/>
      <c r="HW18" s="177" t="str">
        <f t="shared" si="98"/>
        <v xml:space="preserve"> </v>
      </c>
      <c r="HX18" s="217" t="str">
        <f>IF(HZ18=0," ",VLOOKUP(HZ18,PROTOKOL!$A:$F,6,FALSE))</f>
        <v xml:space="preserve"> </v>
      </c>
      <c r="HY18" s="43"/>
      <c r="HZ18" s="43"/>
      <c r="IA18" s="43"/>
      <c r="IB18" s="91" t="str">
        <f>IF(HZ18=0," ",(VLOOKUP(HZ18,PROTOKOL!$A$1:$E$29,2,FALSE))*IA18)</f>
        <v xml:space="preserve"> </v>
      </c>
      <c r="IC18" s="175" t="str">
        <f t="shared" si="21"/>
        <v xml:space="preserve"> </v>
      </c>
      <c r="ID18" s="176" t="str">
        <f>IF(HZ18=0," ",VLOOKUP(HZ18,PROTOKOL!$A:$E,5,FALSE))</f>
        <v xml:space="preserve"> </v>
      </c>
      <c r="IE18" s="212" t="str">
        <f t="shared" ref="IE18:IE81" si="189">IF(HZ18=0," ",(IC18*ID18))</f>
        <v xml:space="preserve"> </v>
      </c>
      <c r="IF18" s="176">
        <f t="shared" si="100"/>
        <v>0</v>
      </c>
      <c r="IG18" s="177" t="str">
        <f t="shared" si="101"/>
        <v xml:space="preserve"> </v>
      </c>
      <c r="II18" s="173">
        <v>30</v>
      </c>
      <c r="IJ18" s="229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/>
      <c r="IS18" s="177" t="str">
        <f t="shared" si="102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90">IF(IV18=0," ",(IY18*IZ18))</f>
        <v xml:space="preserve"> </v>
      </c>
      <c r="JB18" s="176">
        <f t="shared" si="104"/>
        <v>0</v>
      </c>
      <c r="JC18" s="177" t="str">
        <f t="shared" si="105"/>
        <v xml:space="preserve"> </v>
      </c>
      <c r="JE18" s="173">
        <v>30</v>
      </c>
      <c r="JF18" s="229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/>
      <c r="JO18" s="177" t="str">
        <f t="shared" si="106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91">IF(JR18=0," ",(JU18*JV18))</f>
        <v xml:space="preserve"> </v>
      </c>
      <c r="JX18" s="176">
        <f t="shared" si="108"/>
        <v>0</v>
      </c>
      <c r="JY18" s="177" t="str">
        <f t="shared" si="109"/>
        <v xml:space="preserve"> </v>
      </c>
      <c r="KA18" s="173">
        <v>30</v>
      </c>
      <c r="KB18" s="229"/>
      <c r="KC18" s="174" t="str">
        <f>IF(KE18=0," ",VLOOKUP(KE18,PROTOKOL!$A:$F,6,FALSE))</f>
        <v xml:space="preserve"> </v>
      </c>
      <c r="KD18" s="43"/>
      <c r="KE18" s="43"/>
      <c r="KF18" s="43"/>
      <c r="KG18" s="42" t="str">
        <f>IF(KE18=0," ",(VLOOKUP(KE18,PROTOKOL!$A$1:$E$29,2,FALSE))*KF18)</f>
        <v xml:space="preserve"> </v>
      </c>
      <c r="KH18" s="175" t="str">
        <f t="shared" si="26"/>
        <v xml:space="preserve"> </v>
      </c>
      <c r="KI18" s="212" t="str">
        <f>IF(KE18=0," ",VLOOKUP(KE18,PROTOKOL!$A:$E,5,FALSE))</f>
        <v xml:space="preserve"> </v>
      </c>
      <c r="KJ18" s="176"/>
      <c r="KK18" s="177" t="str">
        <f t="shared" si="110"/>
        <v xml:space="preserve"> 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92">IF(KN18=0," ",(KQ18*KR18))</f>
        <v xml:space="preserve"> </v>
      </c>
      <c r="KT18" s="176">
        <f t="shared" si="112"/>
        <v>0</v>
      </c>
      <c r="KU18" s="177" t="str">
        <f t="shared" si="113"/>
        <v xml:space="preserve"> </v>
      </c>
      <c r="KW18" s="173">
        <v>30</v>
      </c>
      <c r="KX18" s="229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/>
      <c r="LG18" s="177" t="str">
        <f t="shared" si="114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93">IF(LJ18=0," ",(LM18*LN18))</f>
        <v xml:space="preserve"> </v>
      </c>
      <c r="LP18" s="176">
        <f t="shared" si="116"/>
        <v>0</v>
      </c>
      <c r="LQ18" s="177" t="str">
        <f t="shared" si="117"/>
        <v xml:space="preserve"> </v>
      </c>
      <c r="LS18" s="173">
        <v>30</v>
      </c>
      <c r="LT18" s="229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/>
      <c r="MC18" s="177" t="str">
        <f t="shared" si="118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94">IF(MF18=0," ",(MI18*MJ18))</f>
        <v xml:space="preserve"> </v>
      </c>
      <c r="ML18" s="176">
        <f t="shared" si="120"/>
        <v>0</v>
      </c>
      <c r="MM18" s="177" t="str">
        <f t="shared" si="121"/>
        <v xml:space="preserve"> </v>
      </c>
      <c r="MO18" s="173">
        <v>30</v>
      </c>
      <c r="MP18" s="229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/>
      <c r="MY18" s="177" t="str">
        <f t="shared" si="122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95">IF(NB18=0," ",(NE18*NF18))</f>
        <v xml:space="preserve"> </v>
      </c>
      <c r="NH18" s="176">
        <f t="shared" si="124"/>
        <v>0</v>
      </c>
      <c r="NI18" s="177" t="str">
        <f t="shared" si="125"/>
        <v xml:space="preserve"> </v>
      </c>
      <c r="NK18" s="173">
        <v>30</v>
      </c>
      <c r="NL18" s="229"/>
      <c r="NM18" s="174" t="str">
        <f>IF(NO18=0," ",VLOOKUP(NO18,PROTOKOL!$A:$F,6,FALSE))</f>
        <v xml:space="preserve"> </v>
      </c>
      <c r="NN18" s="43"/>
      <c r="NO18" s="43"/>
      <c r="NP18" s="43"/>
      <c r="NQ18" s="42" t="str">
        <f>IF(NO18=0," ",(VLOOKUP(NO18,PROTOKOL!$A$1:$E$29,2,FALSE))*NP18)</f>
        <v xml:space="preserve"> </v>
      </c>
      <c r="NR18" s="175" t="str">
        <f t="shared" si="34"/>
        <v xml:space="preserve"> </v>
      </c>
      <c r="NS18" s="212" t="str">
        <f>IF(NO18=0," ",VLOOKUP(NO18,PROTOKOL!$A:$E,5,FALSE))</f>
        <v xml:space="preserve"> </v>
      </c>
      <c r="NT18" s="176"/>
      <c r="NU18" s="177" t="str">
        <f t="shared" si="126"/>
        <v xml:space="preserve"> 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6">IF(NX18=0," ",(OA18*OB18))</f>
        <v xml:space="preserve"> </v>
      </c>
      <c r="OD18" s="176">
        <f t="shared" si="128"/>
        <v>0</v>
      </c>
      <c r="OE18" s="177" t="str">
        <f t="shared" si="129"/>
        <v xml:space="preserve"> </v>
      </c>
      <c r="OG18" s="173">
        <v>30</v>
      </c>
      <c r="OH18" s="229"/>
      <c r="OI18" s="174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5" t="str">
        <f t="shared" si="36"/>
        <v xml:space="preserve"> </v>
      </c>
      <c r="OO18" s="212" t="str">
        <f>IF(OK18=0," ",VLOOKUP(OK18,PROTOKOL!$A:$E,5,FALSE))</f>
        <v xml:space="preserve"> </v>
      </c>
      <c r="OP18" s="176"/>
      <c r="OQ18" s="177" t="str">
        <f t="shared" si="130"/>
        <v xml:space="preserve"> 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7">IF(OT18=0," ",(OW18*OX18))</f>
        <v xml:space="preserve"> </v>
      </c>
      <c r="OZ18" s="176">
        <f t="shared" si="132"/>
        <v>0</v>
      </c>
      <c r="PA18" s="177" t="str">
        <f t="shared" si="133"/>
        <v xml:space="preserve"> </v>
      </c>
      <c r="PC18" s="173">
        <v>30</v>
      </c>
      <c r="PD18" s="229"/>
      <c r="PE18" s="174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5" t="str">
        <f t="shared" si="38"/>
        <v xml:space="preserve"> </v>
      </c>
      <c r="PK18" s="212" t="str">
        <f>IF(PG18=0," ",VLOOKUP(PG18,PROTOKOL!$A:$E,5,FALSE))</f>
        <v xml:space="preserve"> </v>
      </c>
      <c r="PL18" s="176"/>
      <c r="PM18" s="177" t="str">
        <f t="shared" si="134"/>
        <v xml:space="preserve"> 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8">IF(PP18=0," ",(PS18*PT18))</f>
        <v xml:space="preserve"> </v>
      </c>
      <c r="PV18" s="176">
        <f t="shared" si="136"/>
        <v>0</v>
      </c>
      <c r="PW18" s="177" t="str">
        <f t="shared" si="137"/>
        <v xml:space="preserve"> </v>
      </c>
      <c r="PY18" s="173">
        <v>30</v>
      </c>
      <c r="PZ18" s="229"/>
      <c r="QA18" s="174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5" t="str">
        <f t="shared" si="40"/>
        <v xml:space="preserve"> </v>
      </c>
      <c r="QG18" s="212" t="str">
        <f>IF(QC18=0," ",VLOOKUP(QC18,PROTOKOL!$A:$E,5,FALSE))</f>
        <v xml:space="preserve"> </v>
      </c>
      <c r="QH18" s="176"/>
      <c r="QI18" s="177" t="str">
        <f t="shared" si="179"/>
        <v xml:space="preserve"> 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9">IF(QL18=0," ",(QO18*QP18))</f>
        <v xml:space="preserve"> </v>
      </c>
      <c r="QR18" s="176">
        <f t="shared" si="139"/>
        <v>0</v>
      </c>
      <c r="QS18" s="177" t="str">
        <f t="shared" si="140"/>
        <v xml:space="preserve"> </v>
      </c>
      <c r="QU18" s="173">
        <v>30</v>
      </c>
      <c r="QV18" s="229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/>
      <c r="RE18" s="177" t="str">
        <f t="shared" si="141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200">IF(RH18=0," ",(RK18*RL18))</f>
        <v xml:space="preserve"> </v>
      </c>
      <c r="RN18" s="176">
        <f t="shared" si="143"/>
        <v>0</v>
      </c>
      <c r="RO18" s="177" t="str">
        <f t="shared" si="144"/>
        <v xml:space="preserve"> </v>
      </c>
      <c r="RQ18" s="173">
        <v>30</v>
      </c>
      <c r="RR18" s="229"/>
      <c r="RS18" s="174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5" t="str">
        <f t="shared" si="44"/>
        <v xml:space="preserve"> </v>
      </c>
      <c r="RY18" s="212" t="str">
        <f>IF(RU18=0," ",VLOOKUP(RU18,PROTOKOL!$A:$E,5,FALSE))</f>
        <v xml:space="preserve"> </v>
      </c>
      <c r="RZ18" s="176"/>
      <c r="SA18" s="177" t="str">
        <f t="shared" si="145"/>
        <v xml:space="preserve"> 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201">IF(SD18=0," ",(SG18*SH18))</f>
        <v xml:space="preserve"> </v>
      </c>
      <c r="SJ18" s="176">
        <f t="shared" si="147"/>
        <v>0</v>
      </c>
      <c r="SK18" s="177" t="str">
        <f t="shared" si="148"/>
        <v xml:space="preserve"> </v>
      </c>
      <c r="SM18" s="173">
        <v>30</v>
      </c>
      <c r="SN18" s="229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/>
      <c r="SW18" s="177" t="str">
        <f t="shared" si="149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202">IF(SZ18=0," ",(TC18*TD18))</f>
        <v xml:space="preserve"> </v>
      </c>
      <c r="TF18" s="176">
        <f t="shared" si="151"/>
        <v>0</v>
      </c>
      <c r="TG18" s="177" t="str">
        <f t="shared" si="152"/>
        <v xml:space="preserve"> </v>
      </c>
      <c r="TI18" s="173">
        <v>30</v>
      </c>
      <c r="TJ18" s="229"/>
      <c r="TK18" s="174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75" t="str">
        <f t="shared" si="48"/>
        <v xml:space="preserve"> </v>
      </c>
      <c r="TQ18" s="212" t="str">
        <f>IF(TM18=0," ",VLOOKUP(TM18,PROTOKOL!$A:$E,5,FALSE))</f>
        <v xml:space="preserve"> </v>
      </c>
      <c r="TR18" s="176"/>
      <c r="TS18" s="177" t="str">
        <f t="shared" si="153"/>
        <v xml:space="preserve"> 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203">IF(TV18=0," ",(TY18*TZ18))</f>
        <v xml:space="preserve"> </v>
      </c>
      <c r="UB18" s="176">
        <f t="shared" si="155"/>
        <v>0</v>
      </c>
      <c r="UC18" s="177" t="str">
        <f t="shared" si="156"/>
        <v xml:space="preserve"> </v>
      </c>
      <c r="UE18" s="173">
        <v>30</v>
      </c>
      <c r="UF18" s="229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/>
      <c r="UO18" s="177" t="str">
        <f t="shared" si="157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204">IF(UR18=0," ",(UU18*UV18))</f>
        <v xml:space="preserve"> </v>
      </c>
      <c r="UX18" s="176">
        <f t="shared" si="159"/>
        <v>0</v>
      </c>
      <c r="UY18" s="177" t="str">
        <f t="shared" si="160"/>
        <v xml:space="preserve"> </v>
      </c>
      <c r="VA18" s="173">
        <v>30</v>
      </c>
      <c r="VB18" s="229"/>
      <c r="VC18" s="174" t="str">
        <f>IF(VE18=0," ",VLOOKUP(VE18,PROTOKOL!$A:$F,6,FALSE))</f>
        <v xml:space="preserve"> </v>
      </c>
      <c r="VD18" s="43"/>
      <c r="VE18" s="43"/>
      <c r="VF18" s="43"/>
      <c r="VG18" s="42" t="str">
        <f>IF(VE18=0," ",(VLOOKUP(VE18,PROTOKOL!$A$1:$E$29,2,FALSE))*VF18)</f>
        <v xml:space="preserve"> </v>
      </c>
      <c r="VH18" s="175" t="str">
        <f t="shared" si="52"/>
        <v xml:space="preserve"> </v>
      </c>
      <c r="VI18" s="212" t="str">
        <f>IF(VE18=0," ",VLOOKUP(VE18,PROTOKOL!$A:$E,5,FALSE))</f>
        <v xml:space="preserve"> </v>
      </c>
      <c r="VJ18" s="176"/>
      <c r="VK18" s="177" t="str">
        <f t="shared" si="161"/>
        <v xml:space="preserve"> 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205">IF(VN18=0," ",(VQ18*VR18))</f>
        <v xml:space="preserve"> </v>
      </c>
      <c r="VT18" s="176">
        <f t="shared" si="163"/>
        <v>0</v>
      </c>
      <c r="VU18" s="177" t="str">
        <f t="shared" si="164"/>
        <v xml:space="preserve"> </v>
      </c>
      <c r="VW18" s="173">
        <v>30</v>
      </c>
      <c r="VX18" s="229"/>
      <c r="VY18" s="174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75" t="str">
        <f t="shared" si="54"/>
        <v xml:space="preserve"> </v>
      </c>
      <c r="WE18" s="212" t="str">
        <f>IF(WA18=0," ",VLOOKUP(WA18,PROTOKOL!$A:$E,5,FALSE))</f>
        <v xml:space="preserve"> </v>
      </c>
      <c r="WF18" s="176"/>
      <c r="WG18" s="177" t="str">
        <f t="shared" si="165"/>
        <v xml:space="preserve"> 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6">IF(WJ18=0," ",(WM18*WN18))</f>
        <v xml:space="preserve"> </v>
      </c>
      <c r="WP18" s="176">
        <f t="shared" si="167"/>
        <v>0</v>
      </c>
      <c r="WQ18" s="177" t="str">
        <f t="shared" si="168"/>
        <v xml:space="preserve"> </v>
      </c>
      <c r="WS18" s="173">
        <v>30</v>
      </c>
      <c r="WT18" s="229"/>
      <c r="WU18" s="174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75" t="str">
        <f t="shared" si="56"/>
        <v xml:space="preserve"> </v>
      </c>
      <c r="XA18" s="212" t="str">
        <f>IF(WW18=0," ",VLOOKUP(WW18,PROTOKOL!$A:$E,5,FALSE))</f>
        <v xml:space="preserve"> </v>
      </c>
      <c r="XB18" s="176"/>
      <c r="XC18" s="177" t="str">
        <f t="shared" si="169"/>
        <v xml:space="preserve"> </v>
      </c>
      <c r="XD18" s="217" t="str">
        <f>IF(XF18=0," ",VLOOKUP(XF18,PROTOKOL!$A:$F,6,FALSE))</f>
        <v xml:space="preserve"> </v>
      </c>
      <c r="XE18" s="43"/>
      <c r="XF18" s="43"/>
      <c r="XG18" s="43"/>
      <c r="XH18" s="91" t="str">
        <f>IF(XF18=0," ",(VLOOKUP(XF18,PROTOKOL!$A$1:$E$29,2,FALSE))*XG18)</f>
        <v xml:space="preserve"> </v>
      </c>
      <c r="XI18" s="175" t="str">
        <f t="shared" si="57"/>
        <v xml:space="preserve"> </v>
      </c>
      <c r="XJ18" s="176" t="str">
        <f>IF(XF18=0," ",VLOOKUP(XF18,PROTOKOL!$A:$E,5,FALSE))</f>
        <v xml:space="preserve"> </v>
      </c>
      <c r="XK18" s="212" t="str">
        <f t="shared" ref="XK18:XK81" si="207">IF(XF18=0," ",(XI18*XJ18))</f>
        <v xml:space="preserve"> </v>
      </c>
      <c r="XL18" s="176">
        <f t="shared" si="171"/>
        <v>0</v>
      </c>
      <c r="XM18" s="177" t="str">
        <f t="shared" si="172"/>
        <v xml:space="preserve"> </v>
      </c>
      <c r="XO18" s="173">
        <v>30</v>
      </c>
      <c r="XP18" s="229"/>
      <c r="XQ18" s="174" t="str">
        <f>IF(XS18=0," ",VLOOKUP(XS18,PROTOKOL!$A:$F,6,FALSE))</f>
        <v xml:space="preserve"> </v>
      </c>
      <c r="XR18" s="43"/>
      <c r="XS18" s="43"/>
      <c r="XT18" s="43"/>
      <c r="XU18" s="42" t="str">
        <f>IF(XS18=0," ",(VLOOKUP(XS18,PROTOKOL!$A$1:$E$29,2,FALSE))*XT18)</f>
        <v xml:space="preserve"> </v>
      </c>
      <c r="XV18" s="175" t="str">
        <f t="shared" si="58"/>
        <v xml:space="preserve"> </v>
      </c>
      <c r="XW18" s="212" t="str">
        <f>IF(XS18=0," ",VLOOKUP(XS18,PROTOKOL!$A:$E,5,FALSE))</f>
        <v xml:space="preserve"> </v>
      </c>
      <c r="XX18" s="176"/>
      <c r="XY18" s="177" t="str">
        <f t="shared" si="173"/>
        <v xml:space="preserve"> </v>
      </c>
      <c r="XZ18" s="217" t="str">
        <f>IF(YB18=0," ",VLOOKUP(YB18,PROTOKOL!$A:$F,6,FALSE))</f>
        <v xml:space="preserve"> </v>
      </c>
      <c r="YA18" s="43"/>
      <c r="YB18" s="43"/>
      <c r="YC18" s="43"/>
      <c r="YD18" s="91" t="str">
        <f>IF(YB18=0," ",(VLOOKUP(YB18,PROTOKOL!$A$1:$E$29,2,FALSE))*YC18)</f>
        <v xml:space="preserve"> </v>
      </c>
      <c r="YE18" s="175" t="str">
        <f t="shared" si="59"/>
        <v xml:space="preserve"> </v>
      </c>
      <c r="YF18" s="176" t="str">
        <f>IF(YB18=0," ",VLOOKUP(YB18,PROTOKOL!$A:$E,5,FALSE))</f>
        <v xml:space="preserve"> </v>
      </c>
      <c r="YG18" s="212" t="str">
        <f t="shared" ref="YG18:YG81" si="208">IF(YB18=0," ",(YE18*YF18))</f>
        <v xml:space="preserve"> </v>
      </c>
      <c r="YH18" s="176">
        <f t="shared" si="175"/>
        <v>0</v>
      </c>
      <c r="YI18" s="177" t="str">
        <f t="shared" si="176"/>
        <v xml:space="preserve"> </v>
      </c>
    </row>
    <row r="19" spans="1:659" ht="13.8">
      <c r="A19" s="173">
        <v>30</v>
      </c>
      <c r="B19" s="230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/>
      <c r="K19" s="177" t="str">
        <f t="shared" si="60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61"/>
        <v xml:space="preserve"> </v>
      </c>
      <c r="T19" s="176">
        <f t="shared" si="62"/>
        <v>0</v>
      </c>
      <c r="U19" s="177" t="str">
        <f t="shared" si="63"/>
        <v xml:space="preserve"> </v>
      </c>
      <c r="W19" s="173">
        <v>30</v>
      </c>
      <c r="X19" s="230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/>
      <c r="AG19" s="177" t="str">
        <f t="shared" si="64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80"/>
        <v xml:space="preserve"> </v>
      </c>
      <c r="AP19" s="176">
        <f t="shared" si="66"/>
        <v>0</v>
      </c>
      <c r="AQ19" s="177" t="str">
        <f t="shared" si="67"/>
        <v xml:space="preserve"> </v>
      </c>
      <c r="AS19" s="173">
        <v>30</v>
      </c>
      <c r="AT19" s="230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/>
      <c r="BC19" s="177" t="str">
        <f t="shared" si="68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81"/>
        <v xml:space="preserve"> </v>
      </c>
      <c r="BL19" s="176">
        <f t="shared" si="70"/>
        <v>0</v>
      </c>
      <c r="BM19" s="177" t="str">
        <f t="shared" si="71"/>
        <v xml:space="preserve"> </v>
      </c>
      <c r="BO19" s="173">
        <v>30</v>
      </c>
      <c r="BP19" s="230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/>
      <c r="BY19" s="177" t="str">
        <f t="shared" si="72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si="182"/>
        <v xml:space="preserve"> </v>
      </c>
      <c r="CH19" s="176">
        <f t="shared" si="74"/>
        <v>0</v>
      </c>
      <c r="CI19" s="177" t="str">
        <f t="shared" si="75"/>
        <v xml:space="preserve"> </v>
      </c>
      <c r="CK19" s="173">
        <v>30</v>
      </c>
      <c r="CL19" s="230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/>
      <c r="CU19" s="177" t="str">
        <f t="shared" si="76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83"/>
        <v xml:space="preserve"> </v>
      </c>
      <c r="DD19" s="176">
        <f t="shared" si="78"/>
        <v>0</v>
      </c>
      <c r="DE19" s="177" t="str">
        <f t="shared" si="79"/>
        <v xml:space="preserve"> </v>
      </c>
      <c r="DG19" s="173">
        <v>30</v>
      </c>
      <c r="DH19" s="230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/>
      <c r="DQ19" s="177" t="str">
        <f t="shared" si="80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84"/>
        <v xml:space="preserve"> </v>
      </c>
      <c r="DZ19" s="176">
        <f t="shared" si="82"/>
        <v>0</v>
      </c>
      <c r="EA19" s="177" t="str">
        <f t="shared" si="83"/>
        <v xml:space="preserve"> </v>
      </c>
      <c r="EC19" s="173">
        <v>30</v>
      </c>
      <c r="ED19" s="230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/>
      <c r="EM19" s="177" t="str">
        <f t="shared" si="84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85"/>
        <v xml:space="preserve"> </v>
      </c>
      <c r="EV19" s="176">
        <f t="shared" si="86"/>
        <v>0</v>
      </c>
      <c r="EW19" s="177" t="str">
        <f t="shared" si="87"/>
        <v xml:space="preserve"> </v>
      </c>
      <c r="EY19" s="173">
        <v>30</v>
      </c>
      <c r="EZ19" s="230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/>
      <c r="FI19" s="177" t="str">
        <f t="shared" si="177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6"/>
        <v xml:space="preserve"> </v>
      </c>
      <c r="FR19" s="176">
        <f t="shared" si="88"/>
        <v>0</v>
      </c>
      <c r="FS19" s="177" t="str">
        <f t="shared" si="89"/>
        <v xml:space="preserve"> </v>
      </c>
      <c r="FU19" s="173">
        <v>30</v>
      </c>
      <c r="FV19" s="230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/>
      <c r="GE19" s="177" t="str">
        <f t="shared" si="90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7"/>
        <v xml:space="preserve"> </v>
      </c>
      <c r="GN19" s="176">
        <f t="shared" si="92"/>
        <v>0</v>
      </c>
      <c r="GO19" s="177" t="str">
        <f t="shared" si="93"/>
        <v xml:space="preserve"> </v>
      </c>
      <c r="GQ19" s="173">
        <v>30</v>
      </c>
      <c r="GR19" s="230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/>
      <c r="HA19" s="177" t="str">
        <f t="shared" si="94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8"/>
        <v xml:space="preserve"> </v>
      </c>
      <c r="HJ19" s="176">
        <f t="shared" si="96"/>
        <v>0</v>
      </c>
      <c r="HK19" s="177" t="str">
        <f t="shared" si="97"/>
        <v xml:space="preserve"> </v>
      </c>
      <c r="HM19" s="173">
        <v>30</v>
      </c>
      <c r="HN19" s="230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/>
      <c r="HW19" s="177" t="str">
        <f t="shared" si="98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si="189"/>
        <v xml:space="preserve"> </v>
      </c>
      <c r="IF19" s="176">
        <f t="shared" si="100"/>
        <v>0</v>
      </c>
      <c r="IG19" s="177" t="str">
        <f t="shared" si="101"/>
        <v xml:space="preserve"> </v>
      </c>
      <c r="II19" s="173">
        <v>30</v>
      </c>
      <c r="IJ19" s="230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/>
      <c r="IS19" s="177" t="str">
        <f t="shared" si="102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90"/>
        <v xml:space="preserve"> </v>
      </c>
      <c r="JB19" s="176">
        <f t="shared" si="104"/>
        <v>0</v>
      </c>
      <c r="JC19" s="177" t="str">
        <f t="shared" si="105"/>
        <v xml:space="preserve"> </v>
      </c>
      <c r="JE19" s="173">
        <v>30</v>
      </c>
      <c r="JF19" s="230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/>
      <c r="JO19" s="177" t="str">
        <f t="shared" si="106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91"/>
        <v xml:space="preserve"> </v>
      </c>
      <c r="JX19" s="176">
        <f t="shared" si="108"/>
        <v>0</v>
      </c>
      <c r="JY19" s="177" t="str">
        <f t="shared" si="109"/>
        <v xml:space="preserve"> </v>
      </c>
      <c r="KA19" s="173">
        <v>30</v>
      </c>
      <c r="KB19" s="230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/>
      <c r="KK19" s="177" t="str">
        <f t="shared" si="110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92"/>
        <v xml:space="preserve"> </v>
      </c>
      <c r="KT19" s="176">
        <f t="shared" si="112"/>
        <v>0</v>
      </c>
      <c r="KU19" s="177" t="str">
        <f t="shared" si="113"/>
        <v xml:space="preserve"> </v>
      </c>
      <c r="KW19" s="173">
        <v>30</v>
      </c>
      <c r="KX19" s="230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/>
      <c r="LG19" s="177" t="str">
        <f t="shared" si="114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93"/>
        <v xml:space="preserve"> </v>
      </c>
      <c r="LP19" s="176">
        <f t="shared" si="116"/>
        <v>0</v>
      </c>
      <c r="LQ19" s="177" t="str">
        <f t="shared" si="117"/>
        <v xml:space="preserve"> </v>
      </c>
      <c r="LS19" s="173">
        <v>30</v>
      </c>
      <c r="LT19" s="230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/>
      <c r="MC19" s="177" t="str">
        <f t="shared" si="118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94"/>
        <v xml:space="preserve"> </v>
      </c>
      <c r="ML19" s="176">
        <f t="shared" si="120"/>
        <v>0</v>
      </c>
      <c r="MM19" s="177" t="str">
        <f t="shared" si="121"/>
        <v xml:space="preserve"> </v>
      </c>
      <c r="MO19" s="173">
        <v>30</v>
      </c>
      <c r="MP19" s="230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/>
      <c r="MY19" s="177" t="str">
        <f t="shared" si="122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95"/>
        <v xml:space="preserve"> </v>
      </c>
      <c r="NH19" s="176">
        <f t="shared" si="124"/>
        <v>0</v>
      </c>
      <c r="NI19" s="177" t="str">
        <f t="shared" si="125"/>
        <v xml:space="preserve"> </v>
      </c>
      <c r="NK19" s="173">
        <v>30</v>
      </c>
      <c r="NL19" s="230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/>
      <c r="NU19" s="177" t="str">
        <f t="shared" si="126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6"/>
        <v xml:space="preserve"> </v>
      </c>
      <c r="OD19" s="176">
        <f t="shared" si="128"/>
        <v>0</v>
      </c>
      <c r="OE19" s="177" t="str">
        <f t="shared" si="129"/>
        <v xml:space="preserve"> </v>
      </c>
      <c r="OG19" s="173">
        <v>30</v>
      </c>
      <c r="OH19" s="230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/>
      <c r="OQ19" s="177" t="str">
        <f t="shared" si="130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7"/>
        <v xml:space="preserve"> </v>
      </c>
      <c r="OZ19" s="176">
        <f t="shared" si="132"/>
        <v>0</v>
      </c>
      <c r="PA19" s="177" t="str">
        <f t="shared" si="133"/>
        <v xml:space="preserve"> </v>
      </c>
      <c r="PC19" s="173">
        <v>30</v>
      </c>
      <c r="PD19" s="230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/>
      <c r="PM19" s="177" t="str">
        <f t="shared" si="134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8"/>
        <v xml:space="preserve"> </v>
      </c>
      <c r="PV19" s="176">
        <f t="shared" si="136"/>
        <v>0</v>
      </c>
      <c r="PW19" s="177" t="str">
        <f t="shared" si="137"/>
        <v xml:space="preserve"> </v>
      </c>
      <c r="PY19" s="173">
        <v>30</v>
      </c>
      <c r="PZ19" s="230"/>
      <c r="QA19" s="174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5" t="str">
        <f t="shared" si="40"/>
        <v xml:space="preserve"> </v>
      </c>
      <c r="QG19" s="212" t="str">
        <f>IF(QC19=0," ",VLOOKUP(QC19,PROTOKOL!$A:$E,5,FALSE))</f>
        <v xml:space="preserve"> </v>
      </c>
      <c r="QH19" s="176"/>
      <c r="QI19" s="177" t="str">
        <f t="shared" si="179"/>
        <v xml:space="preserve"> 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9"/>
        <v xml:space="preserve"> </v>
      </c>
      <c r="QR19" s="176">
        <f t="shared" si="139"/>
        <v>0</v>
      </c>
      <c r="QS19" s="177" t="str">
        <f t="shared" si="140"/>
        <v xml:space="preserve"> </v>
      </c>
      <c r="QU19" s="173">
        <v>30</v>
      </c>
      <c r="QV19" s="230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/>
      <c r="RE19" s="177" t="str">
        <f t="shared" si="141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200"/>
        <v xml:space="preserve"> </v>
      </c>
      <c r="RN19" s="176">
        <f t="shared" si="143"/>
        <v>0</v>
      </c>
      <c r="RO19" s="177" t="str">
        <f t="shared" si="144"/>
        <v xml:space="preserve"> </v>
      </c>
      <c r="RQ19" s="173">
        <v>30</v>
      </c>
      <c r="RR19" s="230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/>
      <c r="SA19" s="177" t="str">
        <f t="shared" si="145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201"/>
        <v xml:space="preserve"> </v>
      </c>
      <c r="SJ19" s="176">
        <f t="shared" si="147"/>
        <v>0</v>
      </c>
      <c r="SK19" s="177" t="str">
        <f t="shared" si="148"/>
        <v xml:space="preserve"> </v>
      </c>
      <c r="SM19" s="173">
        <v>30</v>
      </c>
      <c r="SN19" s="230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/>
      <c r="SW19" s="177" t="str">
        <f t="shared" si="149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202"/>
        <v xml:space="preserve"> </v>
      </c>
      <c r="TF19" s="176">
        <f t="shared" si="151"/>
        <v>0</v>
      </c>
      <c r="TG19" s="177" t="str">
        <f t="shared" si="152"/>
        <v xml:space="preserve"> </v>
      </c>
      <c r="TI19" s="173">
        <v>30</v>
      </c>
      <c r="TJ19" s="230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/>
      <c r="TS19" s="177" t="str">
        <f t="shared" si="153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203"/>
        <v xml:space="preserve"> </v>
      </c>
      <c r="UB19" s="176">
        <f t="shared" si="155"/>
        <v>0</v>
      </c>
      <c r="UC19" s="177" t="str">
        <f t="shared" si="156"/>
        <v xml:space="preserve"> </v>
      </c>
      <c r="UE19" s="173">
        <v>30</v>
      </c>
      <c r="UF19" s="230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/>
      <c r="UO19" s="177" t="str">
        <f t="shared" si="157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204"/>
        <v xml:space="preserve"> </v>
      </c>
      <c r="UX19" s="176">
        <f t="shared" si="159"/>
        <v>0</v>
      </c>
      <c r="UY19" s="177" t="str">
        <f t="shared" si="160"/>
        <v xml:space="preserve"> </v>
      </c>
      <c r="VA19" s="173">
        <v>30</v>
      </c>
      <c r="VB19" s="230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/>
      <c r="VK19" s="177" t="str">
        <f t="shared" si="161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205"/>
        <v xml:space="preserve"> </v>
      </c>
      <c r="VT19" s="176">
        <f t="shared" si="163"/>
        <v>0</v>
      </c>
      <c r="VU19" s="177" t="str">
        <f t="shared" si="164"/>
        <v xml:space="preserve"> </v>
      </c>
      <c r="VW19" s="173">
        <v>30</v>
      </c>
      <c r="VX19" s="230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/>
      <c r="WG19" s="177" t="str">
        <f t="shared" si="165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6"/>
        <v xml:space="preserve"> </v>
      </c>
      <c r="WP19" s="176">
        <f t="shared" si="167"/>
        <v>0</v>
      </c>
      <c r="WQ19" s="177" t="str">
        <f t="shared" si="168"/>
        <v xml:space="preserve"> </v>
      </c>
      <c r="WS19" s="173">
        <v>30</v>
      </c>
      <c r="WT19" s="230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/>
      <c r="XC19" s="177" t="str">
        <f t="shared" si="169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7"/>
        <v xml:space="preserve"> </v>
      </c>
      <c r="XL19" s="176">
        <f t="shared" si="171"/>
        <v>0</v>
      </c>
      <c r="XM19" s="177" t="str">
        <f t="shared" si="172"/>
        <v xml:space="preserve"> </v>
      </c>
      <c r="XO19" s="173">
        <v>30</v>
      </c>
      <c r="XP19" s="230"/>
      <c r="XQ19" s="174" t="str">
        <f>IF(XS19=0," ",VLOOKUP(XS19,PROTOKOL!$A:$F,6,FALSE))</f>
        <v xml:space="preserve"> </v>
      </c>
      <c r="XR19" s="43"/>
      <c r="XS19" s="43"/>
      <c r="XT19" s="43"/>
      <c r="XU19" s="42" t="str">
        <f>IF(XS19=0," ",(VLOOKUP(XS19,PROTOKOL!$A$1:$E$29,2,FALSE))*XT19)</f>
        <v xml:space="preserve"> </v>
      </c>
      <c r="XV19" s="175" t="str">
        <f t="shared" si="58"/>
        <v xml:space="preserve"> </v>
      </c>
      <c r="XW19" s="212" t="str">
        <f>IF(XS19=0," ",VLOOKUP(XS19,PROTOKOL!$A:$E,5,FALSE))</f>
        <v xml:space="preserve"> </v>
      </c>
      <c r="XX19" s="176"/>
      <c r="XY19" s="177" t="str">
        <f t="shared" si="173"/>
        <v xml:space="preserve"> </v>
      </c>
      <c r="XZ19" s="217" t="str">
        <f>IF(YB19=0," ",VLOOKUP(YB19,PROTOKOL!$A:$F,6,FALSE))</f>
        <v xml:space="preserve"> </v>
      </c>
      <c r="YA19" s="43"/>
      <c r="YB19" s="43"/>
      <c r="YC19" s="43"/>
      <c r="YD19" s="91" t="str">
        <f>IF(YB19=0," ",(VLOOKUP(YB19,PROTOKOL!$A$1:$E$29,2,FALSE))*YC19)</f>
        <v xml:space="preserve"> </v>
      </c>
      <c r="YE19" s="175" t="str">
        <f t="shared" si="59"/>
        <v xml:space="preserve"> </v>
      </c>
      <c r="YF19" s="176" t="str">
        <f>IF(YB19=0," ",VLOOKUP(YB19,PROTOKOL!$A:$E,5,FALSE))</f>
        <v xml:space="preserve"> </v>
      </c>
      <c r="YG19" s="212" t="str">
        <f t="shared" si="208"/>
        <v xml:space="preserve"> </v>
      </c>
      <c r="YH19" s="176">
        <f t="shared" si="175"/>
        <v>0</v>
      </c>
      <c r="YI19" s="177" t="str">
        <f t="shared" si="176"/>
        <v xml:space="preserve"> </v>
      </c>
    </row>
    <row r="20" spans="1:659" ht="13.8">
      <c r="A20" s="173">
        <v>31</v>
      </c>
      <c r="B20" s="231">
        <v>31</v>
      </c>
      <c r="C20" s="174" t="str">
        <f>IF(E20=0," ",VLOOKUP(E20,PROTOKOL!$A:$F,6,FALSE))</f>
        <v xml:space="preserve"> </v>
      </c>
      <c r="D20" s="43"/>
      <c r="E20" s="43"/>
      <c r="F20" s="43"/>
      <c r="G20" s="42" t="str">
        <f>IF(E20=0," ",(VLOOKUP(E20,PROTOKOL!$A$1:$E$29,2,FALSE))*F20)</f>
        <v xml:space="preserve"> </v>
      </c>
      <c r="H20" s="175" t="str">
        <f t="shared" si="0"/>
        <v xml:space="preserve"> </v>
      </c>
      <c r="I20" s="212" t="str">
        <f>IF(E20=0," ",VLOOKUP(E20,PROTOKOL!$A:$E,5,FALSE))</f>
        <v xml:space="preserve"> </v>
      </c>
      <c r="J20" s="176"/>
      <c r="K20" s="177" t="str">
        <f t="shared" si="60"/>
        <v xml:space="preserve"> 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61"/>
        <v xml:space="preserve"> </v>
      </c>
      <c r="T20" s="176">
        <f t="shared" si="62"/>
        <v>0</v>
      </c>
      <c r="U20" s="177" t="str">
        <f t="shared" si="63"/>
        <v xml:space="preserve"> </v>
      </c>
      <c r="W20" s="173">
        <v>31</v>
      </c>
      <c r="X20" s="231">
        <v>31</v>
      </c>
      <c r="Y20" s="174" t="str">
        <f>IF(AA20=0," ",VLOOKUP(AA20,PROTOKOL!$A:$F,6,FALSE))</f>
        <v xml:space="preserve"> </v>
      </c>
      <c r="Z20" s="43"/>
      <c r="AA20" s="43"/>
      <c r="AB20" s="43"/>
      <c r="AC20" s="42" t="str">
        <f>IF(AA20=0," ",(VLOOKUP(AA20,PROTOKOL!$A$1:$E$29,2,FALSE))*AB20)</f>
        <v xml:space="preserve"> </v>
      </c>
      <c r="AD20" s="175" t="str">
        <f t="shared" si="2"/>
        <v xml:space="preserve"> </v>
      </c>
      <c r="AE20" s="212" t="str">
        <f>IF(AA20=0," ",VLOOKUP(AA20,PROTOKOL!$A:$E,5,FALSE))</f>
        <v xml:space="preserve"> </v>
      </c>
      <c r="AF20" s="176"/>
      <c r="AG20" s="177" t="str">
        <f t="shared" si="64"/>
        <v xml:space="preserve"> 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80"/>
        <v xml:space="preserve"> </v>
      </c>
      <c r="AP20" s="176">
        <f t="shared" si="66"/>
        <v>0</v>
      </c>
      <c r="AQ20" s="177" t="str">
        <f t="shared" si="67"/>
        <v xml:space="preserve"> </v>
      </c>
      <c r="AS20" s="173">
        <v>31</v>
      </c>
      <c r="AT20" s="231">
        <v>31</v>
      </c>
      <c r="AU20" s="174" t="str">
        <f>IF(AW20=0," ",VLOOKUP(AW20,PROTOKOL!$A:$F,6,FALSE))</f>
        <v xml:space="preserve"> </v>
      </c>
      <c r="AV20" s="43"/>
      <c r="AW20" s="43"/>
      <c r="AX20" s="43"/>
      <c r="AY20" s="42" t="str">
        <f>IF(AW20=0," ",(VLOOKUP(AW20,PROTOKOL!$A$1:$E$29,2,FALSE))*AX20)</f>
        <v xml:space="preserve"> </v>
      </c>
      <c r="AZ20" s="175" t="str">
        <f t="shared" si="4"/>
        <v xml:space="preserve"> </v>
      </c>
      <c r="BA20" s="212" t="str">
        <f>IF(AW20=0," ",VLOOKUP(AW20,PROTOKOL!$A:$E,5,FALSE))</f>
        <v xml:space="preserve"> </v>
      </c>
      <c r="BB20" s="176"/>
      <c r="BC20" s="177" t="str">
        <f t="shared" si="68"/>
        <v xml:space="preserve"> 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81"/>
        <v xml:space="preserve"> </v>
      </c>
      <c r="BL20" s="176">
        <f t="shared" si="70"/>
        <v>0</v>
      </c>
      <c r="BM20" s="177" t="str">
        <f t="shared" si="71"/>
        <v xml:space="preserve"> </v>
      </c>
      <c r="BO20" s="173">
        <v>31</v>
      </c>
      <c r="BP20" s="231">
        <v>31</v>
      </c>
      <c r="BQ20" s="174" t="str">
        <f>IF(BS20=0," ",VLOOKUP(BS20,PROTOKOL!$A:$F,6,FALSE))</f>
        <v xml:space="preserve"> </v>
      </c>
      <c r="BR20" s="43"/>
      <c r="BS20" s="43"/>
      <c r="BT20" s="43"/>
      <c r="BU20" s="42" t="str">
        <f>IF(BS20=0," ",(VLOOKUP(BS20,PROTOKOL!$A$1:$E$29,2,FALSE))*BT20)</f>
        <v xml:space="preserve"> </v>
      </c>
      <c r="BV20" s="175" t="str">
        <f t="shared" si="6"/>
        <v xml:space="preserve"> </v>
      </c>
      <c r="BW20" s="212" t="str">
        <f>IF(BS20=0," ",VLOOKUP(BS20,PROTOKOL!$A:$E,5,FALSE))</f>
        <v xml:space="preserve"> </v>
      </c>
      <c r="BX20" s="176"/>
      <c r="BY20" s="177" t="str">
        <f t="shared" si="72"/>
        <v xml:space="preserve"> 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182"/>
        <v xml:space="preserve"> </v>
      </c>
      <c r="CH20" s="176">
        <f t="shared" si="74"/>
        <v>0</v>
      </c>
      <c r="CI20" s="177" t="str">
        <f t="shared" si="75"/>
        <v xml:space="preserve"> </v>
      </c>
      <c r="CK20" s="173">
        <v>31</v>
      </c>
      <c r="CL20" s="231">
        <v>31</v>
      </c>
      <c r="CM20" s="174" t="str">
        <f>IF(CO20=0," ",VLOOKUP(CO20,PROTOKOL!$A:$F,6,FALSE))</f>
        <v xml:space="preserve"> </v>
      </c>
      <c r="CN20" s="43"/>
      <c r="CO20" s="43"/>
      <c r="CP20" s="43"/>
      <c r="CQ20" s="42" t="str">
        <f>IF(CO20=0," ",(VLOOKUP(CO20,PROTOKOL!$A$1:$E$29,2,FALSE))*CP20)</f>
        <v xml:space="preserve"> </v>
      </c>
      <c r="CR20" s="175" t="str">
        <f t="shared" si="8"/>
        <v xml:space="preserve"> </v>
      </c>
      <c r="CS20" s="212" t="str">
        <f>IF(CO20=0," ",VLOOKUP(CO20,PROTOKOL!$A:$E,5,FALSE))</f>
        <v xml:space="preserve"> </v>
      </c>
      <c r="CT20" s="176"/>
      <c r="CU20" s="177" t="str">
        <f t="shared" si="76"/>
        <v xml:space="preserve"> 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83"/>
        <v xml:space="preserve"> </v>
      </c>
      <c r="DD20" s="176">
        <f t="shared" si="78"/>
        <v>0</v>
      </c>
      <c r="DE20" s="177" t="str">
        <f t="shared" si="79"/>
        <v xml:space="preserve"> </v>
      </c>
      <c r="DG20" s="173">
        <v>31</v>
      </c>
      <c r="DH20" s="231">
        <v>31</v>
      </c>
      <c r="DI20" s="174" t="str">
        <f>IF(DK20=0," ",VLOOKUP(DK20,PROTOKOL!$A:$F,6,FALSE))</f>
        <v xml:space="preserve"> </v>
      </c>
      <c r="DJ20" s="43"/>
      <c r="DK20" s="43"/>
      <c r="DL20" s="43"/>
      <c r="DM20" s="42" t="str">
        <f>IF(DK20=0," ",(VLOOKUP(DK20,PROTOKOL!$A$1:$E$29,2,FALSE))*DL20)</f>
        <v xml:space="preserve"> </v>
      </c>
      <c r="DN20" s="175" t="str">
        <f t="shared" si="10"/>
        <v xml:space="preserve"> </v>
      </c>
      <c r="DO20" s="212" t="str">
        <f>IF(DK20=0," ",VLOOKUP(DK20,PROTOKOL!$A:$E,5,FALSE))</f>
        <v xml:space="preserve"> </v>
      </c>
      <c r="DP20" s="176"/>
      <c r="DQ20" s="177" t="str">
        <f t="shared" si="80"/>
        <v xml:space="preserve"> 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84"/>
        <v xml:space="preserve"> </v>
      </c>
      <c r="DZ20" s="176">
        <f t="shared" si="82"/>
        <v>0</v>
      </c>
      <c r="EA20" s="177" t="str">
        <f t="shared" si="83"/>
        <v xml:space="preserve"> </v>
      </c>
      <c r="EC20" s="173">
        <v>31</v>
      </c>
      <c r="ED20" s="231">
        <v>31</v>
      </c>
      <c r="EE20" s="174" t="str">
        <f>IF(EG20=0," ",VLOOKUP(EG20,PROTOKOL!$A:$F,6,FALSE))</f>
        <v xml:space="preserve"> </v>
      </c>
      <c r="EF20" s="43"/>
      <c r="EG20" s="43"/>
      <c r="EH20" s="43"/>
      <c r="EI20" s="42" t="str">
        <f>IF(EG20=0," ",(VLOOKUP(EG20,PROTOKOL!$A$1:$E$29,2,FALSE))*EH20)</f>
        <v xml:space="preserve"> </v>
      </c>
      <c r="EJ20" s="175" t="str">
        <f t="shared" si="12"/>
        <v xml:space="preserve"> </v>
      </c>
      <c r="EK20" s="212" t="str">
        <f>IF(EG20=0," ",VLOOKUP(EG20,PROTOKOL!$A:$E,5,FALSE))</f>
        <v xml:space="preserve"> </v>
      </c>
      <c r="EL20" s="176"/>
      <c r="EM20" s="177" t="str">
        <f t="shared" si="84"/>
        <v xml:space="preserve"> 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85"/>
        <v xml:space="preserve"> </v>
      </c>
      <c r="EV20" s="176">
        <f t="shared" si="86"/>
        <v>0</v>
      </c>
      <c r="EW20" s="177" t="str">
        <f t="shared" si="87"/>
        <v xml:space="preserve"> </v>
      </c>
      <c r="EY20" s="173">
        <v>31</v>
      </c>
      <c r="EZ20" s="231">
        <v>31</v>
      </c>
      <c r="FA20" s="174" t="str">
        <f>IF(FC20=0," ",VLOOKUP(FC20,PROTOKOL!$A:$F,6,FALSE))</f>
        <v xml:space="preserve"> </v>
      </c>
      <c r="FB20" s="43"/>
      <c r="FC20" s="43"/>
      <c r="FD20" s="43"/>
      <c r="FE20" s="42" t="str">
        <f>IF(FC20=0," ",(VLOOKUP(FC20,PROTOKOL!$A$1:$E$29,2,FALSE))*FD20)</f>
        <v xml:space="preserve"> </v>
      </c>
      <c r="FF20" s="175" t="str">
        <f t="shared" si="14"/>
        <v xml:space="preserve"> </v>
      </c>
      <c r="FG20" s="212" t="str">
        <f>IF(FC20=0," ",VLOOKUP(FC20,PROTOKOL!$A:$E,5,FALSE))</f>
        <v xml:space="preserve"> </v>
      </c>
      <c r="FH20" s="176"/>
      <c r="FI20" s="177" t="str">
        <f t="shared" si="177"/>
        <v xml:space="preserve"> 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6"/>
        <v xml:space="preserve"> </v>
      </c>
      <c r="FR20" s="176">
        <f t="shared" si="88"/>
        <v>0</v>
      </c>
      <c r="FS20" s="177" t="str">
        <f t="shared" si="89"/>
        <v xml:space="preserve"> </v>
      </c>
      <c r="FU20" s="173">
        <v>31</v>
      </c>
      <c r="FV20" s="231">
        <v>31</v>
      </c>
      <c r="FW20" s="174" t="str">
        <f>IF(FY20=0," ",VLOOKUP(FY20,PROTOKOL!$A:$F,6,FALSE))</f>
        <v xml:space="preserve"> </v>
      </c>
      <c r="FX20" s="43"/>
      <c r="FY20" s="43"/>
      <c r="FZ20" s="43"/>
      <c r="GA20" s="42" t="str">
        <f>IF(FY20=0," ",(VLOOKUP(FY20,PROTOKOL!$A$1:$E$29,2,FALSE))*FZ20)</f>
        <v xml:space="preserve"> </v>
      </c>
      <c r="GB20" s="175" t="str">
        <f t="shared" si="16"/>
        <v xml:space="preserve"> </v>
      </c>
      <c r="GC20" s="212" t="str">
        <f>IF(FY20=0," ",VLOOKUP(FY20,PROTOKOL!$A:$E,5,FALSE))</f>
        <v xml:space="preserve"> </v>
      </c>
      <c r="GD20" s="176"/>
      <c r="GE20" s="177" t="str">
        <f t="shared" si="90"/>
        <v xml:space="preserve"> 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7"/>
        <v xml:space="preserve"> </v>
      </c>
      <c r="GN20" s="176">
        <f t="shared" si="92"/>
        <v>0</v>
      </c>
      <c r="GO20" s="177" t="str">
        <f t="shared" si="93"/>
        <v xml:space="preserve"> </v>
      </c>
      <c r="GQ20" s="173">
        <v>31</v>
      </c>
      <c r="GR20" s="231">
        <v>31</v>
      </c>
      <c r="GS20" s="174" t="str">
        <f>IF(GU20=0," ",VLOOKUP(GU20,PROTOKOL!$A:$F,6,FALSE))</f>
        <v xml:space="preserve"> </v>
      </c>
      <c r="GT20" s="43"/>
      <c r="GU20" s="43"/>
      <c r="GV20" s="43"/>
      <c r="GW20" s="42" t="str">
        <f>IF(GU20=0," ",(VLOOKUP(GU20,PROTOKOL!$A$1:$E$29,2,FALSE))*GV20)</f>
        <v xml:space="preserve"> </v>
      </c>
      <c r="GX20" s="175" t="str">
        <f t="shared" si="18"/>
        <v xml:space="preserve"> </v>
      </c>
      <c r="GY20" s="212" t="str">
        <f>IF(GU20=0," ",VLOOKUP(GU20,PROTOKOL!$A:$E,5,FALSE))</f>
        <v xml:space="preserve"> </v>
      </c>
      <c r="GZ20" s="176"/>
      <c r="HA20" s="177" t="str">
        <f t="shared" si="94"/>
        <v xml:space="preserve"> </v>
      </c>
      <c r="HB20" s="217" t="str">
        <f>IF(HD20=0," ",VLOOKUP(HD20,PROTOKOL!$A:$F,6,FALSE))</f>
        <v xml:space="preserve"> </v>
      </c>
      <c r="HC20" s="43"/>
      <c r="HD20" s="43"/>
      <c r="HE20" s="43"/>
      <c r="HF20" s="91" t="str">
        <f>IF(HD20=0," ",(VLOOKUP(HD20,PROTOKOL!$A$1:$E$29,2,FALSE))*HE20)</f>
        <v xml:space="preserve"> </v>
      </c>
      <c r="HG20" s="175" t="str">
        <f t="shared" si="19"/>
        <v xml:space="preserve"> </v>
      </c>
      <c r="HH20" s="176" t="str">
        <f>IF(HD20=0," ",VLOOKUP(HD20,PROTOKOL!$A:$E,5,FALSE))</f>
        <v xml:space="preserve"> </v>
      </c>
      <c r="HI20" s="212" t="str">
        <f t="shared" si="188"/>
        <v xml:space="preserve"> </v>
      </c>
      <c r="HJ20" s="176">
        <f t="shared" si="96"/>
        <v>0</v>
      </c>
      <c r="HK20" s="177" t="str">
        <f t="shared" si="97"/>
        <v xml:space="preserve"> </v>
      </c>
      <c r="HM20" s="173">
        <v>31</v>
      </c>
      <c r="HN20" s="231">
        <v>31</v>
      </c>
      <c r="HO20" s="174" t="str">
        <f>IF(HQ20=0," ",VLOOKUP(HQ20,PROTOKOL!$A:$F,6,FALSE))</f>
        <v xml:space="preserve"> 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/>
      <c r="HW20" s="177" t="str">
        <f t="shared" si="98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189"/>
        <v xml:space="preserve"> </v>
      </c>
      <c r="IF20" s="176">
        <f t="shared" si="100"/>
        <v>0</v>
      </c>
      <c r="IG20" s="177" t="str">
        <f t="shared" si="101"/>
        <v xml:space="preserve"> </v>
      </c>
      <c r="II20" s="173">
        <v>31</v>
      </c>
      <c r="IJ20" s="231">
        <v>31</v>
      </c>
      <c r="IK20" s="174" t="str">
        <f>IF(IM20=0," ",VLOOKUP(IM20,PROTOKOL!$A:$F,6,FALSE))</f>
        <v xml:space="preserve"> </v>
      </c>
      <c r="IL20" s="43"/>
      <c r="IM20" s="43"/>
      <c r="IN20" s="43"/>
      <c r="IO20" s="42" t="str">
        <f>IF(IM20=0," ",(VLOOKUP(IM20,PROTOKOL!$A$1:$E$29,2,FALSE))*IN20)</f>
        <v xml:space="preserve"> </v>
      </c>
      <c r="IP20" s="175" t="str">
        <f t="shared" si="22"/>
        <v xml:space="preserve"> </v>
      </c>
      <c r="IQ20" s="212" t="str">
        <f>IF(IM20=0," ",VLOOKUP(IM20,PROTOKOL!$A:$E,5,FALSE))</f>
        <v xml:space="preserve"> </v>
      </c>
      <c r="IR20" s="176"/>
      <c r="IS20" s="177" t="str">
        <f t="shared" si="102"/>
        <v xml:space="preserve"> 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90"/>
        <v xml:space="preserve"> </v>
      </c>
      <c r="JB20" s="176">
        <f t="shared" si="104"/>
        <v>0</v>
      </c>
      <c r="JC20" s="177" t="str">
        <f t="shared" si="105"/>
        <v xml:space="preserve"> </v>
      </c>
      <c r="JE20" s="173">
        <v>31</v>
      </c>
      <c r="JF20" s="231">
        <v>31</v>
      </c>
      <c r="JG20" s="174" t="str">
        <f>IF(JI20=0," ",VLOOKUP(JI20,PROTOKOL!$A:$F,6,FALSE))</f>
        <v xml:space="preserve"> </v>
      </c>
      <c r="JH20" s="43"/>
      <c r="JI20" s="43"/>
      <c r="JJ20" s="43"/>
      <c r="JK20" s="42" t="str">
        <f>IF(JI20=0," ",(VLOOKUP(JI20,PROTOKOL!$A$1:$E$29,2,FALSE))*JJ20)</f>
        <v xml:space="preserve"> </v>
      </c>
      <c r="JL20" s="175" t="str">
        <f t="shared" si="24"/>
        <v xml:space="preserve"> </v>
      </c>
      <c r="JM20" s="212" t="str">
        <f>IF(JI20=0," ",VLOOKUP(JI20,PROTOKOL!$A:$E,5,FALSE))</f>
        <v xml:space="preserve"> </v>
      </c>
      <c r="JN20" s="176"/>
      <c r="JO20" s="177" t="str">
        <f t="shared" si="106"/>
        <v xml:space="preserve"> 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91"/>
        <v xml:space="preserve"> </v>
      </c>
      <c r="JX20" s="176">
        <f t="shared" si="108"/>
        <v>0</v>
      </c>
      <c r="JY20" s="177" t="str">
        <f t="shared" si="109"/>
        <v xml:space="preserve"> </v>
      </c>
      <c r="KA20" s="173">
        <v>31</v>
      </c>
      <c r="KB20" s="231">
        <v>31</v>
      </c>
      <c r="KC20" s="174" t="str">
        <f>IF(KE20=0," ",VLOOKUP(KE20,PROTOKOL!$A:$F,6,FALSE))</f>
        <v xml:space="preserve"> </v>
      </c>
      <c r="KD20" s="43"/>
      <c r="KE20" s="43"/>
      <c r="KF20" s="43"/>
      <c r="KG20" s="42" t="str">
        <f>IF(KE20=0," ",(VLOOKUP(KE20,PROTOKOL!$A$1:$E$29,2,FALSE))*KF20)</f>
        <v xml:space="preserve"> </v>
      </c>
      <c r="KH20" s="175" t="str">
        <f t="shared" si="26"/>
        <v xml:space="preserve"> </v>
      </c>
      <c r="KI20" s="212" t="str">
        <f>IF(KE20=0," ",VLOOKUP(KE20,PROTOKOL!$A:$E,5,FALSE))</f>
        <v xml:space="preserve"> </v>
      </c>
      <c r="KJ20" s="176"/>
      <c r="KK20" s="177" t="str">
        <f t="shared" si="110"/>
        <v xml:space="preserve"> </v>
      </c>
      <c r="KL20" s="217" t="str">
        <f>IF(KN20=0," ",VLOOKUP(KN20,PROTOKOL!$A:$F,6,FALSE))</f>
        <v xml:space="preserve"> </v>
      </c>
      <c r="KM20" s="43"/>
      <c r="KN20" s="43"/>
      <c r="KO20" s="43"/>
      <c r="KP20" s="91" t="str">
        <f>IF(KN20=0," ",(VLOOKUP(KN20,PROTOKOL!$A$1:$E$29,2,FALSE))*KO20)</f>
        <v xml:space="preserve"> </v>
      </c>
      <c r="KQ20" s="175" t="str">
        <f t="shared" si="27"/>
        <v xml:space="preserve"> </v>
      </c>
      <c r="KR20" s="176" t="str">
        <f>IF(KN20=0," ",VLOOKUP(KN20,PROTOKOL!$A:$E,5,FALSE))</f>
        <v xml:space="preserve"> </v>
      </c>
      <c r="KS20" s="212" t="str">
        <f t="shared" si="192"/>
        <v xml:space="preserve"> </v>
      </c>
      <c r="KT20" s="176">
        <f t="shared" si="112"/>
        <v>0</v>
      </c>
      <c r="KU20" s="177" t="str">
        <f t="shared" si="113"/>
        <v xml:space="preserve"> </v>
      </c>
      <c r="KW20" s="173">
        <v>31</v>
      </c>
      <c r="KX20" s="231">
        <v>31</v>
      </c>
      <c r="KY20" s="174" t="str">
        <f>IF(LA20=0," ",VLOOKUP(LA20,PROTOKOL!$A:$F,6,FALSE))</f>
        <v xml:space="preserve"> </v>
      </c>
      <c r="KZ20" s="43"/>
      <c r="LA20" s="43"/>
      <c r="LB20" s="43"/>
      <c r="LC20" s="42" t="str">
        <f>IF(LA20=0," ",(VLOOKUP(LA20,PROTOKOL!$A$1:$E$29,2,FALSE))*LB20)</f>
        <v xml:space="preserve"> </v>
      </c>
      <c r="LD20" s="175" t="str">
        <f t="shared" si="28"/>
        <v xml:space="preserve"> </v>
      </c>
      <c r="LE20" s="212" t="str">
        <f>IF(LA20=0," ",VLOOKUP(LA20,PROTOKOL!$A:$E,5,FALSE))</f>
        <v xml:space="preserve"> </v>
      </c>
      <c r="LF20" s="176"/>
      <c r="LG20" s="177" t="str">
        <f t="shared" si="114"/>
        <v xml:space="preserve"> 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93"/>
        <v xml:space="preserve"> </v>
      </c>
      <c r="LP20" s="176">
        <f t="shared" si="116"/>
        <v>0</v>
      </c>
      <c r="LQ20" s="177" t="str">
        <f t="shared" si="117"/>
        <v xml:space="preserve"> </v>
      </c>
      <c r="LS20" s="173">
        <v>31</v>
      </c>
      <c r="LT20" s="231">
        <v>31</v>
      </c>
      <c r="LU20" s="174" t="str">
        <f>IF(LW20=0," ",VLOOKUP(LW20,PROTOKOL!$A:$F,6,FALSE))</f>
        <v xml:space="preserve"> </v>
      </c>
      <c r="LV20" s="43"/>
      <c r="LW20" s="43"/>
      <c r="LX20" s="43"/>
      <c r="LY20" s="42" t="str">
        <f>IF(LW20=0," ",(VLOOKUP(LW20,PROTOKOL!$A$1:$E$29,2,FALSE))*LX20)</f>
        <v xml:space="preserve"> </v>
      </c>
      <c r="LZ20" s="175" t="str">
        <f t="shared" si="30"/>
        <v xml:space="preserve"> </v>
      </c>
      <c r="MA20" s="212" t="str">
        <f>IF(LW20=0," ",VLOOKUP(LW20,PROTOKOL!$A:$E,5,FALSE))</f>
        <v xml:space="preserve"> </v>
      </c>
      <c r="MB20" s="176"/>
      <c r="MC20" s="177" t="str">
        <f t="shared" si="118"/>
        <v xml:space="preserve"> 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94"/>
        <v xml:space="preserve"> </v>
      </c>
      <c r="ML20" s="176">
        <f t="shared" si="120"/>
        <v>0</v>
      </c>
      <c r="MM20" s="177" t="str">
        <f t="shared" si="121"/>
        <v xml:space="preserve"> </v>
      </c>
      <c r="MO20" s="173">
        <v>31</v>
      </c>
      <c r="MP20" s="231">
        <v>31</v>
      </c>
      <c r="MQ20" s="174" t="str">
        <f>IF(MS20=0," ",VLOOKUP(MS20,PROTOKOL!$A:$F,6,FALSE))</f>
        <v xml:space="preserve"> 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/>
      <c r="MY20" s="177" t="str">
        <f t="shared" si="122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95"/>
        <v xml:space="preserve"> </v>
      </c>
      <c r="NH20" s="176">
        <f t="shared" si="124"/>
        <v>0</v>
      </c>
      <c r="NI20" s="177" t="str">
        <f t="shared" si="125"/>
        <v xml:space="preserve"> </v>
      </c>
      <c r="NK20" s="173">
        <v>31</v>
      </c>
      <c r="NL20" s="231">
        <v>31</v>
      </c>
      <c r="NM20" s="174" t="str">
        <f>IF(NO20=0," ",VLOOKUP(NO20,PROTOKOL!$A:$F,6,FALSE))</f>
        <v xml:space="preserve"> </v>
      </c>
      <c r="NN20" s="43"/>
      <c r="NO20" s="43"/>
      <c r="NP20" s="43"/>
      <c r="NQ20" s="42" t="str">
        <f>IF(NO20=0," ",(VLOOKUP(NO20,PROTOKOL!$A$1:$E$29,2,FALSE))*NP20)</f>
        <v xml:space="preserve"> </v>
      </c>
      <c r="NR20" s="175" t="str">
        <f t="shared" si="34"/>
        <v xml:space="preserve"> </v>
      </c>
      <c r="NS20" s="212" t="str">
        <f>IF(NO20=0," ",VLOOKUP(NO20,PROTOKOL!$A:$E,5,FALSE))</f>
        <v xml:space="preserve"> </v>
      </c>
      <c r="NT20" s="176"/>
      <c r="NU20" s="177" t="str">
        <f t="shared" si="126"/>
        <v xml:space="preserve"> 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6"/>
        <v xml:space="preserve"> </v>
      </c>
      <c r="OD20" s="176">
        <f t="shared" si="128"/>
        <v>0</v>
      </c>
      <c r="OE20" s="177" t="str">
        <f t="shared" si="129"/>
        <v xml:space="preserve"> </v>
      </c>
      <c r="OG20" s="173">
        <v>31</v>
      </c>
      <c r="OH20" s="231">
        <v>31</v>
      </c>
      <c r="OI20" s="174" t="str">
        <f>IF(OK20=0," ",VLOOKUP(OK20,PROTOKOL!$A:$F,6,FALSE))</f>
        <v xml:space="preserve"> </v>
      </c>
      <c r="OJ20" s="43"/>
      <c r="OK20" s="43"/>
      <c r="OL20" s="43"/>
      <c r="OM20" s="42" t="str">
        <f>IF(OK20=0," ",(VLOOKUP(OK20,PROTOKOL!$A$1:$E$29,2,FALSE))*OL20)</f>
        <v xml:space="preserve"> </v>
      </c>
      <c r="ON20" s="175" t="str">
        <f t="shared" si="36"/>
        <v xml:space="preserve"> </v>
      </c>
      <c r="OO20" s="212" t="str">
        <f>IF(OK20=0," ",VLOOKUP(OK20,PROTOKOL!$A:$E,5,FALSE))</f>
        <v xml:space="preserve"> </v>
      </c>
      <c r="OP20" s="176"/>
      <c r="OQ20" s="177" t="str">
        <f t="shared" si="130"/>
        <v xml:space="preserve"> 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7"/>
        <v xml:space="preserve"> </v>
      </c>
      <c r="OZ20" s="176">
        <f t="shared" si="132"/>
        <v>0</v>
      </c>
      <c r="PA20" s="177" t="str">
        <f t="shared" si="133"/>
        <v xml:space="preserve"> </v>
      </c>
      <c r="PC20" s="173">
        <v>31</v>
      </c>
      <c r="PD20" s="231">
        <v>31</v>
      </c>
      <c r="PE20" s="174" t="str">
        <f>IF(PG20=0," ",VLOOKUP(PG20,PROTOKOL!$A:$F,6,FALSE))</f>
        <v xml:space="preserve"> </v>
      </c>
      <c r="PF20" s="43"/>
      <c r="PG20" s="43"/>
      <c r="PH20" s="43"/>
      <c r="PI20" s="42" t="str">
        <f>IF(PG20=0," ",(VLOOKUP(PG20,PROTOKOL!$A$1:$E$29,2,FALSE))*PH20)</f>
        <v xml:space="preserve"> </v>
      </c>
      <c r="PJ20" s="175" t="str">
        <f t="shared" si="38"/>
        <v xml:space="preserve"> </v>
      </c>
      <c r="PK20" s="212" t="str">
        <f>IF(PG20=0," ",VLOOKUP(PG20,PROTOKOL!$A:$E,5,FALSE))</f>
        <v xml:space="preserve"> </v>
      </c>
      <c r="PL20" s="176"/>
      <c r="PM20" s="177" t="str">
        <f t="shared" si="134"/>
        <v xml:space="preserve"> 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8"/>
        <v xml:space="preserve"> </v>
      </c>
      <c r="PV20" s="176">
        <f t="shared" si="136"/>
        <v>0</v>
      </c>
      <c r="PW20" s="177" t="str">
        <f t="shared" si="137"/>
        <v xml:space="preserve"> </v>
      </c>
      <c r="PY20" s="173">
        <v>31</v>
      </c>
      <c r="PZ20" s="231">
        <v>31</v>
      </c>
      <c r="QA20" s="174" t="str">
        <f>IF(QC20=0," ",VLOOKUP(QC20,PROTOKOL!$A:$F,6,FALSE))</f>
        <v xml:space="preserve"> 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/>
      <c r="QI20" s="177" t="str">
        <f t="shared" si="179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9"/>
        <v xml:space="preserve"> </v>
      </c>
      <c r="QR20" s="176">
        <f t="shared" si="139"/>
        <v>0</v>
      </c>
      <c r="QS20" s="177" t="str">
        <f t="shared" si="140"/>
        <v xml:space="preserve"> </v>
      </c>
      <c r="QU20" s="173">
        <v>31</v>
      </c>
      <c r="QV20" s="231">
        <v>31</v>
      </c>
      <c r="QW20" s="174" t="str">
        <f>IF(QY20=0," ",VLOOKUP(QY20,PROTOKOL!$A:$F,6,FALSE))</f>
        <v xml:space="preserve"> </v>
      </c>
      <c r="QX20" s="43"/>
      <c r="QY20" s="43"/>
      <c r="QZ20" s="43"/>
      <c r="RA20" s="42" t="str">
        <f>IF(QY20=0," ",(VLOOKUP(QY20,PROTOKOL!$A$1:$E$29,2,FALSE))*QZ20)</f>
        <v xml:space="preserve"> </v>
      </c>
      <c r="RB20" s="175" t="str">
        <f t="shared" si="42"/>
        <v xml:space="preserve"> </v>
      </c>
      <c r="RC20" s="212" t="str">
        <f>IF(QY20=0," ",VLOOKUP(QY20,PROTOKOL!$A:$E,5,FALSE))</f>
        <v xml:space="preserve"> </v>
      </c>
      <c r="RD20" s="176"/>
      <c r="RE20" s="177" t="str">
        <f t="shared" si="141"/>
        <v xml:space="preserve"> 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200"/>
        <v xml:space="preserve"> </v>
      </c>
      <c r="RN20" s="176">
        <f t="shared" si="143"/>
        <v>0</v>
      </c>
      <c r="RO20" s="177" t="str">
        <f t="shared" si="144"/>
        <v xml:space="preserve"> </v>
      </c>
      <c r="RQ20" s="173">
        <v>31</v>
      </c>
      <c r="RR20" s="231">
        <v>31</v>
      </c>
      <c r="RS20" s="174" t="str">
        <f>IF(RU20=0," ",VLOOKUP(RU20,PROTOKOL!$A:$F,6,FALSE))</f>
        <v xml:space="preserve"> </v>
      </c>
      <c r="RT20" s="43"/>
      <c r="RU20" s="43"/>
      <c r="RV20" s="43"/>
      <c r="RW20" s="42" t="str">
        <f>IF(RU20=0," ",(VLOOKUP(RU20,PROTOKOL!$A$1:$E$29,2,FALSE))*RV20)</f>
        <v xml:space="preserve"> </v>
      </c>
      <c r="RX20" s="175" t="str">
        <f t="shared" si="44"/>
        <v xml:space="preserve"> </v>
      </c>
      <c r="RY20" s="212" t="str">
        <f>IF(RU20=0," ",VLOOKUP(RU20,PROTOKOL!$A:$E,5,FALSE))</f>
        <v xml:space="preserve"> </v>
      </c>
      <c r="RZ20" s="176"/>
      <c r="SA20" s="177" t="str">
        <f t="shared" si="145"/>
        <v xml:space="preserve"> 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201"/>
        <v xml:space="preserve"> </v>
      </c>
      <c r="SJ20" s="176">
        <f t="shared" si="147"/>
        <v>0</v>
      </c>
      <c r="SK20" s="177" t="str">
        <f t="shared" si="148"/>
        <v xml:space="preserve"> </v>
      </c>
      <c r="SM20" s="173">
        <v>31</v>
      </c>
      <c r="SN20" s="231">
        <v>31</v>
      </c>
      <c r="SO20" s="174" t="str">
        <f>IF(SQ20=0," ",VLOOKUP(SQ20,PROTOKOL!$A:$F,6,FALSE))</f>
        <v xml:space="preserve"> </v>
      </c>
      <c r="SP20" s="43"/>
      <c r="SQ20" s="43"/>
      <c r="SR20" s="43"/>
      <c r="SS20" s="42" t="str">
        <f>IF(SQ20=0," ",(VLOOKUP(SQ20,PROTOKOL!$A$1:$E$29,2,FALSE))*SR20)</f>
        <v xml:space="preserve"> </v>
      </c>
      <c r="ST20" s="175" t="str">
        <f t="shared" si="46"/>
        <v xml:space="preserve"> </v>
      </c>
      <c r="SU20" s="212" t="str">
        <f>IF(SQ20=0," ",VLOOKUP(SQ20,PROTOKOL!$A:$E,5,FALSE))</f>
        <v xml:space="preserve"> </v>
      </c>
      <c r="SV20" s="176"/>
      <c r="SW20" s="177" t="str">
        <f t="shared" si="149"/>
        <v xml:space="preserve"> 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202"/>
        <v xml:space="preserve"> </v>
      </c>
      <c r="TF20" s="176">
        <f t="shared" si="151"/>
        <v>0</v>
      </c>
      <c r="TG20" s="177" t="str">
        <f t="shared" si="152"/>
        <v xml:space="preserve"> </v>
      </c>
      <c r="TI20" s="173">
        <v>31</v>
      </c>
      <c r="TJ20" s="231">
        <v>31</v>
      </c>
      <c r="TK20" s="174" t="str">
        <f>IF(TM20=0," ",VLOOKUP(TM20,PROTOKOL!$A:$F,6,FALSE))</f>
        <v xml:space="preserve"> 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/>
      <c r="TS20" s="177" t="str">
        <f t="shared" si="153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203"/>
        <v xml:space="preserve"> </v>
      </c>
      <c r="UB20" s="176">
        <f t="shared" si="155"/>
        <v>0</v>
      </c>
      <c r="UC20" s="177" t="str">
        <f t="shared" si="156"/>
        <v xml:space="preserve"> </v>
      </c>
      <c r="UE20" s="173">
        <v>31</v>
      </c>
      <c r="UF20" s="231">
        <v>31</v>
      </c>
      <c r="UG20" s="174" t="str">
        <f>IF(UI20=0," ",VLOOKUP(UI20,PROTOKOL!$A:$F,6,FALSE))</f>
        <v xml:space="preserve"> </v>
      </c>
      <c r="UH20" s="43"/>
      <c r="UI20" s="43"/>
      <c r="UJ20" s="43"/>
      <c r="UK20" s="42" t="str">
        <f>IF(UI20=0," ",(VLOOKUP(UI20,PROTOKOL!$A$1:$E$29,2,FALSE))*UJ20)</f>
        <v xml:space="preserve"> </v>
      </c>
      <c r="UL20" s="175" t="str">
        <f t="shared" si="50"/>
        <v xml:space="preserve"> </v>
      </c>
      <c r="UM20" s="212" t="str">
        <f>IF(UI20=0," ",VLOOKUP(UI20,PROTOKOL!$A:$E,5,FALSE))</f>
        <v xml:space="preserve"> </v>
      </c>
      <c r="UN20" s="176"/>
      <c r="UO20" s="177" t="str">
        <f t="shared" si="157"/>
        <v xml:space="preserve"> </v>
      </c>
      <c r="UP20" s="217" t="str">
        <f>IF(UR20=0," ",VLOOKUP(UR20,PROTOKOL!$A:$F,6,FALSE))</f>
        <v xml:space="preserve"> </v>
      </c>
      <c r="UQ20" s="43"/>
      <c r="UR20" s="43"/>
      <c r="US20" s="43"/>
      <c r="UT20" s="91" t="str">
        <f>IF(UR20=0," ",(VLOOKUP(UR20,PROTOKOL!$A$1:$E$29,2,FALSE))*US20)</f>
        <v xml:space="preserve"> </v>
      </c>
      <c r="UU20" s="175" t="str">
        <f t="shared" si="51"/>
        <v xml:space="preserve"> </v>
      </c>
      <c r="UV20" s="176" t="str">
        <f>IF(UR20=0," ",VLOOKUP(UR20,PROTOKOL!$A:$E,5,FALSE))</f>
        <v xml:space="preserve"> </v>
      </c>
      <c r="UW20" s="212" t="str">
        <f t="shared" si="204"/>
        <v xml:space="preserve"> </v>
      </c>
      <c r="UX20" s="176">
        <f t="shared" si="159"/>
        <v>0</v>
      </c>
      <c r="UY20" s="177" t="str">
        <f t="shared" si="160"/>
        <v xml:space="preserve"> </v>
      </c>
      <c r="VA20" s="173">
        <v>31</v>
      </c>
      <c r="VB20" s="231">
        <v>31</v>
      </c>
      <c r="VC20" s="174" t="str">
        <f>IF(VE20=0," ",VLOOKUP(VE20,PROTOKOL!$A:$F,6,FALSE))</f>
        <v xml:space="preserve"> </v>
      </c>
      <c r="VD20" s="43"/>
      <c r="VE20" s="43"/>
      <c r="VF20" s="43"/>
      <c r="VG20" s="42" t="str">
        <f>IF(VE20=0," ",(VLOOKUP(VE20,PROTOKOL!$A$1:$E$29,2,FALSE))*VF20)</f>
        <v xml:space="preserve"> </v>
      </c>
      <c r="VH20" s="175" t="str">
        <f t="shared" si="52"/>
        <v xml:space="preserve"> </v>
      </c>
      <c r="VI20" s="212" t="str">
        <f>IF(VE20=0," ",VLOOKUP(VE20,PROTOKOL!$A:$E,5,FALSE))</f>
        <v xml:space="preserve"> </v>
      </c>
      <c r="VJ20" s="176"/>
      <c r="VK20" s="177" t="str">
        <f t="shared" si="161"/>
        <v xml:space="preserve"> </v>
      </c>
      <c r="VL20" s="217" t="str">
        <f>IF(VN20=0," ",VLOOKUP(VN20,PROTOKOL!$A:$F,6,FALSE))</f>
        <v xml:space="preserve"> </v>
      </c>
      <c r="VM20" s="43"/>
      <c r="VN20" s="43"/>
      <c r="VO20" s="43"/>
      <c r="VP20" s="91" t="str">
        <f>IF(VN20=0," ",(VLOOKUP(VN20,PROTOKOL!$A$1:$E$29,2,FALSE))*VO20)</f>
        <v xml:space="preserve"> </v>
      </c>
      <c r="VQ20" s="175" t="str">
        <f t="shared" si="53"/>
        <v xml:space="preserve"> </v>
      </c>
      <c r="VR20" s="176" t="str">
        <f>IF(VN20=0," ",VLOOKUP(VN20,PROTOKOL!$A:$E,5,FALSE))</f>
        <v xml:space="preserve"> </v>
      </c>
      <c r="VS20" s="212" t="str">
        <f t="shared" si="205"/>
        <v xml:space="preserve"> </v>
      </c>
      <c r="VT20" s="176">
        <f t="shared" si="163"/>
        <v>0</v>
      </c>
      <c r="VU20" s="177" t="str">
        <f t="shared" si="164"/>
        <v xml:space="preserve"> </v>
      </c>
      <c r="VW20" s="173">
        <v>31</v>
      </c>
      <c r="VX20" s="231">
        <v>31</v>
      </c>
      <c r="VY20" s="174" t="str">
        <f>IF(WA20=0," ",VLOOKUP(WA20,PROTOKOL!$A:$F,6,FALSE))</f>
        <v xml:space="preserve"> </v>
      </c>
      <c r="VZ20" s="43"/>
      <c r="WA20" s="43"/>
      <c r="WB20" s="43"/>
      <c r="WC20" s="42" t="str">
        <f>IF(WA20=0," ",(VLOOKUP(WA20,PROTOKOL!$A$1:$E$29,2,FALSE))*WB20)</f>
        <v xml:space="preserve"> </v>
      </c>
      <c r="WD20" s="175" t="str">
        <f t="shared" si="54"/>
        <v xml:space="preserve"> </v>
      </c>
      <c r="WE20" s="212" t="str">
        <f>IF(WA20=0," ",VLOOKUP(WA20,PROTOKOL!$A:$E,5,FALSE))</f>
        <v xml:space="preserve"> </v>
      </c>
      <c r="WF20" s="176"/>
      <c r="WG20" s="177" t="str">
        <f t="shared" si="165"/>
        <v xml:space="preserve"> </v>
      </c>
      <c r="WH20" s="217" t="str">
        <f>IF(WJ20=0," ",VLOOKUP(WJ20,PROTOKOL!$A:$F,6,FALSE))</f>
        <v xml:space="preserve"> </v>
      </c>
      <c r="WI20" s="43"/>
      <c r="WJ20" s="43"/>
      <c r="WK20" s="43"/>
      <c r="WL20" s="91" t="str">
        <f>IF(WJ20=0," ",(VLOOKUP(WJ20,PROTOKOL!$A$1:$E$29,2,FALSE))*WK20)</f>
        <v xml:space="preserve"> </v>
      </c>
      <c r="WM20" s="175" t="str">
        <f t="shared" si="55"/>
        <v xml:space="preserve"> </v>
      </c>
      <c r="WN20" s="176" t="str">
        <f>IF(WJ20=0," ",VLOOKUP(WJ20,PROTOKOL!$A:$E,5,FALSE))</f>
        <v xml:space="preserve"> </v>
      </c>
      <c r="WO20" s="212" t="str">
        <f t="shared" si="206"/>
        <v xml:space="preserve"> </v>
      </c>
      <c r="WP20" s="176">
        <f t="shared" si="167"/>
        <v>0</v>
      </c>
      <c r="WQ20" s="177" t="str">
        <f t="shared" si="168"/>
        <v xml:space="preserve"> </v>
      </c>
      <c r="WS20" s="173">
        <v>31</v>
      </c>
      <c r="WT20" s="231">
        <v>31</v>
      </c>
      <c r="WU20" s="174" t="str">
        <f>IF(WW20=0," ",VLOOKUP(WW20,PROTOKOL!$A:$F,6,FALSE))</f>
        <v xml:space="preserve"> </v>
      </c>
      <c r="WV20" s="43"/>
      <c r="WW20" s="43"/>
      <c r="WX20" s="43"/>
      <c r="WY20" s="42" t="str">
        <f>IF(WW20=0," ",(VLOOKUP(WW20,PROTOKOL!$A$1:$E$29,2,FALSE))*WX20)</f>
        <v xml:space="preserve"> </v>
      </c>
      <c r="WZ20" s="175" t="str">
        <f t="shared" si="56"/>
        <v xml:space="preserve"> </v>
      </c>
      <c r="XA20" s="212" t="str">
        <f>IF(WW20=0," ",VLOOKUP(WW20,PROTOKOL!$A:$E,5,FALSE))</f>
        <v xml:space="preserve"> </v>
      </c>
      <c r="XB20" s="176"/>
      <c r="XC20" s="177" t="str">
        <f t="shared" si="169"/>
        <v xml:space="preserve"> 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7"/>
        <v xml:space="preserve"> </v>
      </c>
      <c r="XL20" s="176">
        <f t="shared" si="171"/>
        <v>0</v>
      </c>
      <c r="XM20" s="177" t="str">
        <f t="shared" si="172"/>
        <v xml:space="preserve"> </v>
      </c>
      <c r="XO20" s="173">
        <v>31</v>
      </c>
      <c r="XP20" s="231">
        <v>31</v>
      </c>
      <c r="XQ20" s="174" t="str">
        <f>IF(XS20=0," ",VLOOKUP(XS20,PROTOKOL!$A:$F,6,FALSE))</f>
        <v xml:space="preserve"> </v>
      </c>
      <c r="XR20" s="43"/>
      <c r="XS20" s="43"/>
      <c r="XT20" s="43"/>
      <c r="XU20" s="42" t="str">
        <f>IF(XS20=0," ",(VLOOKUP(XS20,PROTOKOL!$A$1:$E$29,2,FALSE))*XT20)</f>
        <v xml:space="preserve"> </v>
      </c>
      <c r="XV20" s="175" t="str">
        <f t="shared" si="58"/>
        <v xml:space="preserve"> </v>
      </c>
      <c r="XW20" s="212" t="str">
        <f>IF(XS20=0," ",VLOOKUP(XS20,PROTOKOL!$A:$E,5,FALSE))</f>
        <v xml:space="preserve"> </v>
      </c>
      <c r="XX20" s="176"/>
      <c r="XY20" s="177" t="str">
        <f t="shared" si="173"/>
        <v xml:space="preserve"> </v>
      </c>
      <c r="XZ20" s="217" t="str">
        <f>IF(YB20=0," ",VLOOKUP(YB20,PROTOKOL!$A:$F,6,FALSE))</f>
        <v xml:space="preserve"> </v>
      </c>
      <c r="YA20" s="43"/>
      <c r="YB20" s="43"/>
      <c r="YC20" s="43"/>
      <c r="YD20" s="91" t="str">
        <f>IF(YB20=0," ",(VLOOKUP(YB20,PROTOKOL!$A$1:$E$29,2,FALSE))*YC20)</f>
        <v xml:space="preserve"> </v>
      </c>
      <c r="YE20" s="175" t="str">
        <f t="shared" si="59"/>
        <v xml:space="preserve"> </v>
      </c>
      <c r="YF20" s="176" t="str">
        <f>IF(YB20=0," ",VLOOKUP(YB20,PROTOKOL!$A:$E,5,FALSE))</f>
        <v xml:space="preserve"> </v>
      </c>
      <c r="YG20" s="212" t="str">
        <f t="shared" si="208"/>
        <v xml:space="preserve"> </v>
      </c>
      <c r="YH20" s="176">
        <f t="shared" si="175"/>
        <v>0</v>
      </c>
      <c r="YI20" s="177" t="str">
        <f t="shared" si="176"/>
        <v xml:space="preserve"> </v>
      </c>
    </row>
    <row r="21" spans="1:659" ht="13.8">
      <c r="A21" s="173">
        <v>31</v>
      </c>
      <c r="B21" s="229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/>
      <c r="K21" s="177" t="str">
        <f t="shared" si="60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61"/>
        <v xml:space="preserve"> </v>
      </c>
      <c r="T21" s="176">
        <f t="shared" si="62"/>
        <v>0</v>
      </c>
      <c r="U21" s="177" t="str">
        <f t="shared" si="63"/>
        <v xml:space="preserve"> </v>
      </c>
      <c r="W21" s="173">
        <v>31</v>
      </c>
      <c r="X21" s="229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/>
      <c r="AG21" s="177" t="str">
        <f t="shared" si="64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80"/>
        <v xml:space="preserve"> </v>
      </c>
      <c r="AP21" s="176">
        <f t="shared" si="66"/>
        <v>0</v>
      </c>
      <c r="AQ21" s="177" t="str">
        <f t="shared" si="67"/>
        <v xml:space="preserve"> </v>
      </c>
      <c r="AS21" s="173">
        <v>31</v>
      </c>
      <c r="AT21" s="229"/>
      <c r="AU21" s="174" t="str">
        <f>IF(AW21=0," ",VLOOKUP(AW21,PROTOKOL!$A:$F,6,FALSE))</f>
        <v xml:space="preserve"> </v>
      </c>
      <c r="AV21" s="43"/>
      <c r="AW21" s="43"/>
      <c r="AX21" s="43"/>
      <c r="AY21" s="42" t="str">
        <f>IF(AW21=0," ",(VLOOKUP(AW21,PROTOKOL!$A$1:$E$29,2,FALSE))*AX21)</f>
        <v xml:space="preserve"> </v>
      </c>
      <c r="AZ21" s="175" t="str">
        <f t="shared" si="4"/>
        <v xml:space="preserve"> </v>
      </c>
      <c r="BA21" s="212" t="str">
        <f>IF(AW21=0," ",VLOOKUP(AW21,PROTOKOL!$A:$E,5,FALSE))</f>
        <v xml:space="preserve"> </v>
      </c>
      <c r="BB21" s="176"/>
      <c r="BC21" s="177" t="str">
        <f t="shared" si="68"/>
        <v xml:space="preserve"> 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81"/>
        <v xml:space="preserve"> </v>
      </c>
      <c r="BL21" s="176">
        <f t="shared" si="70"/>
        <v>0</v>
      </c>
      <c r="BM21" s="177" t="str">
        <f t="shared" si="71"/>
        <v xml:space="preserve"> </v>
      </c>
      <c r="BO21" s="173">
        <v>31</v>
      </c>
      <c r="BP21" s="229"/>
      <c r="BQ21" s="174" t="str">
        <f>IF(BS21=0," ",VLOOKUP(BS21,PROTOKOL!$A:$F,6,FALSE))</f>
        <v xml:space="preserve"> </v>
      </c>
      <c r="BR21" s="43"/>
      <c r="BS21" s="43"/>
      <c r="BT21" s="43"/>
      <c r="BU21" s="42" t="str">
        <f>IF(BS21=0," ",(VLOOKUP(BS21,PROTOKOL!$A$1:$E$29,2,FALSE))*BT21)</f>
        <v xml:space="preserve"> </v>
      </c>
      <c r="BV21" s="175" t="str">
        <f t="shared" si="6"/>
        <v xml:space="preserve"> </v>
      </c>
      <c r="BW21" s="212" t="str">
        <f>IF(BS21=0," ",VLOOKUP(BS21,PROTOKOL!$A:$E,5,FALSE))</f>
        <v xml:space="preserve"> </v>
      </c>
      <c r="BX21" s="176"/>
      <c r="BY21" s="177" t="str">
        <f t="shared" si="72"/>
        <v xml:space="preserve"> 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182"/>
        <v xml:space="preserve"> </v>
      </c>
      <c r="CH21" s="176">
        <f t="shared" si="74"/>
        <v>0</v>
      </c>
      <c r="CI21" s="177" t="str">
        <f t="shared" si="75"/>
        <v xml:space="preserve"> </v>
      </c>
      <c r="CK21" s="173">
        <v>31</v>
      </c>
      <c r="CL21" s="229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/>
      <c r="CU21" s="177" t="str">
        <f t="shared" si="76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83"/>
        <v xml:space="preserve"> </v>
      </c>
      <c r="DD21" s="176">
        <f t="shared" si="78"/>
        <v>0</v>
      </c>
      <c r="DE21" s="177" t="str">
        <f t="shared" si="79"/>
        <v xml:space="preserve"> </v>
      </c>
      <c r="DG21" s="173">
        <v>31</v>
      </c>
      <c r="DH21" s="229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/>
      <c r="DQ21" s="177" t="str">
        <f t="shared" si="80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84"/>
        <v xml:space="preserve"> </v>
      </c>
      <c r="DZ21" s="176">
        <f t="shared" si="82"/>
        <v>0</v>
      </c>
      <c r="EA21" s="177" t="str">
        <f t="shared" si="83"/>
        <v xml:space="preserve"> </v>
      </c>
      <c r="EC21" s="173">
        <v>31</v>
      </c>
      <c r="ED21" s="229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/>
      <c r="EM21" s="177" t="str">
        <f t="shared" si="84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85"/>
        <v xml:space="preserve"> </v>
      </c>
      <c r="EV21" s="176">
        <f t="shared" si="86"/>
        <v>0</v>
      </c>
      <c r="EW21" s="177" t="str">
        <f t="shared" si="87"/>
        <v xml:space="preserve"> </v>
      </c>
      <c r="EY21" s="173">
        <v>31</v>
      </c>
      <c r="EZ21" s="229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/>
      <c r="FI21" s="177" t="str">
        <f t="shared" si="177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6"/>
        <v xml:space="preserve"> </v>
      </c>
      <c r="FR21" s="176">
        <f t="shared" si="88"/>
        <v>0</v>
      </c>
      <c r="FS21" s="177" t="str">
        <f t="shared" si="89"/>
        <v xml:space="preserve"> </v>
      </c>
      <c r="FU21" s="173">
        <v>31</v>
      </c>
      <c r="FV21" s="229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/>
      <c r="GE21" s="177" t="str">
        <f t="shared" si="90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7"/>
        <v xml:space="preserve"> </v>
      </c>
      <c r="GN21" s="176">
        <f t="shared" si="92"/>
        <v>0</v>
      </c>
      <c r="GO21" s="177" t="str">
        <f t="shared" si="93"/>
        <v xml:space="preserve"> </v>
      </c>
      <c r="GQ21" s="173">
        <v>31</v>
      </c>
      <c r="GR21" s="229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/>
      <c r="HA21" s="177" t="str">
        <f t="shared" si="94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8"/>
        <v xml:space="preserve"> </v>
      </c>
      <c r="HJ21" s="176">
        <f t="shared" si="96"/>
        <v>0</v>
      </c>
      <c r="HK21" s="177" t="str">
        <f t="shared" si="97"/>
        <v xml:space="preserve"> </v>
      </c>
      <c r="HM21" s="173">
        <v>31</v>
      </c>
      <c r="HN21" s="229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/>
      <c r="HW21" s="177" t="str">
        <f t="shared" si="98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189"/>
        <v xml:space="preserve"> </v>
      </c>
      <c r="IF21" s="176">
        <f t="shared" si="100"/>
        <v>0</v>
      </c>
      <c r="IG21" s="177" t="str">
        <f t="shared" si="101"/>
        <v xml:space="preserve"> </v>
      </c>
      <c r="II21" s="173">
        <v>31</v>
      </c>
      <c r="IJ21" s="229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/>
      <c r="IS21" s="177" t="str">
        <f t="shared" si="102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90"/>
        <v xml:space="preserve"> </v>
      </c>
      <c r="JB21" s="176">
        <f t="shared" si="104"/>
        <v>0</v>
      </c>
      <c r="JC21" s="177" t="str">
        <f t="shared" si="105"/>
        <v xml:space="preserve"> </v>
      </c>
      <c r="JE21" s="173">
        <v>31</v>
      </c>
      <c r="JF21" s="229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/>
      <c r="JO21" s="177" t="str">
        <f t="shared" si="106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91"/>
        <v xml:space="preserve"> </v>
      </c>
      <c r="JX21" s="176">
        <f t="shared" si="108"/>
        <v>0</v>
      </c>
      <c r="JY21" s="177" t="str">
        <f t="shared" si="109"/>
        <v xml:space="preserve"> </v>
      </c>
      <c r="KA21" s="173">
        <v>31</v>
      </c>
      <c r="KB21" s="229"/>
      <c r="KC21" s="174" t="str">
        <f>IF(KE21=0," ",VLOOKUP(KE21,PROTOKOL!$A:$F,6,FALSE))</f>
        <v xml:space="preserve"> </v>
      </c>
      <c r="KD21" s="43"/>
      <c r="KE21" s="43"/>
      <c r="KF21" s="43"/>
      <c r="KG21" s="42" t="str">
        <f>IF(KE21=0," ",(VLOOKUP(KE21,PROTOKOL!$A$1:$E$29,2,FALSE))*KF21)</f>
        <v xml:space="preserve"> </v>
      </c>
      <c r="KH21" s="175" t="str">
        <f t="shared" si="26"/>
        <v xml:space="preserve"> </v>
      </c>
      <c r="KI21" s="212" t="str">
        <f>IF(KE21=0," ",VLOOKUP(KE21,PROTOKOL!$A:$E,5,FALSE))</f>
        <v xml:space="preserve"> </v>
      </c>
      <c r="KJ21" s="176"/>
      <c r="KK21" s="177" t="str">
        <f t="shared" si="110"/>
        <v xml:space="preserve"> 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92"/>
        <v xml:space="preserve"> </v>
      </c>
      <c r="KT21" s="176">
        <f t="shared" si="112"/>
        <v>0</v>
      </c>
      <c r="KU21" s="177" t="str">
        <f t="shared" si="113"/>
        <v xml:space="preserve"> </v>
      </c>
      <c r="KW21" s="173">
        <v>31</v>
      </c>
      <c r="KX21" s="229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/>
      <c r="LG21" s="177" t="str">
        <f t="shared" si="114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93"/>
        <v xml:space="preserve"> </v>
      </c>
      <c r="LP21" s="176">
        <f t="shared" si="116"/>
        <v>0</v>
      </c>
      <c r="LQ21" s="177" t="str">
        <f t="shared" si="117"/>
        <v xml:space="preserve"> </v>
      </c>
      <c r="LS21" s="173">
        <v>31</v>
      </c>
      <c r="LT21" s="229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/>
      <c r="MC21" s="177" t="str">
        <f t="shared" si="118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94"/>
        <v xml:space="preserve"> </v>
      </c>
      <c r="ML21" s="176">
        <f t="shared" si="120"/>
        <v>0</v>
      </c>
      <c r="MM21" s="177" t="str">
        <f t="shared" si="121"/>
        <v xml:space="preserve"> </v>
      </c>
      <c r="MO21" s="173">
        <v>31</v>
      </c>
      <c r="MP21" s="229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/>
      <c r="MY21" s="177" t="str">
        <f t="shared" si="122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95"/>
        <v xml:space="preserve"> </v>
      </c>
      <c r="NH21" s="176">
        <f t="shared" si="124"/>
        <v>0</v>
      </c>
      <c r="NI21" s="177" t="str">
        <f t="shared" si="125"/>
        <v xml:space="preserve"> </v>
      </c>
      <c r="NK21" s="173">
        <v>31</v>
      </c>
      <c r="NL21" s="229"/>
      <c r="NM21" s="174" t="str">
        <f>IF(NO21=0," ",VLOOKUP(NO21,PROTOKOL!$A:$F,6,FALSE))</f>
        <v xml:space="preserve"> </v>
      </c>
      <c r="NN21" s="43"/>
      <c r="NO21" s="43"/>
      <c r="NP21" s="43"/>
      <c r="NQ21" s="42" t="str">
        <f>IF(NO21=0," ",(VLOOKUP(NO21,PROTOKOL!$A$1:$E$29,2,FALSE))*NP21)</f>
        <v xml:space="preserve"> </v>
      </c>
      <c r="NR21" s="175" t="str">
        <f t="shared" si="34"/>
        <v xml:space="preserve"> </v>
      </c>
      <c r="NS21" s="212" t="str">
        <f>IF(NO21=0," ",VLOOKUP(NO21,PROTOKOL!$A:$E,5,FALSE))</f>
        <v xml:space="preserve"> </v>
      </c>
      <c r="NT21" s="176"/>
      <c r="NU21" s="177" t="str">
        <f t="shared" si="126"/>
        <v xml:space="preserve"> 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6"/>
        <v xml:space="preserve"> </v>
      </c>
      <c r="OD21" s="176">
        <f t="shared" si="128"/>
        <v>0</v>
      </c>
      <c r="OE21" s="177" t="str">
        <f t="shared" si="129"/>
        <v xml:space="preserve"> </v>
      </c>
      <c r="OG21" s="173">
        <v>31</v>
      </c>
      <c r="OH21" s="229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/>
      <c r="OQ21" s="177" t="str">
        <f t="shared" si="130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7"/>
        <v xml:space="preserve"> </v>
      </c>
      <c r="OZ21" s="176">
        <f t="shared" si="132"/>
        <v>0</v>
      </c>
      <c r="PA21" s="177" t="str">
        <f t="shared" si="133"/>
        <v xml:space="preserve"> </v>
      </c>
      <c r="PC21" s="173">
        <v>31</v>
      </c>
      <c r="PD21" s="229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/>
      <c r="PM21" s="177" t="str">
        <f t="shared" si="134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8"/>
        <v xml:space="preserve"> </v>
      </c>
      <c r="PV21" s="176">
        <f t="shared" si="136"/>
        <v>0</v>
      </c>
      <c r="PW21" s="177" t="str">
        <f t="shared" si="137"/>
        <v xml:space="preserve"> </v>
      </c>
      <c r="PY21" s="173">
        <v>31</v>
      </c>
      <c r="PZ21" s="229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/>
      <c r="QI21" s="177" t="str">
        <f t="shared" si="179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9"/>
        <v xml:space="preserve"> </v>
      </c>
      <c r="QR21" s="176">
        <f t="shared" si="139"/>
        <v>0</v>
      </c>
      <c r="QS21" s="177" t="str">
        <f t="shared" si="140"/>
        <v xml:space="preserve"> </v>
      </c>
      <c r="QU21" s="173">
        <v>31</v>
      </c>
      <c r="QV21" s="229"/>
      <c r="QW21" s="174" t="str">
        <f>IF(QY21=0," ",VLOOKUP(QY21,PROTOKOL!$A:$F,6,FALSE))</f>
        <v xml:space="preserve"> </v>
      </c>
      <c r="QX21" s="43"/>
      <c r="QY21" s="43"/>
      <c r="QZ21" s="43"/>
      <c r="RA21" s="42" t="str">
        <f>IF(QY21=0," ",(VLOOKUP(QY21,PROTOKOL!$A$1:$E$29,2,FALSE))*QZ21)</f>
        <v xml:space="preserve"> </v>
      </c>
      <c r="RB21" s="175" t="str">
        <f t="shared" si="42"/>
        <v xml:space="preserve"> </v>
      </c>
      <c r="RC21" s="212" t="str">
        <f>IF(QY21=0," ",VLOOKUP(QY21,PROTOKOL!$A:$E,5,FALSE))</f>
        <v xml:space="preserve"> </v>
      </c>
      <c r="RD21" s="176"/>
      <c r="RE21" s="177" t="str">
        <f t="shared" si="141"/>
        <v xml:space="preserve"> 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200"/>
        <v xml:space="preserve"> </v>
      </c>
      <c r="RN21" s="176">
        <f t="shared" si="143"/>
        <v>0</v>
      </c>
      <c r="RO21" s="177" t="str">
        <f t="shared" si="144"/>
        <v xml:space="preserve"> </v>
      </c>
      <c r="RQ21" s="173">
        <v>31</v>
      </c>
      <c r="RR21" s="229"/>
      <c r="RS21" s="174" t="str">
        <f>IF(RU21=0," ",VLOOKUP(RU21,PROTOKOL!$A:$F,6,FALSE))</f>
        <v xml:space="preserve"> </v>
      </c>
      <c r="RT21" s="43"/>
      <c r="RU21" s="43"/>
      <c r="RV21" s="43"/>
      <c r="RW21" s="42" t="str">
        <f>IF(RU21=0," ",(VLOOKUP(RU21,PROTOKOL!$A$1:$E$29,2,FALSE))*RV21)</f>
        <v xml:space="preserve"> </v>
      </c>
      <c r="RX21" s="175" t="str">
        <f t="shared" si="44"/>
        <v xml:space="preserve"> </v>
      </c>
      <c r="RY21" s="212" t="str">
        <f>IF(RU21=0," ",VLOOKUP(RU21,PROTOKOL!$A:$E,5,FALSE))</f>
        <v xml:space="preserve"> </v>
      </c>
      <c r="RZ21" s="176"/>
      <c r="SA21" s="177" t="str">
        <f t="shared" si="145"/>
        <v xml:space="preserve"> 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201"/>
        <v xml:space="preserve"> </v>
      </c>
      <c r="SJ21" s="176">
        <f t="shared" si="147"/>
        <v>0</v>
      </c>
      <c r="SK21" s="177" t="str">
        <f t="shared" si="148"/>
        <v xml:space="preserve"> </v>
      </c>
      <c r="SM21" s="173">
        <v>31</v>
      </c>
      <c r="SN21" s="229"/>
      <c r="SO21" s="174" t="str">
        <f>IF(SQ21=0," ",VLOOKUP(SQ21,PROTOKOL!$A:$F,6,FALSE))</f>
        <v xml:space="preserve"> </v>
      </c>
      <c r="SP21" s="43"/>
      <c r="SQ21" s="43"/>
      <c r="SR21" s="43"/>
      <c r="SS21" s="42" t="str">
        <f>IF(SQ21=0," ",(VLOOKUP(SQ21,PROTOKOL!$A$1:$E$29,2,FALSE))*SR21)</f>
        <v xml:space="preserve"> </v>
      </c>
      <c r="ST21" s="175" t="str">
        <f t="shared" si="46"/>
        <v xml:space="preserve"> </v>
      </c>
      <c r="SU21" s="212" t="str">
        <f>IF(SQ21=0," ",VLOOKUP(SQ21,PROTOKOL!$A:$E,5,FALSE))</f>
        <v xml:space="preserve"> </v>
      </c>
      <c r="SV21" s="176"/>
      <c r="SW21" s="177" t="str">
        <f t="shared" si="149"/>
        <v xml:space="preserve"> 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202"/>
        <v xml:space="preserve"> </v>
      </c>
      <c r="TF21" s="176">
        <f t="shared" si="151"/>
        <v>0</v>
      </c>
      <c r="TG21" s="177" t="str">
        <f t="shared" si="152"/>
        <v xml:space="preserve"> </v>
      </c>
      <c r="TI21" s="173">
        <v>31</v>
      </c>
      <c r="TJ21" s="229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/>
      <c r="TS21" s="177" t="str">
        <f t="shared" si="153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203"/>
        <v xml:space="preserve"> </v>
      </c>
      <c r="UB21" s="176">
        <f t="shared" si="155"/>
        <v>0</v>
      </c>
      <c r="UC21" s="177" t="str">
        <f t="shared" si="156"/>
        <v xml:space="preserve"> </v>
      </c>
      <c r="UE21" s="173">
        <v>31</v>
      </c>
      <c r="UF21" s="229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/>
      <c r="UO21" s="177" t="str">
        <f t="shared" si="157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204"/>
        <v xml:space="preserve"> </v>
      </c>
      <c r="UX21" s="176">
        <f t="shared" si="159"/>
        <v>0</v>
      </c>
      <c r="UY21" s="177" t="str">
        <f t="shared" si="160"/>
        <v xml:space="preserve"> </v>
      </c>
      <c r="VA21" s="173">
        <v>31</v>
      </c>
      <c r="VB21" s="229"/>
      <c r="VC21" s="174" t="str">
        <f>IF(VE21=0," ",VLOOKUP(VE21,PROTOKOL!$A:$F,6,FALSE))</f>
        <v xml:space="preserve"> </v>
      </c>
      <c r="VD21" s="43"/>
      <c r="VE21" s="43"/>
      <c r="VF21" s="43"/>
      <c r="VG21" s="42" t="str">
        <f>IF(VE21=0," ",(VLOOKUP(VE21,PROTOKOL!$A$1:$E$29,2,FALSE))*VF21)</f>
        <v xml:space="preserve"> </v>
      </c>
      <c r="VH21" s="175" t="str">
        <f t="shared" si="52"/>
        <v xml:space="preserve"> </v>
      </c>
      <c r="VI21" s="212" t="str">
        <f>IF(VE21=0," ",VLOOKUP(VE21,PROTOKOL!$A:$E,5,FALSE))</f>
        <v xml:space="preserve"> </v>
      </c>
      <c r="VJ21" s="176"/>
      <c r="VK21" s="177" t="str">
        <f t="shared" si="161"/>
        <v xml:space="preserve"> 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205"/>
        <v xml:space="preserve"> </v>
      </c>
      <c r="VT21" s="176">
        <f t="shared" si="163"/>
        <v>0</v>
      </c>
      <c r="VU21" s="177" t="str">
        <f t="shared" si="164"/>
        <v xml:space="preserve"> </v>
      </c>
      <c r="VW21" s="173">
        <v>31</v>
      </c>
      <c r="VX21" s="229"/>
      <c r="VY21" s="174" t="str">
        <f>IF(WA21=0," ",VLOOKUP(WA21,PROTOKOL!$A:$F,6,FALSE))</f>
        <v xml:space="preserve"> </v>
      </c>
      <c r="VZ21" s="43"/>
      <c r="WA21" s="43"/>
      <c r="WB21" s="43"/>
      <c r="WC21" s="42" t="str">
        <f>IF(WA21=0," ",(VLOOKUP(WA21,PROTOKOL!$A$1:$E$29,2,FALSE))*WB21)</f>
        <v xml:space="preserve"> </v>
      </c>
      <c r="WD21" s="175" t="str">
        <f t="shared" si="54"/>
        <v xml:space="preserve"> </v>
      </c>
      <c r="WE21" s="212" t="str">
        <f>IF(WA21=0," ",VLOOKUP(WA21,PROTOKOL!$A:$E,5,FALSE))</f>
        <v xml:space="preserve"> </v>
      </c>
      <c r="WF21" s="176"/>
      <c r="WG21" s="177" t="str">
        <f t="shared" si="165"/>
        <v xml:space="preserve"> 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6"/>
        <v xml:space="preserve"> </v>
      </c>
      <c r="WP21" s="176">
        <f t="shared" si="167"/>
        <v>0</v>
      </c>
      <c r="WQ21" s="177" t="str">
        <f t="shared" si="168"/>
        <v xml:space="preserve"> </v>
      </c>
      <c r="WS21" s="173">
        <v>31</v>
      </c>
      <c r="WT21" s="229"/>
      <c r="WU21" s="174" t="str">
        <f>IF(WW21=0," ",VLOOKUP(WW21,PROTOKOL!$A:$F,6,FALSE))</f>
        <v xml:space="preserve"> </v>
      </c>
      <c r="WV21" s="43"/>
      <c r="WW21" s="43"/>
      <c r="WX21" s="43"/>
      <c r="WY21" s="42" t="str">
        <f>IF(WW21=0," ",(VLOOKUP(WW21,PROTOKOL!$A$1:$E$29,2,FALSE))*WX21)</f>
        <v xml:space="preserve"> </v>
      </c>
      <c r="WZ21" s="175" t="str">
        <f t="shared" si="56"/>
        <v xml:space="preserve"> </v>
      </c>
      <c r="XA21" s="212" t="str">
        <f>IF(WW21=0," ",VLOOKUP(WW21,PROTOKOL!$A:$E,5,FALSE))</f>
        <v xml:space="preserve"> </v>
      </c>
      <c r="XB21" s="176"/>
      <c r="XC21" s="177" t="str">
        <f t="shared" si="169"/>
        <v xml:space="preserve"> 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7"/>
        <v xml:space="preserve"> </v>
      </c>
      <c r="XL21" s="176">
        <f t="shared" si="171"/>
        <v>0</v>
      </c>
      <c r="XM21" s="177" t="str">
        <f t="shared" si="172"/>
        <v xml:space="preserve"> </v>
      </c>
      <c r="XO21" s="173">
        <v>31</v>
      </c>
      <c r="XP21" s="229"/>
      <c r="XQ21" s="174" t="str">
        <f>IF(XS21=0," ",VLOOKUP(XS21,PROTOKOL!$A:$F,6,FALSE))</f>
        <v xml:space="preserve"> </v>
      </c>
      <c r="XR21" s="43"/>
      <c r="XS21" s="43"/>
      <c r="XT21" s="43"/>
      <c r="XU21" s="42" t="str">
        <f>IF(XS21=0," ",(VLOOKUP(XS21,PROTOKOL!$A$1:$E$29,2,FALSE))*XT21)</f>
        <v xml:space="preserve"> </v>
      </c>
      <c r="XV21" s="175" t="str">
        <f t="shared" si="58"/>
        <v xml:space="preserve"> </v>
      </c>
      <c r="XW21" s="212" t="str">
        <f>IF(XS21=0," ",VLOOKUP(XS21,PROTOKOL!$A:$E,5,FALSE))</f>
        <v xml:space="preserve"> </v>
      </c>
      <c r="XX21" s="176"/>
      <c r="XY21" s="177" t="str">
        <f t="shared" si="173"/>
        <v xml:space="preserve"> </v>
      </c>
      <c r="XZ21" s="217" t="str">
        <f>IF(YB21=0," ",VLOOKUP(YB21,PROTOKOL!$A:$F,6,FALSE))</f>
        <v xml:space="preserve"> </v>
      </c>
      <c r="YA21" s="43"/>
      <c r="YB21" s="43"/>
      <c r="YC21" s="43"/>
      <c r="YD21" s="91" t="str">
        <f>IF(YB21=0," ",(VLOOKUP(YB21,PROTOKOL!$A$1:$E$29,2,FALSE))*YC21)</f>
        <v xml:space="preserve"> </v>
      </c>
      <c r="YE21" s="175" t="str">
        <f t="shared" si="59"/>
        <v xml:space="preserve"> </v>
      </c>
      <c r="YF21" s="176" t="str">
        <f>IF(YB21=0," ",VLOOKUP(YB21,PROTOKOL!$A:$E,5,FALSE))</f>
        <v xml:space="preserve"> </v>
      </c>
      <c r="YG21" s="212" t="str">
        <f t="shared" si="208"/>
        <v xml:space="preserve"> </v>
      </c>
      <c r="YH21" s="176">
        <f t="shared" si="175"/>
        <v>0</v>
      </c>
      <c r="YI21" s="177" t="str">
        <f t="shared" si="176"/>
        <v xml:space="preserve"> </v>
      </c>
    </row>
    <row r="22" spans="1:659" ht="13.8">
      <c r="A22" s="173">
        <v>31</v>
      </c>
      <c r="B22" s="230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/>
      <c r="K22" s="177" t="str">
        <f t="shared" si="60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61"/>
        <v xml:space="preserve"> </v>
      </c>
      <c r="T22" s="176">
        <f t="shared" si="62"/>
        <v>0</v>
      </c>
      <c r="U22" s="177" t="str">
        <f t="shared" si="63"/>
        <v xml:space="preserve"> </v>
      </c>
      <c r="W22" s="173">
        <v>31</v>
      </c>
      <c r="X22" s="230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/>
      <c r="AG22" s="177" t="str">
        <f t="shared" si="64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80"/>
        <v xml:space="preserve"> </v>
      </c>
      <c r="AP22" s="176">
        <f t="shared" si="66"/>
        <v>0</v>
      </c>
      <c r="AQ22" s="177" t="str">
        <f t="shared" si="67"/>
        <v xml:space="preserve"> </v>
      </c>
      <c r="AS22" s="173">
        <v>31</v>
      </c>
      <c r="AT22" s="230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/>
      <c r="BC22" s="177" t="str">
        <f t="shared" si="68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81"/>
        <v xml:space="preserve"> </v>
      </c>
      <c r="BL22" s="176">
        <f t="shared" si="70"/>
        <v>0</v>
      </c>
      <c r="BM22" s="177" t="str">
        <f t="shared" si="71"/>
        <v xml:space="preserve"> </v>
      </c>
      <c r="BO22" s="173">
        <v>31</v>
      </c>
      <c r="BP22" s="230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/>
      <c r="BY22" s="177" t="str">
        <f t="shared" si="72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182"/>
        <v xml:space="preserve"> </v>
      </c>
      <c r="CH22" s="176">
        <f t="shared" si="74"/>
        <v>0</v>
      </c>
      <c r="CI22" s="177" t="str">
        <f t="shared" si="75"/>
        <v xml:space="preserve"> </v>
      </c>
      <c r="CK22" s="173">
        <v>31</v>
      </c>
      <c r="CL22" s="230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/>
      <c r="CU22" s="177" t="str">
        <f t="shared" si="76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83"/>
        <v xml:space="preserve"> </v>
      </c>
      <c r="DD22" s="176">
        <f t="shared" si="78"/>
        <v>0</v>
      </c>
      <c r="DE22" s="177" t="str">
        <f t="shared" si="79"/>
        <v xml:space="preserve"> </v>
      </c>
      <c r="DG22" s="173">
        <v>31</v>
      </c>
      <c r="DH22" s="230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/>
      <c r="DQ22" s="177" t="str">
        <f t="shared" si="80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84"/>
        <v xml:space="preserve"> </v>
      </c>
      <c r="DZ22" s="176">
        <f t="shared" si="82"/>
        <v>0</v>
      </c>
      <c r="EA22" s="177" t="str">
        <f t="shared" si="83"/>
        <v xml:space="preserve"> </v>
      </c>
      <c r="EC22" s="173">
        <v>31</v>
      </c>
      <c r="ED22" s="230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/>
      <c r="EM22" s="177" t="str">
        <f t="shared" si="84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85"/>
        <v xml:space="preserve"> </v>
      </c>
      <c r="EV22" s="176">
        <f t="shared" si="86"/>
        <v>0</v>
      </c>
      <c r="EW22" s="177" t="str">
        <f t="shared" si="87"/>
        <v xml:space="preserve"> </v>
      </c>
      <c r="EY22" s="173">
        <v>31</v>
      </c>
      <c r="EZ22" s="230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/>
      <c r="FI22" s="177" t="str">
        <f t="shared" si="177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6"/>
        <v xml:space="preserve"> </v>
      </c>
      <c r="FR22" s="176">
        <f t="shared" si="88"/>
        <v>0</v>
      </c>
      <c r="FS22" s="177" t="str">
        <f t="shared" si="89"/>
        <v xml:space="preserve"> </v>
      </c>
      <c r="FU22" s="173">
        <v>31</v>
      </c>
      <c r="FV22" s="230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/>
      <c r="GE22" s="177" t="str">
        <f t="shared" si="90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7"/>
        <v xml:space="preserve"> </v>
      </c>
      <c r="GN22" s="176">
        <f t="shared" si="92"/>
        <v>0</v>
      </c>
      <c r="GO22" s="177" t="str">
        <f t="shared" si="93"/>
        <v xml:space="preserve"> </v>
      </c>
      <c r="GQ22" s="173">
        <v>31</v>
      </c>
      <c r="GR22" s="230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/>
      <c r="HA22" s="177" t="str">
        <f t="shared" si="94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8"/>
        <v xml:space="preserve"> </v>
      </c>
      <c r="HJ22" s="176">
        <f t="shared" si="96"/>
        <v>0</v>
      </c>
      <c r="HK22" s="177" t="str">
        <f t="shared" si="97"/>
        <v xml:space="preserve"> </v>
      </c>
      <c r="HM22" s="173">
        <v>31</v>
      </c>
      <c r="HN22" s="230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/>
      <c r="HW22" s="177" t="str">
        <f t="shared" si="98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189"/>
        <v xml:space="preserve"> </v>
      </c>
      <c r="IF22" s="176">
        <f t="shared" si="100"/>
        <v>0</v>
      </c>
      <c r="IG22" s="177" t="str">
        <f t="shared" si="101"/>
        <v xml:space="preserve"> </v>
      </c>
      <c r="II22" s="173">
        <v>31</v>
      </c>
      <c r="IJ22" s="230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/>
      <c r="IS22" s="177" t="str">
        <f t="shared" si="102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90"/>
        <v xml:space="preserve"> </v>
      </c>
      <c r="JB22" s="176">
        <f t="shared" si="104"/>
        <v>0</v>
      </c>
      <c r="JC22" s="177" t="str">
        <f t="shared" si="105"/>
        <v xml:space="preserve"> </v>
      </c>
      <c r="JE22" s="173">
        <v>31</v>
      </c>
      <c r="JF22" s="230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/>
      <c r="JO22" s="177" t="str">
        <f t="shared" si="106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91"/>
        <v xml:space="preserve"> </v>
      </c>
      <c r="JX22" s="176">
        <f t="shared" si="108"/>
        <v>0</v>
      </c>
      <c r="JY22" s="177" t="str">
        <f t="shared" si="109"/>
        <v xml:space="preserve"> </v>
      </c>
      <c r="KA22" s="173">
        <v>31</v>
      </c>
      <c r="KB22" s="230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/>
      <c r="KK22" s="177" t="str">
        <f t="shared" si="110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92"/>
        <v xml:space="preserve"> </v>
      </c>
      <c r="KT22" s="176">
        <f t="shared" si="112"/>
        <v>0</v>
      </c>
      <c r="KU22" s="177" t="str">
        <f t="shared" si="113"/>
        <v xml:space="preserve"> </v>
      </c>
      <c r="KW22" s="173">
        <v>31</v>
      </c>
      <c r="KX22" s="230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/>
      <c r="LG22" s="177" t="str">
        <f t="shared" si="114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93"/>
        <v xml:space="preserve"> </v>
      </c>
      <c r="LP22" s="176">
        <f t="shared" si="116"/>
        <v>0</v>
      </c>
      <c r="LQ22" s="177" t="str">
        <f t="shared" si="117"/>
        <v xml:space="preserve"> </v>
      </c>
      <c r="LS22" s="173">
        <v>31</v>
      </c>
      <c r="LT22" s="230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/>
      <c r="MC22" s="177" t="str">
        <f t="shared" si="118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94"/>
        <v xml:space="preserve"> </v>
      </c>
      <c r="ML22" s="176">
        <f t="shared" si="120"/>
        <v>0</v>
      </c>
      <c r="MM22" s="177" t="str">
        <f t="shared" si="121"/>
        <v xml:space="preserve"> </v>
      </c>
      <c r="MO22" s="173">
        <v>31</v>
      </c>
      <c r="MP22" s="230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/>
      <c r="MY22" s="177" t="str">
        <f t="shared" si="122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95"/>
        <v xml:space="preserve"> </v>
      </c>
      <c r="NH22" s="176">
        <f t="shared" si="124"/>
        <v>0</v>
      </c>
      <c r="NI22" s="177" t="str">
        <f t="shared" si="125"/>
        <v xml:space="preserve"> </v>
      </c>
      <c r="NK22" s="173">
        <v>31</v>
      </c>
      <c r="NL22" s="230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/>
      <c r="NU22" s="177" t="str">
        <f t="shared" si="126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6"/>
        <v xml:space="preserve"> </v>
      </c>
      <c r="OD22" s="176">
        <f t="shared" si="128"/>
        <v>0</v>
      </c>
      <c r="OE22" s="177" t="str">
        <f t="shared" si="129"/>
        <v xml:space="preserve"> </v>
      </c>
      <c r="OG22" s="173">
        <v>31</v>
      </c>
      <c r="OH22" s="230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/>
      <c r="OQ22" s="177" t="str">
        <f t="shared" si="130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7"/>
        <v xml:space="preserve"> </v>
      </c>
      <c r="OZ22" s="176">
        <f t="shared" si="132"/>
        <v>0</v>
      </c>
      <c r="PA22" s="177" t="str">
        <f t="shared" si="133"/>
        <v xml:space="preserve"> </v>
      </c>
      <c r="PC22" s="173">
        <v>31</v>
      </c>
      <c r="PD22" s="230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/>
      <c r="PM22" s="177" t="str">
        <f t="shared" si="134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8"/>
        <v xml:space="preserve"> </v>
      </c>
      <c r="PV22" s="176">
        <f t="shared" si="136"/>
        <v>0</v>
      </c>
      <c r="PW22" s="177" t="str">
        <f t="shared" si="137"/>
        <v xml:space="preserve"> </v>
      </c>
      <c r="PY22" s="173">
        <v>31</v>
      </c>
      <c r="PZ22" s="230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/>
      <c r="QI22" s="177" t="str">
        <f t="shared" si="179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9"/>
        <v xml:space="preserve"> </v>
      </c>
      <c r="QR22" s="176">
        <f t="shared" si="139"/>
        <v>0</v>
      </c>
      <c r="QS22" s="177" t="str">
        <f t="shared" si="140"/>
        <v xml:space="preserve"> </v>
      </c>
      <c r="QU22" s="173">
        <v>31</v>
      </c>
      <c r="QV22" s="230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/>
      <c r="RE22" s="177" t="str">
        <f t="shared" si="141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200"/>
        <v xml:space="preserve"> </v>
      </c>
      <c r="RN22" s="176">
        <f t="shared" si="143"/>
        <v>0</v>
      </c>
      <c r="RO22" s="177" t="str">
        <f t="shared" si="144"/>
        <v xml:space="preserve"> </v>
      </c>
      <c r="RQ22" s="173">
        <v>31</v>
      </c>
      <c r="RR22" s="230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/>
      <c r="SA22" s="177" t="str">
        <f t="shared" si="145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201"/>
        <v xml:space="preserve"> </v>
      </c>
      <c r="SJ22" s="176">
        <f t="shared" si="147"/>
        <v>0</v>
      </c>
      <c r="SK22" s="177" t="str">
        <f t="shared" si="148"/>
        <v xml:space="preserve"> </v>
      </c>
      <c r="SM22" s="173">
        <v>31</v>
      </c>
      <c r="SN22" s="230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/>
      <c r="SW22" s="177" t="str">
        <f t="shared" si="149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202"/>
        <v xml:space="preserve"> </v>
      </c>
      <c r="TF22" s="176">
        <f t="shared" si="151"/>
        <v>0</v>
      </c>
      <c r="TG22" s="177" t="str">
        <f t="shared" si="152"/>
        <v xml:space="preserve"> </v>
      </c>
      <c r="TI22" s="173">
        <v>31</v>
      </c>
      <c r="TJ22" s="230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/>
      <c r="TS22" s="177" t="str">
        <f t="shared" si="153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203"/>
        <v xml:space="preserve"> </v>
      </c>
      <c r="UB22" s="176">
        <f t="shared" si="155"/>
        <v>0</v>
      </c>
      <c r="UC22" s="177" t="str">
        <f t="shared" si="156"/>
        <v xml:space="preserve"> </v>
      </c>
      <c r="UE22" s="173">
        <v>31</v>
      </c>
      <c r="UF22" s="230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/>
      <c r="UO22" s="177" t="str">
        <f t="shared" si="157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204"/>
        <v xml:space="preserve"> </v>
      </c>
      <c r="UX22" s="176">
        <f t="shared" si="159"/>
        <v>0</v>
      </c>
      <c r="UY22" s="177" t="str">
        <f t="shared" si="160"/>
        <v xml:space="preserve"> </v>
      </c>
      <c r="VA22" s="173">
        <v>31</v>
      </c>
      <c r="VB22" s="230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/>
      <c r="VK22" s="177" t="str">
        <f t="shared" si="161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205"/>
        <v xml:space="preserve"> </v>
      </c>
      <c r="VT22" s="176">
        <f t="shared" si="163"/>
        <v>0</v>
      </c>
      <c r="VU22" s="177" t="str">
        <f t="shared" si="164"/>
        <v xml:space="preserve"> </v>
      </c>
      <c r="VW22" s="173">
        <v>31</v>
      </c>
      <c r="VX22" s="230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/>
      <c r="WG22" s="177" t="str">
        <f t="shared" si="165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6"/>
        <v xml:space="preserve"> </v>
      </c>
      <c r="WP22" s="176">
        <f t="shared" si="167"/>
        <v>0</v>
      </c>
      <c r="WQ22" s="177" t="str">
        <f t="shared" si="168"/>
        <v xml:space="preserve"> </v>
      </c>
      <c r="WS22" s="173">
        <v>31</v>
      </c>
      <c r="WT22" s="230"/>
      <c r="WU22" s="174" t="str">
        <f>IF(WW22=0," ",VLOOKUP(WW22,PROTOKOL!$A:$F,6,FALSE))</f>
        <v xml:space="preserve"> </v>
      </c>
      <c r="WV22" s="43"/>
      <c r="WW22" s="43"/>
      <c r="WX22" s="43"/>
      <c r="WY22" s="42" t="str">
        <f>IF(WW22=0," ",(VLOOKUP(WW22,PROTOKOL!$A$1:$E$29,2,FALSE))*WX22)</f>
        <v xml:space="preserve"> </v>
      </c>
      <c r="WZ22" s="175" t="str">
        <f t="shared" si="56"/>
        <v xml:space="preserve"> </v>
      </c>
      <c r="XA22" s="212" t="str">
        <f>IF(WW22=0," ",VLOOKUP(WW22,PROTOKOL!$A:$E,5,FALSE))</f>
        <v xml:space="preserve"> </v>
      </c>
      <c r="XB22" s="176"/>
      <c r="XC22" s="177" t="str">
        <f t="shared" si="169"/>
        <v xml:space="preserve"> 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7"/>
        <v xml:space="preserve"> </v>
      </c>
      <c r="XL22" s="176">
        <f t="shared" si="171"/>
        <v>0</v>
      </c>
      <c r="XM22" s="177" t="str">
        <f t="shared" si="172"/>
        <v xml:space="preserve"> </v>
      </c>
      <c r="XO22" s="173">
        <v>31</v>
      </c>
      <c r="XP22" s="230"/>
      <c r="XQ22" s="174" t="str">
        <f>IF(XS22=0," ",VLOOKUP(XS22,PROTOKOL!$A:$F,6,FALSE))</f>
        <v xml:space="preserve"> </v>
      </c>
      <c r="XR22" s="43"/>
      <c r="XS22" s="43"/>
      <c r="XT22" s="43"/>
      <c r="XU22" s="42" t="str">
        <f>IF(XS22=0," ",(VLOOKUP(XS22,PROTOKOL!$A$1:$E$29,2,FALSE))*XT22)</f>
        <v xml:space="preserve"> </v>
      </c>
      <c r="XV22" s="175" t="str">
        <f t="shared" si="58"/>
        <v xml:space="preserve"> </v>
      </c>
      <c r="XW22" s="212" t="str">
        <f>IF(XS22=0," ",VLOOKUP(XS22,PROTOKOL!$A:$E,5,FALSE))</f>
        <v xml:space="preserve"> </v>
      </c>
      <c r="XX22" s="176"/>
      <c r="XY22" s="177" t="str">
        <f t="shared" si="173"/>
        <v xml:space="preserve"> </v>
      </c>
      <c r="XZ22" s="217" t="str">
        <f>IF(YB22=0," ",VLOOKUP(YB22,PROTOKOL!$A:$F,6,FALSE))</f>
        <v xml:space="preserve"> </v>
      </c>
      <c r="YA22" s="43"/>
      <c r="YB22" s="43"/>
      <c r="YC22" s="43"/>
      <c r="YD22" s="91" t="str">
        <f>IF(YB22=0," ",(VLOOKUP(YB22,PROTOKOL!$A$1:$E$29,2,FALSE))*YC22)</f>
        <v xml:space="preserve"> </v>
      </c>
      <c r="YE22" s="175" t="str">
        <f t="shared" si="59"/>
        <v xml:space="preserve"> </v>
      </c>
      <c r="YF22" s="176" t="str">
        <f>IF(YB22=0," ",VLOOKUP(YB22,PROTOKOL!$A:$E,5,FALSE))</f>
        <v xml:space="preserve"> </v>
      </c>
      <c r="YG22" s="212" t="str">
        <f t="shared" si="208"/>
        <v xml:space="preserve"> </v>
      </c>
      <c r="YH22" s="176">
        <f t="shared" si="175"/>
        <v>0</v>
      </c>
      <c r="YI22" s="177" t="str">
        <f t="shared" si="176"/>
        <v xml:space="preserve"> </v>
      </c>
    </row>
    <row r="23" spans="1:659" ht="13.8">
      <c r="A23" s="173">
        <v>1</v>
      </c>
      <c r="B23" s="231">
        <v>1</v>
      </c>
      <c r="C23" s="174" t="str">
        <f>IF(E23=0," ",VLOOKUP(E23,PROTOKOL!$A:$F,6,FALSE))</f>
        <v>ÜRÜN KONTROL</v>
      </c>
      <c r="D23" s="43">
        <v>1</v>
      </c>
      <c r="E23" s="43">
        <v>20</v>
      </c>
      <c r="F23" s="43">
        <v>7.5</v>
      </c>
      <c r="G23" s="42">
        <f>IF(E23=0," ",(VLOOKUP(E23,PROTOKOL!$A$1:$E$29,2,FALSE))*F23)</f>
        <v>0</v>
      </c>
      <c r="H23" s="175">
        <f t="shared" si="0"/>
        <v>1</v>
      </c>
      <c r="I23" s="212" t="e">
        <f>IF(E23=0," ",VLOOKUP(E23,PROTOKOL!$A:$E,5,FALSE))</f>
        <v>#DIV/0!</v>
      </c>
      <c r="J23" s="176" t="s">
        <v>142</v>
      </c>
      <c r="K23" s="177" t="e">
        <f>IF(E23=0," ",(I23*H23))/7.5*7.5</f>
        <v>#DIV/0!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61"/>
        <v xml:space="preserve"> </v>
      </c>
      <c r="T23" s="176">
        <f t="shared" si="62"/>
        <v>0</v>
      </c>
      <c r="U23" s="177" t="str">
        <f t="shared" si="63"/>
        <v xml:space="preserve"> </v>
      </c>
      <c r="W23" s="173">
        <v>1</v>
      </c>
      <c r="X23" s="231">
        <v>1</v>
      </c>
      <c r="Y23" s="174" t="str">
        <f>IF(AA23=0," ",VLOOKUP(AA23,PROTOKOL!$A:$F,6,FALSE))</f>
        <v>ÜRÜN KONTROL</v>
      </c>
      <c r="Z23" s="43">
        <v>1</v>
      </c>
      <c r="AA23" s="43">
        <v>20</v>
      </c>
      <c r="AB23" s="43">
        <v>7.5</v>
      </c>
      <c r="AC23" s="42">
        <f>IF(AA23=0," ",(VLOOKUP(AA23,PROTOKOL!$A$1:$E$29,2,FALSE))*AB23)</f>
        <v>0</v>
      </c>
      <c r="AD23" s="175">
        <f t="shared" si="2"/>
        <v>1</v>
      </c>
      <c r="AE23" s="212" t="e">
        <f>IF(AA23=0," ",VLOOKUP(AA23,PROTOKOL!$A:$E,5,FALSE))</f>
        <v>#DIV/0!</v>
      </c>
      <c r="AF23" s="176" t="s">
        <v>142</v>
      </c>
      <c r="AG23" s="177" t="e">
        <f>IF(AA23=0," ",(AE23*AD23))/7.5*7.5</f>
        <v>#DIV/0!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80"/>
        <v xml:space="preserve"> </v>
      </c>
      <c r="AP23" s="176">
        <f t="shared" si="66"/>
        <v>0</v>
      </c>
      <c r="AQ23" s="177" t="str">
        <f t="shared" si="67"/>
        <v xml:space="preserve"> </v>
      </c>
      <c r="AS23" s="173">
        <v>1</v>
      </c>
      <c r="AT23" s="231">
        <v>1</v>
      </c>
      <c r="AU23" s="174" t="str">
        <f>IF(AW23=0," ",VLOOKUP(AW23,PROTOKOL!$A:$F,6,FALSE))</f>
        <v>VAKUM TEST</v>
      </c>
      <c r="AV23" s="43">
        <v>75</v>
      </c>
      <c r="AW23" s="43">
        <v>4</v>
      </c>
      <c r="AX23" s="43">
        <v>2.5</v>
      </c>
      <c r="AY23" s="42">
        <f>IF(AW23=0," ",(VLOOKUP(AW23,PROTOKOL!$A$1:$E$29,2,FALSE))*AX23)</f>
        <v>50</v>
      </c>
      <c r="AZ23" s="175">
        <f t="shared" si="4"/>
        <v>25</v>
      </c>
      <c r="BA23" s="212">
        <f>IF(AW23=0," ",VLOOKUP(AW23,PROTOKOL!$A:$E,5,FALSE))</f>
        <v>0.44947554687499996</v>
      </c>
      <c r="BB23" s="176" t="s">
        <v>142</v>
      </c>
      <c r="BC23" s="177">
        <f t="shared" si="68"/>
        <v>11.236888671874999</v>
      </c>
      <c r="BD23" s="217" t="str">
        <f>IF(BF23=0," ",VLOOKUP(BF23,PROTOKOL!$A:$F,6,FALSE))</f>
        <v>ÜRÜN KONTROL</v>
      </c>
      <c r="BE23" s="43">
        <v>1</v>
      </c>
      <c r="BF23" s="43">
        <v>20</v>
      </c>
      <c r="BG23" s="43">
        <v>3</v>
      </c>
      <c r="BH23" s="91">
        <f>IF(BF23=0," ",(VLOOKUP(BF23,PROTOKOL!$A$1:$E$29,2,FALSE))*BG23)</f>
        <v>0</v>
      </c>
      <c r="BI23" s="175">
        <f t="shared" si="5"/>
        <v>1</v>
      </c>
      <c r="BJ23" s="176" t="e">
        <f>IF(BF23=0," ",VLOOKUP(BF23,PROTOKOL!$A:$E,5,FALSE))</f>
        <v>#DIV/0!</v>
      </c>
      <c r="BK23" s="212" t="e">
        <f>IF(BF23=0," ",(BI23*BJ23))/7.5*3</f>
        <v>#DIV/0!</v>
      </c>
      <c r="BL23" s="176">
        <f t="shared" si="70"/>
        <v>6</v>
      </c>
      <c r="BM23" s="177" t="e">
        <f t="shared" si="71"/>
        <v>#DIV/0!</v>
      </c>
      <c r="BO23" s="173">
        <v>1</v>
      </c>
      <c r="BP23" s="231">
        <v>1</v>
      </c>
      <c r="BQ23" s="174" t="str">
        <f>IF(BS23=0," ",VLOOKUP(BS23,PROTOKOL!$A:$F,6,FALSE))</f>
        <v>VAKUM TEST</v>
      </c>
      <c r="BR23" s="43">
        <v>179</v>
      </c>
      <c r="BS23" s="43">
        <v>4</v>
      </c>
      <c r="BT23" s="43">
        <v>6</v>
      </c>
      <c r="BU23" s="42">
        <f>IF(BS23=0," ",(VLOOKUP(BS23,PROTOKOL!$A$1:$E$29,2,FALSE))*BT23)</f>
        <v>120</v>
      </c>
      <c r="BV23" s="175">
        <f t="shared" si="6"/>
        <v>59</v>
      </c>
      <c r="BW23" s="212">
        <f>IF(BS23=0," ",VLOOKUP(BS23,PROTOKOL!$A:$E,5,FALSE))</f>
        <v>0.44947554687499996</v>
      </c>
      <c r="BX23" s="176" t="s">
        <v>142</v>
      </c>
      <c r="BY23" s="177">
        <f t="shared" si="72"/>
        <v>26.519057265624998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182"/>
        <v xml:space="preserve"> </v>
      </c>
      <c r="CH23" s="176">
        <f t="shared" si="74"/>
        <v>0</v>
      </c>
      <c r="CI23" s="177" t="str">
        <f t="shared" si="75"/>
        <v xml:space="preserve"> </v>
      </c>
      <c r="CK23" s="173">
        <v>1</v>
      </c>
      <c r="CL23" s="231">
        <v>1</v>
      </c>
      <c r="CM23" s="174" t="str">
        <f>IF(CO23=0," ",VLOOKUP(CO23,PROTOKOL!$A:$F,6,FALSE))</f>
        <v>WNZL. YERD.KLZ. TAŞLAMA</v>
      </c>
      <c r="CN23" s="43">
        <v>178</v>
      </c>
      <c r="CO23" s="43">
        <v>2</v>
      </c>
      <c r="CP23" s="43">
        <v>7</v>
      </c>
      <c r="CQ23" s="42">
        <f>IF(CO23=0," ",(VLOOKUP(CO23,PROTOKOL!$A$1:$E$29,2,FALSE))*CP23)</f>
        <v>115.73333333333335</v>
      </c>
      <c r="CR23" s="175">
        <f t="shared" si="8"/>
        <v>62.266666666666652</v>
      </c>
      <c r="CS23" s="212">
        <f>IF(CO23=0," ",VLOOKUP(CO23,PROTOKOL!$A:$E,5,FALSE))</f>
        <v>0.54481884469696984</v>
      </c>
      <c r="CT23" s="176" t="s">
        <v>142</v>
      </c>
      <c r="CU23" s="177">
        <f t="shared" si="76"/>
        <v>33.92405339646465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83"/>
        <v xml:space="preserve"> </v>
      </c>
      <c r="DD23" s="176">
        <f t="shared" si="78"/>
        <v>0</v>
      </c>
      <c r="DE23" s="177" t="str">
        <f t="shared" si="79"/>
        <v xml:space="preserve"> </v>
      </c>
      <c r="DG23" s="173">
        <v>1</v>
      </c>
      <c r="DH23" s="231">
        <v>1</v>
      </c>
      <c r="DI23" s="174" t="str">
        <f>IF(DK23=0," ",VLOOKUP(DK23,PROTOKOL!$A:$F,6,FALSE))</f>
        <v>FORKLİFT OPERATÖRÜ</v>
      </c>
      <c r="DJ23" s="43">
        <v>1</v>
      </c>
      <c r="DK23" s="43">
        <v>14</v>
      </c>
      <c r="DL23" s="43">
        <v>7.5</v>
      </c>
      <c r="DM23" s="42">
        <f>IF(DK23=0," ",(VLOOKUP(DK23,PROTOKOL!$A$1:$E$29,2,FALSE))*DL23)</f>
        <v>0</v>
      </c>
      <c r="DN23" s="175">
        <f t="shared" si="10"/>
        <v>1</v>
      </c>
      <c r="DO23" s="212">
        <f>IF(DK23=0," ",VLOOKUP(DK23,PROTOKOL!$A:$E,5,FALSE))</f>
        <v>7.5</v>
      </c>
      <c r="DP23" s="176" t="s">
        <v>142</v>
      </c>
      <c r="DQ23" s="177">
        <f>IF(DK23=0," ",(DO23*DN23))/7.5*7.5</f>
        <v>7.5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84"/>
        <v xml:space="preserve"> </v>
      </c>
      <c r="DZ23" s="176">
        <f t="shared" si="82"/>
        <v>0</v>
      </c>
      <c r="EA23" s="177" t="str">
        <f t="shared" si="83"/>
        <v xml:space="preserve"> </v>
      </c>
      <c r="EC23" s="173">
        <v>1</v>
      </c>
      <c r="ED23" s="231">
        <v>1</v>
      </c>
      <c r="EE23" s="174" t="str">
        <f>IF(EG23=0," ",VLOOKUP(EG23,PROTOKOL!$A:$F,6,FALSE))</f>
        <v>FORKLİFT OPERATÖRÜ</v>
      </c>
      <c r="EF23" s="43">
        <v>1</v>
      </c>
      <c r="EG23" s="43">
        <v>14</v>
      </c>
      <c r="EH23" s="43">
        <v>7.5</v>
      </c>
      <c r="EI23" s="42">
        <f>IF(EG23=0," ",(VLOOKUP(EG23,PROTOKOL!$A$1:$E$29,2,FALSE))*EH23)</f>
        <v>0</v>
      </c>
      <c r="EJ23" s="175">
        <f t="shared" si="12"/>
        <v>1</v>
      </c>
      <c r="EK23" s="212">
        <f>IF(EG23=0," ",VLOOKUP(EG23,PROTOKOL!$A:$E,5,FALSE))</f>
        <v>7.5</v>
      </c>
      <c r="EL23" s="176" t="s">
        <v>142</v>
      </c>
      <c r="EM23" s="177">
        <f>IF(EG23=0," ",(EK23*EJ23))/7.5*7.5</f>
        <v>7.5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85"/>
        <v xml:space="preserve"> </v>
      </c>
      <c r="EV23" s="176">
        <f t="shared" si="86"/>
        <v>0</v>
      </c>
      <c r="EW23" s="177" t="str">
        <f t="shared" si="87"/>
        <v xml:space="preserve"> </v>
      </c>
      <c r="EY23" s="173">
        <v>1</v>
      </c>
      <c r="EZ23" s="231">
        <v>1</v>
      </c>
      <c r="FA23" s="174" t="str">
        <f>IF(FC23=0," ",VLOOKUP(FC23,PROTOKOL!$A:$F,6,FALSE))</f>
        <v>VAKUM TEST</v>
      </c>
      <c r="FB23" s="43">
        <v>171</v>
      </c>
      <c r="FC23" s="43">
        <v>4</v>
      </c>
      <c r="FD23" s="43">
        <v>5.5</v>
      </c>
      <c r="FE23" s="42">
        <f>IF(FC23=0," ",(VLOOKUP(FC23,PROTOKOL!$A$1:$E$29,2,FALSE))*FD23)</f>
        <v>110</v>
      </c>
      <c r="FF23" s="175">
        <f t="shared" si="14"/>
        <v>61</v>
      </c>
      <c r="FG23" s="212">
        <f>IF(FC23=0," ",VLOOKUP(FC23,PROTOKOL!$A:$E,5,FALSE))</f>
        <v>0.44947554687499996</v>
      </c>
      <c r="FH23" s="176" t="s">
        <v>142</v>
      </c>
      <c r="FI23" s="177">
        <f t="shared" si="177"/>
        <v>27.418008359374998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6"/>
        <v xml:space="preserve"> </v>
      </c>
      <c r="FR23" s="176">
        <f t="shared" si="88"/>
        <v>0</v>
      </c>
      <c r="FS23" s="177" t="str">
        <f t="shared" si="89"/>
        <v xml:space="preserve"> </v>
      </c>
      <c r="FU23" s="173">
        <v>1</v>
      </c>
      <c r="FV23" s="231">
        <v>1</v>
      </c>
      <c r="FW23" s="174" t="str">
        <f>IF(FY23=0," ",VLOOKUP(FY23,PROTOKOL!$A:$F,6,FALSE))</f>
        <v>PERDE KESME SULU SİST.</v>
      </c>
      <c r="FX23" s="43">
        <v>157</v>
      </c>
      <c r="FY23" s="43">
        <v>8</v>
      </c>
      <c r="FZ23" s="43">
        <v>7.5</v>
      </c>
      <c r="GA23" s="42">
        <f>IF(FY23=0," ",(VLOOKUP(FY23,PROTOKOL!$A$1:$E$29,2,FALSE))*FZ23)</f>
        <v>98</v>
      </c>
      <c r="GB23" s="175">
        <f t="shared" si="16"/>
        <v>59</v>
      </c>
      <c r="GC23" s="212">
        <f>IF(FY23=0," ",VLOOKUP(FY23,PROTOKOL!$A:$E,5,FALSE))</f>
        <v>0.69150084134615386</v>
      </c>
      <c r="GD23" s="176" t="s">
        <v>142</v>
      </c>
      <c r="GE23" s="177">
        <f t="shared" si="90"/>
        <v>40.798549639423079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7"/>
        <v xml:space="preserve"> </v>
      </c>
      <c r="GN23" s="176">
        <f t="shared" si="92"/>
        <v>0</v>
      </c>
      <c r="GO23" s="177" t="str">
        <f t="shared" si="93"/>
        <v xml:space="preserve"> </v>
      </c>
      <c r="GQ23" s="173">
        <v>1</v>
      </c>
      <c r="GR23" s="231">
        <v>1</v>
      </c>
      <c r="GS23" s="174" t="str">
        <f>IF(GU23=0," ",VLOOKUP(GU23,PROTOKOL!$A:$F,6,FALSE))</f>
        <v>VAKUM TEST</v>
      </c>
      <c r="GT23" s="43">
        <v>165</v>
      </c>
      <c r="GU23" s="43">
        <v>4</v>
      </c>
      <c r="GV23" s="43">
        <v>5.5</v>
      </c>
      <c r="GW23" s="42">
        <f>IF(GU23=0," ",(VLOOKUP(GU23,PROTOKOL!$A$1:$E$29,2,FALSE))*GV23)</f>
        <v>110</v>
      </c>
      <c r="GX23" s="175">
        <f t="shared" si="18"/>
        <v>55</v>
      </c>
      <c r="GY23" s="212">
        <f>IF(GU23=0," ",VLOOKUP(GU23,PROTOKOL!$A:$E,5,FALSE))</f>
        <v>0.44947554687499996</v>
      </c>
      <c r="GZ23" s="176" t="s">
        <v>142</v>
      </c>
      <c r="HA23" s="177">
        <f t="shared" si="94"/>
        <v>24.721155078124998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8"/>
        <v xml:space="preserve"> </v>
      </c>
      <c r="HJ23" s="176">
        <f t="shared" si="96"/>
        <v>0</v>
      </c>
      <c r="HK23" s="177" t="str">
        <f t="shared" si="97"/>
        <v xml:space="preserve"> </v>
      </c>
      <c r="HM23" s="173">
        <v>1</v>
      </c>
      <c r="HN23" s="231">
        <v>1</v>
      </c>
      <c r="HO23" s="174" t="str">
        <f>IF(HQ23=0," ",VLOOKUP(HQ23,PROTOKOL!$A:$F,6,FALSE))</f>
        <v>ÜRÜN KONTROL</v>
      </c>
      <c r="HP23" s="43">
        <v>1</v>
      </c>
      <c r="HQ23" s="43">
        <v>20</v>
      </c>
      <c r="HR23" s="43">
        <v>7.5</v>
      </c>
      <c r="HS23" s="42">
        <f>IF(HQ23=0," ",(VLOOKUP(HQ23,PROTOKOL!$A$1:$E$29,2,FALSE))*HR23)</f>
        <v>0</v>
      </c>
      <c r="HT23" s="175">
        <f t="shared" si="20"/>
        <v>1</v>
      </c>
      <c r="HU23" s="212" t="e">
        <f>IF(HQ23=0," ",VLOOKUP(HQ23,PROTOKOL!$A:$E,5,FALSE))</f>
        <v>#DIV/0!</v>
      </c>
      <c r="HV23" s="176" t="s">
        <v>142</v>
      </c>
      <c r="HW23" s="177" t="e">
        <f>IF(HQ23=0," ",(HU23*HT23))/7.5*7.5</f>
        <v>#DIV/0!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189"/>
        <v xml:space="preserve"> </v>
      </c>
      <c r="IF23" s="176">
        <f t="shared" si="100"/>
        <v>0</v>
      </c>
      <c r="IG23" s="177" t="str">
        <f t="shared" si="101"/>
        <v xml:space="preserve"> </v>
      </c>
      <c r="II23" s="173">
        <v>1</v>
      </c>
      <c r="IJ23" s="231">
        <v>1</v>
      </c>
      <c r="IK23" s="174" t="str">
        <f>IF(IM23=0," ",VLOOKUP(IM23,PROTOKOL!$A:$F,6,FALSE))</f>
        <v>VİTRA CLEAN</v>
      </c>
      <c r="IL23" s="43">
        <v>90</v>
      </c>
      <c r="IM23" s="43">
        <v>13</v>
      </c>
      <c r="IN23" s="43">
        <v>7.5</v>
      </c>
      <c r="IO23" s="42">
        <f>IF(IM23=0," ",(VLOOKUP(IM23,PROTOKOL!$A$1:$E$29,2,FALSE))*IN23)</f>
        <v>59</v>
      </c>
      <c r="IP23" s="175">
        <f t="shared" si="22"/>
        <v>31</v>
      </c>
      <c r="IQ23" s="212">
        <f>IF(IM23=0," ",VLOOKUP(IM23,PROTOKOL!$A:$E,5,FALSE))</f>
        <v>1.1599368951612903</v>
      </c>
      <c r="IR23" s="176" t="s">
        <v>142</v>
      </c>
      <c r="IS23" s="177">
        <f t="shared" si="102"/>
        <v>35.958043750000002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90"/>
        <v xml:space="preserve"> </v>
      </c>
      <c r="JB23" s="176">
        <f t="shared" si="104"/>
        <v>0</v>
      </c>
      <c r="JC23" s="177" t="str">
        <f t="shared" si="105"/>
        <v xml:space="preserve"> </v>
      </c>
      <c r="JE23" s="173">
        <v>1</v>
      </c>
      <c r="JF23" s="231">
        <v>1</v>
      </c>
      <c r="JG23" s="174" t="str">
        <f>IF(JI23=0," ",VLOOKUP(JI23,PROTOKOL!$A:$F,6,FALSE))</f>
        <v>WNZL. LAV. VE DUV. ASMA KLZ</v>
      </c>
      <c r="JH23" s="43">
        <v>220</v>
      </c>
      <c r="JI23" s="43">
        <v>1</v>
      </c>
      <c r="JJ23" s="43">
        <v>7.5</v>
      </c>
      <c r="JK23" s="42">
        <f>IF(JI23=0," ",(VLOOKUP(JI23,PROTOKOL!$A$1:$E$29,2,FALSE))*JJ23)</f>
        <v>144</v>
      </c>
      <c r="JL23" s="175">
        <f t="shared" si="24"/>
        <v>76</v>
      </c>
      <c r="JM23" s="212">
        <f>IF(JI23=0," ",VLOOKUP(JI23,PROTOKOL!$A:$E,5,FALSE))</f>
        <v>0.4731321546052632</v>
      </c>
      <c r="JN23" s="176" t="s">
        <v>142</v>
      </c>
      <c r="JO23" s="177">
        <f t="shared" si="106"/>
        <v>35.958043750000002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91"/>
        <v xml:space="preserve"> </v>
      </c>
      <c r="JX23" s="176">
        <f t="shared" si="108"/>
        <v>0</v>
      </c>
      <c r="JY23" s="177" t="str">
        <f t="shared" si="109"/>
        <v xml:space="preserve"> </v>
      </c>
      <c r="KA23" s="173">
        <v>1</v>
      </c>
      <c r="KB23" s="231">
        <v>1</v>
      </c>
      <c r="KC23" s="174" t="str">
        <f>IF(KE23=0," ",VLOOKUP(KE23,PROTOKOL!$A:$F,6,FALSE))</f>
        <v>WNZL. YERD.KLZ. TAŞLAMA</v>
      </c>
      <c r="KD23" s="43">
        <v>190</v>
      </c>
      <c r="KE23" s="43">
        <v>2</v>
      </c>
      <c r="KF23" s="43">
        <v>7.5</v>
      </c>
      <c r="KG23" s="42">
        <f>IF(KE23=0," ",(VLOOKUP(KE23,PROTOKOL!$A$1:$E$29,2,FALSE))*KF23)</f>
        <v>124.00000000000001</v>
      </c>
      <c r="KH23" s="175">
        <f t="shared" si="26"/>
        <v>65.999999999999986</v>
      </c>
      <c r="KI23" s="212">
        <f>IF(KE23=0," ",VLOOKUP(KE23,PROTOKOL!$A:$E,5,FALSE))</f>
        <v>0.54481884469696984</v>
      </c>
      <c r="KJ23" s="176" t="s">
        <v>142</v>
      </c>
      <c r="KK23" s="177">
        <f t="shared" si="110"/>
        <v>35.958043750000002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92"/>
        <v xml:space="preserve"> </v>
      </c>
      <c r="KT23" s="176">
        <f t="shared" si="112"/>
        <v>0</v>
      </c>
      <c r="KU23" s="177" t="str">
        <f t="shared" si="113"/>
        <v xml:space="preserve"> </v>
      </c>
      <c r="KW23" s="173">
        <v>1</v>
      </c>
      <c r="KX23" s="231">
        <v>1</v>
      </c>
      <c r="KY23" s="174" t="str">
        <f>IF(LA23=0," ",VLOOKUP(LA23,PROTOKOL!$A:$F,6,FALSE))</f>
        <v>VAKUM TEST</v>
      </c>
      <c r="KZ23" s="43">
        <v>64</v>
      </c>
      <c r="LA23" s="43">
        <v>4</v>
      </c>
      <c r="LB23" s="43">
        <v>2</v>
      </c>
      <c r="LC23" s="42">
        <f>IF(LA23=0," ",(VLOOKUP(LA23,PROTOKOL!$A$1:$E$29,2,FALSE))*LB23)</f>
        <v>40</v>
      </c>
      <c r="LD23" s="175">
        <f t="shared" si="28"/>
        <v>24</v>
      </c>
      <c r="LE23" s="212">
        <f>IF(LA23=0," ",VLOOKUP(LA23,PROTOKOL!$A:$E,5,FALSE))</f>
        <v>0.44947554687499996</v>
      </c>
      <c r="LF23" s="176" t="s">
        <v>142</v>
      </c>
      <c r="LG23" s="177">
        <f t="shared" si="114"/>
        <v>10.787413124999999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93"/>
        <v xml:space="preserve"> </v>
      </c>
      <c r="LP23" s="176">
        <f t="shared" si="116"/>
        <v>0</v>
      </c>
      <c r="LQ23" s="177" t="str">
        <f t="shared" si="117"/>
        <v xml:space="preserve"> </v>
      </c>
      <c r="LS23" s="173">
        <v>1</v>
      </c>
      <c r="LT23" s="231">
        <v>1</v>
      </c>
      <c r="LU23" s="174" t="str">
        <f>IF(LW23=0," ",VLOOKUP(LW23,PROTOKOL!$A:$F,6,FALSE))</f>
        <v>VİTRA CLEAN</v>
      </c>
      <c r="LV23" s="43">
        <v>90</v>
      </c>
      <c r="LW23" s="43">
        <v>13</v>
      </c>
      <c r="LX23" s="43">
        <v>7.5</v>
      </c>
      <c r="LY23" s="42">
        <f>IF(LW23=0," ",(VLOOKUP(LW23,PROTOKOL!$A$1:$E$29,2,FALSE))*LX23)</f>
        <v>59</v>
      </c>
      <c r="LZ23" s="175">
        <f t="shared" si="30"/>
        <v>31</v>
      </c>
      <c r="MA23" s="212">
        <f>IF(LW23=0," ",VLOOKUP(LW23,PROTOKOL!$A:$E,5,FALSE))</f>
        <v>1.1599368951612903</v>
      </c>
      <c r="MB23" s="176" t="s">
        <v>142</v>
      </c>
      <c r="MC23" s="177">
        <f t="shared" si="118"/>
        <v>35.958043750000002</v>
      </c>
      <c r="MD23" s="217" t="str">
        <f>IF(MF23=0," ",VLOOKUP(MF23,PROTOKOL!$A:$F,6,FALSE))</f>
        <v>TAH.BORU MONTAJ</v>
      </c>
      <c r="ME23" s="43">
        <v>50</v>
      </c>
      <c r="MF23" s="43">
        <v>3</v>
      </c>
      <c r="MG23" s="43">
        <v>3</v>
      </c>
      <c r="MH23" s="91">
        <f>IF(MF23=0," ",(VLOOKUP(MF23,PROTOKOL!$A$1:$E$29,2,FALSE))*MG23)</f>
        <v>39.200000000000003</v>
      </c>
      <c r="MI23" s="175">
        <f t="shared" si="31"/>
        <v>10.799999999999997</v>
      </c>
      <c r="MJ23" s="176">
        <f>IF(MF23=0," ",VLOOKUP(MF23,PROTOKOL!$A:$E,5,FALSE))</f>
        <v>0.69150084134615386</v>
      </c>
      <c r="MK23" s="212">
        <f t="shared" si="194"/>
        <v>7.4682090865384598</v>
      </c>
      <c r="ML23" s="176">
        <f t="shared" si="120"/>
        <v>6</v>
      </c>
      <c r="MM23" s="177">
        <f t="shared" si="121"/>
        <v>14.93641817307692</v>
      </c>
      <c r="MO23" s="173">
        <v>1</v>
      </c>
      <c r="MP23" s="231">
        <v>1</v>
      </c>
      <c r="MQ23" s="174" t="str">
        <f>IF(MS23=0," ",VLOOKUP(MS23,PROTOKOL!$A:$F,6,FALSE))</f>
        <v>SIZDIRMAZLIK TAMİR</v>
      </c>
      <c r="MR23" s="43">
        <v>125</v>
      </c>
      <c r="MS23" s="43">
        <v>12</v>
      </c>
      <c r="MT23" s="43">
        <v>7.5</v>
      </c>
      <c r="MU23" s="42">
        <f>IF(MS23=0," ",(VLOOKUP(MS23,PROTOKOL!$A$1:$E$29,2,FALSE))*MT23)</f>
        <v>78</v>
      </c>
      <c r="MV23" s="175">
        <f t="shared" si="32"/>
        <v>47</v>
      </c>
      <c r="MW23" s="212">
        <f>IF(MS23=0," ",VLOOKUP(MS23,PROTOKOL!$A:$E,5,FALSE))</f>
        <v>0.8561438988095238</v>
      </c>
      <c r="MX23" s="176" t="s">
        <v>142</v>
      </c>
      <c r="MY23" s="177">
        <f t="shared" si="122"/>
        <v>40.238763244047618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95"/>
        <v xml:space="preserve"> </v>
      </c>
      <c r="NH23" s="176">
        <f t="shared" si="124"/>
        <v>0</v>
      </c>
      <c r="NI23" s="177" t="str">
        <f t="shared" si="125"/>
        <v xml:space="preserve"> </v>
      </c>
      <c r="NK23" s="173">
        <v>1</v>
      </c>
      <c r="NL23" s="231">
        <v>1</v>
      </c>
      <c r="NM23" s="174" t="str">
        <f>IF(NO23=0," ",VLOOKUP(NO23,PROTOKOL!$A:$F,6,FALSE))</f>
        <v>PERDE KESME SULU SİST.</v>
      </c>
      <c r="NN23" s="43">
        <v>150</v>
      </c>
      <c r="NO23" s="43">
        <v>8</v>
      </c>
      <c r="NP23" s="43">
        <v>7.5</v>
      </c>
      <c r="NQ23" s="42">
        <f>IF(NO23=0," ",(VLOOKUP(NO23,PROTOKOL!$A$1:$E$29,2,FALSE))*NP23)</f>
        <v>98</v>
      </c>
      <c r="NR23" s="175">
        <f t="shared" si="34"/>
        <v>52</v>
      </c>
      <c r="NS23" s="212">
        <f>IF(NO23=0," ",VLOOKUP(NO23,PROTOKOL!$A:$E,5,FALSE))</f>
        <v>0.69150084134615386</v>
      </c>
      <c r="NT23" s="176" t="s">
        <v>142</v>
      </c>
      <c r="NU23" s="177">
        <f t="shared" si="126"/>
        <v>35.958043750000002</v>
      </c>
      <c r="NV23" s="217" t="str">
        <f>IF(NX23=0," ",VLOOKUP(NX23,PROTOKOL!$A:$F,6,FALSE))</f>
        <v>SIZDIRMAZLIK TAMİR</v>
      </c>
      <c r="NW23" s="43">
        <v>40</v>
      </c>
      <c r="NX23" s="43">
        <v>12</v>
      </c>
      <c r="NY23" s="43">
        <v>2.5</v>
      </c>
      <c r="NZ23" s="91">
        <f>IF(NX23=0," ",(VLOOKUP(NX23,PROTOKOL!$A$1:$E$29,2,FALSE))*NY23)</f>
        <v>26</v>
      </c>
      <c r="OA23" s="175">
        <f t="shared" si="35"/>
        <v>14</v>
      </c>
      <c r="OB23" s="176">
        <f>IF(NX23=0," ",VLOOKUP(NX23,PROTOKOL!$A:$E,5,FALSE))</f>
        <v>0.8561438988095238</v>
      </c>
      <c r="OC23" s="212">
        <f t="shared" si="196"/>
        <v>11.986014583333333</v>
      </c>
      <c r="OD23" s="176">
        <f t="shared" si="128"/>
        <v>5</v>
      </c>
      <c r="OE23" s="177">
        <f t="shared" si="129"/>
        <v>23.972029166666665</v>
      </c>
      <c r="OG23" s="173">
        <v>1</v>
      </c>
      <c r="OH23" s="231">
        <v>1</v>
      </c>
      <c r="OI23" s="174" t="str">
        <f>IF(OK23=0," ",VLOOKUP(OK23,PROTOKOL!$A:$F,6,FALSE))</f>
        <v>VAKUM TEST</v>
      </c>
      <c r="OJ23" s="43">
        <v>230</v>
      </c>
      <c r="OK23" s="43">
        <v>4</v>
      </c>
      <c r="OL23" s="43">
        <v>7.5</v>
      </c>
      <c r="OM23" s="42">
        <f>IF(OK23=0," ",(VLOOKUP(OK23,PROTOKOL!$A$1:$E$29,2,FALSE))*OL23)</f>
        <v>150</v>
      </c>
      <c r="ON23" s="175">
        <f t="shared" si="36"/>
        <v>80</v>
      </c>
      <c r="OO23" s="212">
        <f>IF(OK23=0," ",VLOOKUP(OK23,PROTOKOL!$A:$E,5,FALSE))</f>
        <v>0.44947554687499996</v>
      </c>
      <c r="OP23" s="176" t="s">
        <v>142</v>
      </c>
      <c r="OQ23" s="177">
        <f t="shared" si="130"/>
        <v>35.958043749999995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7"/>
        <v xml:space="preserve"> </v>
      </c>
      <c r="OZ23" s="176">
        <f t="shared" si="132"/>
        <v>0</v>
      </c>
      <c r="PA23" s="177" t="str">
        <f t="shared" si="133"/>
        <v xml:space="preserve"> </v>
      </c>
      <c r="PC23" s="173">
        <v>1</v>
      </c>
      <c r="PD23" s="231">
        <v>1</v>
      </c>
      <c r="PE23" s="174" t="str">
        <f>IF(PG23=0," ",VLOOKUP(PG23,PROTOKOL!$A:$F,6,FALSE))</f>
        <v>PERDE KESME SULU SİST.</v>
      </c>
      <c r="PF23" s="43">
        <v>152</v>
      </c>
      <c r="PG23" s="43">
        <v>8</v>
      </c>
      <c r="PH23" s="43">
        <v>7.5</v>
      </c>
      <c r="PI23" s="42">
        <f>IF(PG23=0," ",(VLOOKUP(PG23,PROTOKOL!$A$1:$E$29,2,FALSE))*PH23)</f>
        <v>98</v>
      </c>
      <c r="PJ23" s="175">
        <f t="shared" si="38"/>
        <v>54</v>
      </c>
      <c r="PK23" s="212">
        <f>IF(PG23=0," ",VLOOKUP(PG23,PROTOKOL!$A:$E,5,FALSE))</f>
        <v>0.69150084134615386</v>
      </c>
      <c r="PL23" s="176" t="s">
        <v>142</v>
      </c>
      <c r="PM23" s="177">
        <f t="shared" si="134"/>
        <v>37.341045432692312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8"/>
        <v xml:space="preserve"> </v>
      </c>
      <c r="PV23" s="176">
        <f t="shared" si="136"/>
        <v>0</v>
      </c>
      <c r="PW23" s="177" t="str">
        <f t="shared" si="137"/>
        <v xml:space="preserve"> </v>
      </c>
      <c r="PY23" s="173">
        <v>1</v>
      </c>
      <c r="PZ23" s="231">
        <v>1</v>
      </c>
      <c r="QA23" s="174" t="s">
        <v>32</v>
      </c>
      <c r="QB23" s="43"/>
      <c r="QC23" s="43"/>
      <c r="QD23" s="43"/>
      <c r="QE23" s="42" t="str">
        <f>IF(QC23=0," ",(VLOOKUP(QC23,PROTOKOL!$A$1:$E$29,2,FALSE))*QD23)</f>
        <v xml:space="preserve"> </v>
      </c>
      <c r="QF23" s="175" t="str">
        <f t="shared" si="40"/>
        <v xml:space="preserve"> </v>
      </c>
      <c r="QG23" s="212" t="str">
        <f>IF(QC23=0," ",VLOOKUP(QC23,PROTOKOL!$A:$E,5,FALSE))</f>
        <v xml:space="preserve"> </v>
      </c>
      <c r="QH23" s="176" t="s">
        <v>142</v>
      </c>
      <c r="QI23" s="177" t="str">
        <f t="shared" si="179"/>
        <v xml:space="preserve"> 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9"/>
        <v xml:space="preserve"> </v>
      </c>
      <c r="QR23" s="176">
        <f t="shared" si="139"/>
        <v>0</v>
      </c>
      <c r="QS23" s="177" t="str">
        <f t="shared" si="140"/>
        <v xml:space="preserve"> </v>
      </c>
      <c r="QU23" s="173">
        <v>1</v>
      </c>
      <c r="QV23" s="231">
        <v>1</v>
      </c>
      <c r="QW23" s="174" t="str">
        <f>IF(QY23=0," ",VLOOKUP(QY23,PROTOKOL!$A:$F,6,FALSE))</f>
        <v>PANTOGRAF KLOZET  PİSUAR  TAŞLAMA</v>
      </c>
      <c r="QX23" s="43">
        <v>105</v>
      </c>
      <c r="QY23" s="43">
        <v>10</v>
      </c>
      <c r="QZ23" s="43">
        <v>7.5</v>
      </c>
      <c r="RA23" s="42">
        <f>IF(QY23=0," ",(VLOOKUP(QY23,PROTOKOL!$A$1:$E$29,2,FALSE))*QZ23)</f>
        <v>65</v>
      </c>
      <c r="RB23" s="175">
        <f t="shared" si="42"/>
        <v>40</v>
      </c>
      <c r="RC23" s="212">
        <f>IF(QY23=0," ",VLOOKUP(QY23,PROTOKOL!$A:$E,5,FALSE))</f>
        <v>1.0273726785714283</v>
      </c>
      <c r="RD23" s="176" t="s">
        <v>142</v>
      </c>
      <c r="RE23" s="177">
        <f t="shared" si="141"/>
        <v>41.094907142857132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200"/>
        <v xml:space="preserve"> </v>
      </c>
      <c r="RN23" s="176">
        <f t="shared" si="143"/>
        <v>0</v>
      </c>
      <c r="RO23" s="177" t="str">
        <f t="shared" si="144"/>
        <v xml:space="preserve"> </v>
      </c>
      <c r="RQ23" s="173">
        <v>1</v>
      </c>
      <c r="RR23" s="231">
        <v>1</v>
      </c>
      <c r="RS23" s="174" t="str">
        <f>IF(RU23=0," ",VLOOKUP(RU23,PROTOKOL!$A:$F,6,FALSE))</f>
        <v>VAKUM TEST</v>
      </c>
      <c r="RT23" s="43">
        <v>230</v>
      </c>
      <c r="RU23" s="43">
        <v>4</v>
      </c>
      <c r="RV23" s="43">
        <v>7.5</v>
      </c>
      <c r="RW23" s="42">
        <f>IF(RU23=0," ",(VLOOKUP(RU23,PROTOKOL!$A$1:$E$29,2,FALSE))*RV23)</f>
        <v>150</v>
      </c>
      <c r="RX23" s="175">
        <f t="shared" si="44"/>
        <v>80</v>
      </c>
      <c r="RY23" s="212">
        <f>IF(RU23=0," ",VLOOKUP(RU23,PROTOKOL!$A:$E,5,FALSE))</f>
        <v>0.44947554687499996</v>
      </c>
      <c r="RZ23" s="176" t="s">
        <v>142</v>
      </c>
      <c r="SA23" s="177">
        <f t="shared" si="145"/>
        <v>35.958043749999995</v>
      </c>
      <c r="SB23" s="217" t="str">
        <f>IF(SD23=0," ",VLOOKUP(SD23,PROTOKOL!$A:$F,6,FALSE))</f>
        <v>VAKUM TEST</v>
      </c>
      <c r="SC23" s="43">
        <v>78</v>
      </c>
      <c r="SD23" s="43">
        <v>4</v>
      </c>
      <c r="SE23" s="43">
        <v>2.5</v>
      </c>
      <c r="SF23" s="91">
        <f>IF(SD23=0," ",(VLOOKUP(SD23,PROTOKOL!$A$1:$E$29,2,FALSE))*SE23)</f>
        <v>50</v>
      </c>
      <c r="SG23" s="175">
        <f t="shared" si="45"/>
        <v>28</v>
      </c>
      <c r="SH23" s="176">
        <f>IF(SD23=0," ",VLOOKUP(SD23,PROTOKOL!$A:$E,5,FALSE))</f>
        <v>0.44947554687499996</v>
      </c>
      <c r="SI23" s="212">
        <f t="shared" si="201"/>
        <v>12.585315312499999</v>
      </c>
      <c r="SJ23" s="176">
        <f t="shared" si="147"/>
        <v>5</v>
      </c>
      <c r="SK23" s="177">
        <f t="shared" si="148"/>
        <v>25.170630624999998</v>
      </c>
      <c r="SM23" s="173">
        <v>1</v>
      </c>
      <c r="SN23" s="231">
        <v>1</v>
      </c>
      <c r="SO23" s="174" t="str">
        <f>IF(SQ23=0," ",VLOOKUP(SQ23,PROTOKOL!$A:$F,6,FALSE))</f>
        <v>VAKUM TEST</v>
      </c>
      <c r="SP23" s="43">
        <v>200</v>
      </c>
      <c r="SQ23" s="43">
        <v>4</v>
      </c>
      <c r="SR23" s="43">
        <v>6.5</v>
      </c>
      <c r="SS23" s="42">
        <f>IF(SQ23=0," ",(VLOOKUP(SQ23,PROTOKOL!$A$1:$E$29,2,FALSE))*SR23)</f>
        <v>130</v>
      </c>
      <c r="ST23" s="175">
        <f t="shared" si="46"/>
        <v>70</v>
      </c>
      <c r="SU23" s="212">
        <f>IF(SQ23=0," ",VLOOKUP(SQ23,PROTOKOL!$A:$E,5,FALSE))</f>
        <v>0.44947554687499996</v>
      </c>
      <c r="SV23" s="176" t="s">
        <v>142</v>
      </c>
      <c r="SW23" s="177">
        <f t="shared" si="149"/>
        <v>31.463288281249998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202"/>
        <v xml:space="preserve"> </v>
      </c>
      <c r="TF23" s="176">
        <f t="shared" si="151"/>
        <v>0</v>
      </c>
      <c r="TG23" s="177" t="str">
        <f t="shared" si="152"/>
        <v xml:space="preserve"> </v>
      </c>
      <c r="TI23" s="173">
        <v>1</v>
      </c>
      <c r="TJ23" s="231">
        <v>1</v>
      </c>
      <c r="TK23" s="174" t="s">
        <v>143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 t="s">
        <v>142</v>
      </c>
      <c r="TS23" s="177" t="str">
        <f t="shared" si="153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203"/>
        <v xml:space="preserve"> </v>
      </c>
      <c r="UB23" s="176">
        <f t="shared" si="155"/>
        <v>0</v>
      </c>
      <c r="UC23" s="177" t="str">
        <f t="shared" si="156"/>
        <v xml:space="preserve"> </v>
      </c>
      <c r="UE23" s="173">
        <v>1</v>
      </c>
      <c r="UF23" s="231">
        <v>1</v>
      </c>
      <c r="UG23" s="174" t="s">
        <v>143</v>
      </c>
      <c r="UH23" s="43"/>
      <c r="UI23" s="43"/>
      <c r="UJ23" s="43"/>
      <c r="UK23" s="42" t="str">
        <f>IF(UI23=0," ",(VLOOKUP(UI23,PROTOKOL!$A$1:$E$29,2,FALSE))*UJ23)</f>
        <v xml:space="preserve"> </v>
      </c>
      <c r="UL23" s="175" t="str">
        <f t="shared" si="50"/>
        <v xml:space="preserve"> </v>
      </c>
      <c r="UM23" s="212" t="str">
        <f>IF(UI23=0," ",VLOOKUP(UI23,PROTOKOL!$A:$E,5,FALSE))</f>
        <v xml:space="preserve"> </v>
      </c>
      <c r="UN23" s="176" t="s">
        <v>142</v>
      </c>
      <c r="UO23" s="177" t="str">
        <f t="shared" si="157"/>
        <v xml:space="preserve"> 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204"/>
        <v xml:space="preserve"> </v>
      </c>
      <c r="UX23" s="176">
        <f t="shared" si="159"/>
        <v>0</v>
      </c>
      <c r="UY23" s="177" t="str">
        <f t="shared" si="160"/>
        <v xml:space="preserve"> </v>
      </c>
      <c r="VA23" s="173">
        <v>1</v>
      </c>
      <c r="VB23" s="231">
        <v>1</v>
      </c>
      <c r="VC23" s="174" t="str">
        <f>IF(VE23=0," ",VLOOKUP(VE23,PROTOKOL!$A:$F,6,FALSE))</f>
        <v>SIZDIRMAZLIK TAMİR</v>
      </c>
      <c r="VD23" s="43">
        <v>122</v>
      </c>
      <c r="VE23" s="43">
        <v>12</v>
      </c>
      <c r="VF23" s="43">
        <v>7.5</v>
      </c>
      <c r="VG23" s="42">
        <f>IF(VE23=0," ",(VLOOKUP(VE23,PROTOKOL!$A$1:$E$29,2,FALSE))*VF23)</f>
        <v>78</v>
      </c>
      <c r="VH23" s="175">
        <f t="shared" si="52"/>
        <v>44</v>
      </c>
      <c r="VI23" s="212">
        <f>IF(VE23=0," ",VLOOKUP(VE23,PROTOKOL!$A:$E,5,FALSE))</f>
        <v>0.8561438988095238</v>
      </c>
      <c r="VJ23" s="176" t="s">
        <v>142</v>
      </c>
      <c r="VK23" s="177">
        <f t="shared" si="161"/>
        <v>37.67033154761905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205"/>
        <v xml:space="preserve"> </v>
      </c>
      <c r="VT23" s="176">
        <f t="shared" si="163"/>
        <v>0</v>
      </c>
      <c r="VU23" s="177" t="str">
        <f t="shared" si="164"/>
        <v xml:space="preserve"> </v>
      </c>
      <c r="VW23" s="173">
        <v>1</v>
      </c>
      <c r="VX23" s="231">
        <v>1</v>
      </c>
      <c r="VY23" s="174" t="str">
        <f>IF(WA23=0," ",VLOOKUP(WA23,PROTOKOL!$A:$F,6,FALSE))</f>
        <v>VAKUM TEST</v>
      </c>
      <c r="VZ23" s="43">
        <v>120</v>
      </c>
      <c r="WA23" s="43">
        <v>4</v>
      </c>
      <c r="WB23" s="43">
        <v>4</v>
      </c>
      <c r="WC23" s="42">
        <f>IF(WA23=0," ",(VLOOKUP(WA23,PROTOKOL!$A$1:$E$29,2,FALSE))*WB23)</f>
        <v>80</v>
      </c>
      <c r="WD23" s="175">
        <f t="shared" si="54"/>
        <v>40</v>
      </c>
      <c r="WE23" s="212">
        <f>IF(WA23=0," ",VLOOKUP(WA23,PROTOKOL!$A:$E,5,FALSE))</f>
        <v>0.44947554687499996</v>
      </c>
      <c r="WF23" s="176" t="s">
        <v>142</v>
      </c>
      <c r="WG23" s="177">
        <f t="shared" si="165"/>
        <v>17.979021874999997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6"/>
        <v xml:space="preserve"> </v>
      </c>
      <c r="WP23" s="176">
        <f t="shared" si="167"/>
        <v>0</v>
      </c>
      <c r="WQ23" s="177" t="str">
        <f t="shared" si="168"/>
        <v xml:space="preserve"> </v>
      </c>
      <c r="WS23" s="173">
        <v>1</v>
      </c>
      <c r="WT23" s="231">
        <v>1</v>
      </c>
      <c r="WU23" s="174" t="str">
        <f>IF(WW23=0," ",VLOOKUP(WW23,PROTOKOL!$A:$F,6,FALSE))</f>
        <v>PERDE KESME SULU SİST.</v>
      </c>
      <c r="WV23" s="43">
        <v>158</v>
      </c>
      <c r="WW23" s="43">
        <v>8</v>
      </c>
      <c r="WX23" s="43">
        <v>7.5</v>
      </c>
      <c r="WY23" s="42">
        <f>IF(WW23=0," ",(VLOOKUP(WW23,PROTOKOL!$A$1:$E$29,2,FALSE))*WX23)</f>
        <v>98</v>
      </c>
      <c r="WZ23" s="175">
        <f t="shared" si="56"/>
        <v>60</v>
      </c>
      <c r="XA23" s="212">
        <f>IF(WW23=0," ",VLOOKUP(WW23,PROTOKOL!$A:$E,5,FALSE))</f>
        <v>0.69150084134615386</v>
      </c>
      <c r="XB23" s="176" t="s">
        <v>142</v>
      </c>
      <c r="XC23" s="177">
        <f t="shared" si="169"/>
        <v>41.490050480769234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7"/>
        <v xml:space="preserve"> </v>
      </c>
      <c r="XL23" s="176">
        <f t="shared" si="171"/>
        <v>0</v>
      </c>
      <c r="XM23" s="177" t="str">
        <f t="shared" si="172"/>
        <v xml:space="preserve"> </v>
      </c>
      <c r="XO23" s="173">
        <v>1</v>
      </c>
      <c r="XP23" s="231">
        <v>1</v>
      </c>
      <c r="XQ23" s="174" t="str">
        <f>IF(XS23=0," ",VLOOKUP(XS23,PROTOKOL!$A:$F,6,FALSE))</f>
        <v>WNZL. YERD.KLZ. TAŞLAMA</v>
      </c>
      <c r="XR23" s="43">
        <v>176</v>
      </c>
      <c r="XS23" s="43">
        <v>2</v>
      </c>
      <c r="XT23" s="43">
        <v>7</v>
      </c>
      <c r="XU23" s="42">
        <f>IF(XS23=0," ",(VLOOKUP(XS23,PROTOKOL!$A$1:$E$29,2,FALSE))*XT23)</f>
        <v>115.73333333333335</v>
      </c>
      <c r="XV23" s="175">
        <f t="shared" si="58"/>
        <v>60.266666666666652</v>
      </c>
      <c r="XW23" s="212">
        <f>IF(XS23=0," ",VLOOKUP(XS23,PROTOKOL!$A:$E,5,FALSE))</f>
        <v>0.54481884469696984</v>
      </c>
      <c r="XX23" s="176" t="s">
        <v>142</v>
      </c>
      <c r="XY23" s="177">
        <f t="shared" si="173"/>
        <v>32.834415707070704</v>
      </c>
      <c r="XZ23" s="217" t="str">
        <f>IF(YB23=0," ",VLOOKUP(YB23,PROTOKOL!$A:$F,6,FALSE))</f>
        <v xml:space="preserve"> </v>
      </c>
      <c r="YA23" s="43"/>
      <c r="YB23" s="43"/>
      <c r="YC23" s="43"/>
      <c r="YD23" s="91" t="str">
        <f>IF(YB23=0," ",(VLOOKUP(YB23,PROTOKOL!$A$1:$E$29,2,FALSE))*YC23)</f>
        <v xml:space="preserve"> </v>
      </c>
      <c r="YE23" s="175" t="str">
        <f t="shared" si="59"/>
        <v xml:space="preserve"> </v>
      </c>
      <c r="YF23" s="176" t="str">
        <f>IF(YB23=0," ",VLOOKUP(YB23,PROTOKOL!$A:$E,5,FALSE))</f>
        <v xml:space="preserve"> </v>
      </c>
      <c r="YG23" s="212" t="str">
        <f t="shared" si="208"/>
        <v xml:space="preserve"> </v>
      </c>
      <c r="YH23" s="176">
        <f t="shared" si="175"/>
        <v>0</v>
      </c>
      <c r="YI23" s="177" t="str">
        <f t="shared" si="176"/>
        <v xml:space="preserve"> </v>
      </c>
    </row>
    <row r="24" spans="1:659" ht="13.8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 t="s">
        <v>142</v>
      </c>
      <c r="K24" s="177" t="str">
        <f t="shared" si="60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61"/>
        <v xml:space="preserve"> </v>
      </c>
      <c r="T24" s="176">
        <f t="shared" si="62"/>
        <v>0</v>
      </c>
      <c r="U24" s="177" t="str">
        <f t="shared" si="63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 t="s">
        <v>142</v>
      </c>
      <c r="AG24" s="177" t="str">
        <f t="shared" si="64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80"/>
        <v xml:space="preserve"> </v>
      </c>
      <c r="AP24" s="176">
        <f t="shared" si="66"/>
        <v>0</v>
      </c>
      <c r="AQ24" s="177" t="str">
        <f t="shared" si="67"/>
        <v xml:space="preserve"> </v>
      </c>
      <c r="AS24" s="173">
        <v>1</v>
      </c>
      <c r="AT24" s="229"/>
      <c r="AU24" s="174" t="str">
        <f>IF(AW24=0," ",VLOOKUP(AW24,PROTOKOL!$A:$F,6,FALSE))</f>
        <v>VİTRA CLEAN</v>
      </c>
      <c r="AV24" s="43">
        <v>63</v>
      </c>
      <c r="AW24" s="43">
        <v>13</v>
      </c>
      <c r="AX24" s="43">
        <v>5</v>
      </c>
      <c r="AY24" s="42">
        <f>IF(AW24=0," ",(VLOOKUP(AW24,PROTOKOL!$A$1:$E$29,2,FALSE))*AX24)</f>
        <v>39.333333333333329</v>
      </c>
      <c r="AZ24" s="175">
        <f t="shared" si="4"/>
        <v>23.666666666666671</v>
      </c>
      <c r="BA24" s="212">
        <f>IF(AW24=0," ",VLOOKUP(AW24,PROTOKOL!$A:$E,5,FALSE))</f>
        <v>1.1599368951612903</v>
      </c>
      <c r="BB24" s="176" t="s">
        <v>142</v>
      </c>
      <c r="BC24" s="177">
        <f t="shared" si="68"/>
        <v>27.451839852150542</v>
      </c>
      <c r="BD24" s="217" t="str">
        <f>IF(BF24=0," ",VLOOKUP(BF24,PROTOKOL!$A:$F,6,FALSE))</f>
        <v xml:space="preserve"> </v>
      </c>
      <c r="BE24" s="43"/>
      <c r="BF24" s="43"/>
      <c r="BG24" s="43"/>
      <c r="BH24" s="91" t="str">
        <f>IF(BF24=0," ",(VLOOKUP(BF24,PROTOKOL!$A$1:$E$29,2,FALSE))*BG24)</f>
        <v xml:space="preserve"> </v>
      </c>
      <c r="BI24" s="175" t="str">
        <f t="shared" si="5"/>
        <v xml:space="preserve"> </v>
      </c>
      <c r="BJ24" s="176" t="str">
        <f>IF(BF24=0," ",VLOOKUP(BF24,PROTOKOL!$A:$E,5,FALSE))</f>
        <v xml:space="preserve"> </v>
      </c>
      <c r="BK24" s="212" t="str">
        <f t="shared" si="181"/>
        <v xml:space="preserve"> </v>
      </c>
      <c r="BL24" s="176">
        <f t="shared" si="70"/>
        <v>0</v>
      </c>
      <c r="BM24" s="177" t="str">
        <f t="shared" si="71"/>
        <v xml:space="preserve"> </v>
      </c>
      <c r="BO24" s="173">
        <v>1</v>
      </c>
      <c r="BP24" s="229"/>
      <c r="BQ24" s="174" t="str">
        <f>IF(BS24=0," ",VLOOKUP(BS24,PROTOKOL!$A:$F,6,FALSE))</f>
        <v>ÜRÜN KONTROL</v>
      </c>
      <c r="BR24" s="43">
        <v>1</v>
      </c>
      <c r="BS24" s="43">
        <v>20</v>
      </c>
      <c r="BT24" s="43">
        <v>1.5</v>
      </c>
      <c r="BU24" s="42">
        <f>IF(BS24=0," ",(VLOOKUP(BS24,PROTOKOL!$A$1:$E$29,2,FALSE))*BT24)</f>
        <v>0</v>
      </c>
      <c r="BV24" s="175">
        <f t="shared" si="6"/>
        <v>1</v>
      </c>
      <c r="BW24" s="212" t="e">
        <f>IF(BS24=0," ",VLOOKUP(BS24,PROTOKOL!$A:$E,5,FALSE))</f>
        <v>#DIV/0!</v>
      </c>
      <c r="BX24" s="176" t="s">
        <v>142</v>
      </c>
      <c r="BY24" s="177" t="e">
        <f>IF(BS24=0," ",(BW24*BV24))/7.5*1.5</f>
        <v>#DIV/0!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182"/>
        <v xml:space="preserve"> </v>
      </c>
      <c r="CH24" s="176">
        <f t="shared" si="74"/>
        <v>0</v>
      </c>
      <c r="CI24" s="177" t="str">
        <f t="shared" si="75"/>
        <v xml:space="preserve"> </v>
      </c>
      <c r="CK24" s="173">
        <v>1</v>
      </c>
      <c r="CL24" s="229"/>
      <c r="CM24" s="174" t="str">
        <f>IF(CO24=0," ",VLOOKUP(CO24,PROTOKOL!$A:$F,6,FALSE))</f>
        <v>FORKLİFT OPERATÖRÜ</v>
      </c>
      <c r="CN24" s="43">
        <v>1</v>
      </c>
      <c r="CO24" s="43">
        <v>14</v>
      </c>
      <c r="CP24" s="43">
        <v>0.5</v>
      </c>
      <c r="CQ24" s="42">
        <f>IF(CO24=0," ",(VLOOKUP(CO24,PROTOKOL!$A$1:$E$29,2,FALSE))*CP24)</f>
        <v>0</v>
      </c>
      <c r="CR24" s="175">
        <f t="shared" si="8"/>
        <v>1</v>
      </c>
      <c r="CS24" s="212">
        <f>IF(CO24=0," ",VLOOKUP(CO24,PROTOKOL!$A:$E,5,FALSE))</f>
        <v>7.5</v>
      </c>
      <c r="CT24" s="176" t="s">
        <v>142</v>
      </c>
      <c r="CU24" s="177">
        <f>IF(CO24=0," ",(CS24*CR24))/7.5*0.5</f>
        <v>0.5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83"/>
        <v xml:space="preserve"> </v>
      </c>
      <c r="DD24" s="176">
        <f t="shared" si="78"/>
        <v>0</v>
      </c>
      <c r="DE24" s="177" t="str">
        <f t="shared" si="79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 t="s">
        <v>142</v>
      </c>
      <c r="DQ24" s="177" t="str">
        <f t="shared" si="80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84"/>
        <v xml:space="preserve"> </v>
      </c>
      <c r="DZ24" s="176">
        <f t="shared" si="82"/>
        <v>0</v>
      </c>
      <c r="EA24" s="177" t="str">
        <f t="shared" si="83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 t="s">
        <v>142</v>
      </c>
      <c r="EM24" s="177" t="str">
        <f t="shared" si="84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85"/>
        <v xml:space="preserve"> </v>
      </c>
      <c r="EV24" s="176">
        <f t="shared" si="86"/>
        <v>0</v>
      </c>
      <c r="EW24" s="177" t="str">
        <f t="shared" si="87"/>
        <v xml:space="preserve"> </v>
      </c>
      <c r="EY24" s="173">
        <v>1</v>
      </c>
      <c r="EZ24" s="229"/>
      <c r="FA24" s="174" t="str">
        <f>IF(FC24=0," ",VLOOKUP(FC24,PROTOKOL!$A:$F,6,FALSE))</f>
        <v>ÜRÜN KONTROL</v>
      </c>
      <c r="FB24" s="43">
        <v>1</v>
      </c>
      <c r="FC24" s="43">
        <v>20</v>
      </c>
      <c r="FD24" s="43">
        <v>2</v>
      </c>
      <c r="FE24" s="42">
        <f>IF(FC24=0," ",(VLOOKUP(FC24,PROTOKOL!$A$1:$E$29,2,FALSE))*FD24)</f>
        <v>0</v>
      </c>
      <c r="FF24" s="175">
        <f t="shared" si="14"/>
        <v>1</v>
      </c>
      <c r="FG24" s="212" t="e">
        <f>IF(FC24=0," ",VLOOKUP(FC24,PROTOKOL!$A:$E,5,FALSE))</f>
        <v>#DIV/0!</v>
      </c>
      <c r="FH24" s="176" t="s">
        <v>142</v>
      </c>
      <c r="FI24" s="177" t="e">
        <f>IF(FC24=0," ",(FG24*FF24))/7.5*2</f>
        <v>#DIV/0!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6"/>
        <v xml:space="preserve"> </v>
      </c>
      <c r="FR24" s="176">
        <f t="shared" si="88"/>
        <v>0</v>
      </c>
      <c r="FS24" s="177" t="str">
        <f t="shared" si="89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 t="s">
        <v>142</v>
      </c>
      <c r="GE24" s="177" t="str">
        <f t="shared" si="90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7"/>
        <v xml:space="preserve"> </v>
      </c>
      <c r="GN24" s="176">
        <f t="shared" si="92"/>
        <v>0</v>
      </c>
      <c r="GO24" s="177" t="str">
        <f t="shared" si="93"/>
        <v xml:space="preserve"> </v>
      </c>
      <c r="GQ24" s="173">
        <v>1</v>
      </c>
      <c r="GR24" s="229"/>
      <c r="GS24" s="174" t="str">
        <f>IF(GU24=0," ",VLOOKUP(GU24,PROTOKOL!$A:$F,6,FALSE))</f>
        <v>WNZL. LAV. VE DUV. ASMA KLZ</v>
      </c>
      <c r="GT24" s="43">
        <v>65</v>
      </c>
      <c r="GU24" s="43">
        <v>1</v>
      </c>
      <c r="GV24" s="43">
        <v>2</v>
      </c>
      <c r="GW24" s="42">
        <f>IF(GU24=0," ",(VLOOKUP(GU24,PROTOKOL!$A$1:$E$29,2,FALSE))*GV24)</f>
        <v>38.4</v>
      </c>
      <c r="GX24" s="175">
        <f t="shared" si="18"/>
        <v>26.6</v>
      </c>
      <c r="GY24" s="212">
        <f>IF(GU24=0," ",VLOOKUP(GU24,PROTOKOL!$A:$E,5,FALSE))</f>
        <v>0.4731321546052632</v>
      </c>
      <c r="GZ24" s="176" t="s">
        <v>142</v>
      </c>
      <c r="HA24" s="177">
        <f t="shared" si="94"/>
        <v>12.585315312500002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8"/>
        <v xml:space="preserve"> </v>
      </c>
      <c r="HJ24" s="176">
        <f t="shared" si="96"/>
        <v>0</v>
      </c>
      <c r="HK24" s="177" t="str">
        <f t="shared" si="97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 t="s">
        <v>142</v>
      </c>
      <c r="HW24" s="177" t="str">
        <f t="shared" si="98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189"/>
        <v xml:space="preserve"> </v>
      </c>
      <c r="IF24" s="176">
        <f t="shared" si="100"/>
        <v>0</v>
      </c>
      <c r="IG24" s="177" t="str">
        <f t="shared" si="101"/>
        <v xml:space="preserve"> </v>
      </c>
      <c r="II24" s="173">
        <v>1</v>
      </c>
      <c r="IJ24" s="229"/>
      <c r="IK24" s="174" t="str">
        <f>IF(IM24=0," ",VLOOKUP(IM24,PROTOKOL!$A:$F,6,FALSE))</f>
        <v xml:space="preserve"> </v>
      </c>
      <c r="IL24" s="43"/>
      <c r="IM24" s="43"/>
      <c r="IN24" s="43"/>
      <c r="IO24" s="42" t="str">
        <f>IF(IM24=0," ",(VLOOKUP(IM24,PROTOKOL!$A$1:$E$29,2,FALSE))*IN24)</f>
        <v xml:space="preserve"> </v>
      </c>
      <c r="IP24" s="175" t="str">
        <f t="shared" si="22"/>
        <v xml:space="preserve"> </v>
      </c>
      <c r="IQ24" s="212" t="str">
        <f>IF(IM24=0," ",VLOOKUP(IM24,PROTOKOL!$A:$E,5,FALSE))</f>
        <v xml:space="preserve"> </v>
      </c>
      <c r="IR24" s="176" t="s">
        <v>142</v>
      </c>
      <c r="IS24" s="177" t="str">
        <f t="shared" si="102"/>
        <v xml:space="preserve"> 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90"/>
        <v xml:space="preserve"> </v>
      </c>
      <c r="JB24" s="176">
        <f t="shared" si="104"/>
        <v>0</v>
      </c>
      <c r="JC24" s="177" t="str">
        <f t="shared" si="105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 t="s">
        <v>142</v>
      </c>
      <c r="JO24" s="177" t="str">
        <f t="shared" si="106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91"/>
        <v xml:space="preserve"> </v>
      </c>
      <c r="JX24" s="176">
        <f t="shared" si="108"/>
        <v>0</v>
      </c>
      <c r="JY24" s="177" t="str">
        <f t="shared" si="109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 t="s">
        <v>142</v>
      </c>
      <c r="KK24" s="177" t="str">
        <f t="shared" si="110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92"/>
        <v xml:space="preserve"> </v>
      </c>
      <c r="KT24" s="176">
        <f t="shared" si="112"/>
        <v>0</v>
      </c>
      <c r="KU24" s="177" t="str">
        <f t="shared" si="113"/>
        <v xml:space="preserve"> </v>
      </c>
      <c r="KW24" s="173">
        <v>1</v>
      </c>
      <c r="KX24" s="229"/>
      <c r="KY24" s="174" t="str">
        <f>IF(LA24=0," ",VLOOKUP(LA24,PROTOKOL!$A:$F,6,FALSE))</f>
        <v>WNZL. LAV. VE DUV. ASMA KLZ</v>
      </c>
      <c r="KZ24" s="43">
        <v>152</v>
      </c>
      <c r="LA24" s="43">
        <v>1</v>
      </c>
      <c r="LB24" s="43">
        <v>5</v>
      </c>
      <c r="LC24" s="42">
        <f>IF(LA24=0," ",(VLOOKUP(LA24,PROTOKOL!$A$1:$E$29,2,FALSE))*LB24)</f>
        <v>96</v>
      </c>
      <c r="LD24" s="175">
        <f t="shared" si="28"/>
        <v>56</v>
      </c>
      <c r="LE24" s="212">
        <f>IF(LA24=0," ",VLOOKUP(LA24,PROTOKOL!$A:$E,5,FALSE))</f>
        <v>0.4731321546052632</v>
      </c>
      <c r="LF24" s="176" t="s">
        <v>142</v>
      </c>
      <c r="LG24" s="177">
        <f t="shared" si="114"/>
        <v>26.495400657894738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93"/>
        <v xml:space="preserve"> </v>
      </c>
      <c r="LP24" s="176">
        <f t="shared" si="116"/>
        <v>0</v>
      </c>
      <c r="LQ24" s="177" t="str">
        <f t="shared" si="117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 t="s">
        <v>142</v>
      </c>
      <c r="MC24" s="177" t="str">
        <f t="shared" si="118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94"/>
        <v xml:space="preserve"> </v>
      </c>
      <c r="ML24" s="176">
        <f t="shared" si="120"/>
        <v>0</v>
      </c>
      <c r="MM24" s="177" t="str">
        <f t="shared" si="121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 t="s">
        <v>142</v>
      </c>
      <c r="MY24" s="177" t="str">
        <f t="shared" si="122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95"/>
        <v xml:space="preserve"> </v>
      </c>
      <c r="NH24" s="176">
        <f t="shared" si="124"/>
        <v>0</v>
      </c>
      <c r="NI24" s="177" t="str">
        <f t="shared" si="125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 t="s">
        <v>142</v>
      </c>
      <c r="NU24" s="177" t="str">
        <f t="shared" si="126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6"/>
        <v xml:space="preserve"> </v>
      </c>
      <c r="OD24" s="176">
        <f t="shared" si="128"/>
        <v>0</v>
      </c>
      <c r="OE24" s="177" t="str">
        <f t="shared" si="129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 t="s">
        <v>142</v>
      </c>
      <c r="OQ24" s="177" t="str">
        <f t="shared" si="130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7"/>
        <v xml:space="preserve"> </v>
      </c>
      <c r="OZ24" s="176">
        <f t="shared" si="132"/>
        <v>0</v>
      </c>
      <c r="PA24" s="177" t="str">
        <f t="shared" si="133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 t="s">
        <v>142</v>
      </c>
      <c r="PM24" s="177" t="str">
        <f t="shared" si="134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8"/>
        <v xml:space="preserve"> </v>
      </c>
      <c r="PV24" s="176">
        <f t="shared" si="136"/>
        <v>0</v>
      </c>
      <c r="PW24" s="177" t="str">
        <f t="shared" si="137"/>
        <v xml:space="preserve"> </v>
      </c>
      <c r="PY24" s="173">
        <v>1</v>
      </c>
      <c r="PZ24" s="229"/>
      <c r="QA24" s="174" t="str">
        <f>IF(QC24=0," ",VLOOKUP(QC24,PROTOKOL!$A:$F,6,FALSE))</f>
        <v xml:space="preserve"> </v>
      </c>
      <c r="QB24" s="43"/>
      <c r="QC24" s="43"/>
      <c r="QD24" s="43"/>
      <c r="QE24" s="42" t="str">
        <f>IF(QC24=0," ",(VLOOKUP(QC24,PROTOKOL!$A$1:$E$29,2,FALSE))*QD24)</f>
        <v xml:space="preserve"> </v>
      </c>
      <c r="QF24" s="175" t="str">
        <f t="shared" si="40"/>
        <v xml:space="preserve"> </v>
      </c>
      <c r="QG24" s="212" t="str">
        <f>IF(QC24=0," ",VLOOKUP(QC24,PROTOKOL!$A:$E,5,FALSE))</f>
        <v xml:space="preserve"> </v>
      </c>
      <c r="QH24" s="176" t="s">
        <v>142</v>
      </c>
      <c r="QI24" s="177" t="str">
        <f t="shared" si="179"/>
        <v xml:space="preserve"> 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9"/>
        <v xml:space="preserve"> </v>
      </c>
      <c r="QR24" s="176">
        <f t="shared" si="139"/>
        <v>0</v>
      </c>
      <c r="QS24" s="177" t="str">
        <f t="shared" si="140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 t="s">
        <v>142</v>
      </c>
      <c r="RE24" s="177" t="str">
        <f t="shared" si="141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200"/>
        <v xml:space="preserve"> </v>
      </c>
      <c r="RN24" s="176">
        <f t="shared" si="143"/>
        <v>0</v>
      </c>
      <c r="RO24" s="177" t="str">
        <f t="shared" si="144"/>
        <v xml:space="preserve"> </v>
      </c>
      <c r="RQ24" s="173">
        <v>1</v>
      </c>
      <c r="RR24" s="229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 t="s">
        <v>142</v>
      </c>
      <c r="SA24" s="177" t="str">
        <f t="shared" si="145"/>
        <v xml:space="preserve"> </v>
      </c>
      <c r="SB24" s="217" t="str">
        <f>IF(SD24=0," ",VLOOKUP(SD24,PROTOKOL!$A:$F,6,FALSE))</f>
        <v xml:space="preserve"> </v>
      </c>
      <c r="SC24" s="43"/>
      <c r="SD24" s="43"/>
      <c r="SE24" s="43"/>
      <c r="SF24" s="91" t="str">
        <f>IF(SD24=0," ",(VLOOKUP(SD24,PROTOKOL!$A$1:$E$29,2,FALSE))*SE24)</f>
        <v xml:space="preserve"> </v>
      </c>
      <c r="SG24" s="175" t="str">
        <f t="shared" si="45"/>
        <v xml:space="preserve"> </v>
      </c>
      <c r="SH24" s="176" t="str">
        <f>IF(SD24=0," ",VLOOKUP(SD24,PROTOKOL!$A:$E,5,FALSE))</f>
        <v xml:space="preserve"> </v>
      </c>
      <c r="SI24" s="212" t="str">
        <f t="shared" si="201"/>
        <v xml:space="preserve"> </v>
      </c>
      <c r="SJ24" s="176">
        <f t="shared" si="147"/>
        <v>0</v>
      </c>
      <c r="SK24" s="177" t="str">
        <f t="shared" si="148"/>
        <v xml:space="preserve"> </v>
      </c>
      <c r="SM24" s="173">
        <v>1</v>
      </c>
      <c r="SN24" s="229"/>
      <c r="SO24" s="174" t="str">
        <f>IF(SQ24=0," ",VLOOKUP(SQ24,PROTOKOL!$A:$F,6,FALSE))</f>
        <v>KOKU TESTİ</v>
      </c>
      <c r="SP24" s="43">
        <v>1</v>
      </c>
      <c r="SQ24" s="43">
        <v>17</v>
      </c>
      <c r="SR24" s="43">
        <v>1</v>
      </c>
      <c r="SS24" s="42">
        <f>IF(SQ24=0," ",(VLOOKUP(SQ24,PROTOKOL!$A$1:$E$29,2,FALSE))*SR24)</f>
        <v>0</v>
      </c>
      <c r="ST24" s="175">
        <f t="shared" si="46"/>
        <v>1</v>
      </c>
      <c r="SU24" s="212" t="e">
        <f>IF(SQ24=0," ",VLOOKUP(SQ24,PROTOKOL!$A:$E,5,FALSE))</f>
        <v>#DIV/0!</v>
      </c>
      <c r="SV24" s="176" t="s">
        <v>142</v>
      </c>
      <c r="SW24" s="177" t="e">
        <f>IF(SQ24=0," ",(SU24*ST24))/7.5*1</f>
        <v>#DIV/0!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202"/>
        <v xml:space="preserve"> </v>
      </c>
      <c r="TF24" s="176">
        <f t="shared" si="151"/>
        <v>0</v>
      </c>
      <c r="TG24" s="177" t="str">
        <f t="shared" si="152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 t="s">
        <v>142</v>
      </c>
      <c r="TS24" s="177" t="str">
        <f t="shared" si="153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203"/>
        <v xml:space="preserve"> </v>
      </c>
      <c r="UB24" s="176">
        <f t="shared" si="155"/>
        <v>0</v>
      </c>
      <c r="UC24" s="177" t="str">
        <f t="shared" si="156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 t="s">
        <v>142</v>
      </c>
      <c r="UO24" s="177" t="str">
        <f t="shared" si="157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204"/>
        <v xml:space="preserve"> </v>
      </c>
      <c r="UX24" s="176">
        <f t="shared" si="159"/>
        <v>0</v>
      </c>
      <c r="UY24" s="177" t="str">
        <f t="shared" si="160"/>
        <v xml:space="preserve"> </v>
      </c>
      <c r="VA24" s="173">
        <v>1</v>
      </c>
      <c r="VB24" s="229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 t="s">
        <v>142</v>
      </c>
      <c r="VK24" s="177" t="str">
        <f t="shared" si="161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205"/>
        <v xml:space="preserve"> </v>
      </c>
      <c r="VT24" s="176">
        <f t="shared" si="163"/>
        <v>0</v>
      </c>
      <c r="VU24" s="177" t="str">
        <f t="shared" si="164"/>
        <v xml:space="preserve"> </v>
      </c>
      <c r="VW24" s="173">
        <v>1</v>
      </c>
      <c r="VX24" s="229"/>
      <c r="VY24" s="174" t="str">
        <f>IF(WA24=0," ",VLOOKUP(WA24,PROTOKOL!$A:$F,6,FALSE))</f>
        <v>ÜRÜN KONTROL</v>
      </c>
      <c r="VZ24" s="43">
        <v>1</v>
      </c>
      <c r="WA24" s="43">
        <v>20</v>
      </c>
      <c r="WB24" s="43">
        <v>3</v>
      </c>
      <c r="WC24" s="42">
        <f>IF(WA24=0," ",(VLOOKUP(WA24,PROTOKOL!$A$1:$E$29,2,FALSE))*WB24)</f>
        <v>0</v>
      </c>
      <c r="WD24" s="175">
        <f t="shared" si="54"/>
        <v>1</v>
      </c>
      <c r="WE24" s="212" t="e">
        <f>IF(WA24=0," ",VLOOKUP(WA24,PROTOKOL!$A:$E,5,FALSE))</f>
        <v>#DIV/0!</v>
      </c>
      <c r="WF24" s="176" t="s">
        <v>142</v>
      </c>
      <c r="WG24" s="177" t="e">
        <f>IF(WA24=0," ",(WE24*WD24))/7.5*3</f>
        <v>#DIV/0!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6"/>
        <v xml:space="preserve"> </v>
      </c>
      <c r="WP24" s="176">
        <f t="shared" si="167"/>
        <v>0</v>
      </c>
      <c r="WQ24" s="177" t="str">
        <f t="shared" si="168"/>
        <v xml:space="preserve"> </v>
      </c>
      <c r="WS24" s="173">
        <v>1</v>
      </c>
      <c r="WT24" s="229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 t="s">
        <v>142</v>
      </c>
      <c r="XC24" s="177" t="str">
        <f t="shared" si="169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7"/>
        <v xml:space="preserve"> </v>
      </c>
      <c r="XL24" s="176">
        <f t="shared" si="171"/>
        <v>0</v>
      </c>
      <c r="XM24" s="177" t="str">
        <f t="shared" si="172"/>
        <v xml:space="preserve"> </v>
      </c>
      <c r="XO24" s="173">
        <v>1</v>
      </c>
      <c r="XP24" s="229"/>
      <c r="XQ24" s="174" t="str">
        <f>IF(XS24=0," ",VLOOKUP(XS24,PROTOKOL!$A:$F,6,FALSE))</f>
        <v>ÜRÜN KONTROL</v>
      </c>
      <c r="XR24" s="43">
        <v>1</v>
      </c>
      <c r="XS24" s="43">
        <v>20</v>
      </c>
      <c r="XT24" s="43">
        <v>0.5</v>
      </c>
      <c r="XU24" s="42">
        <f>IF(XS24=0," ",(VLOOKUP(XS24,PROTOKOL!$A$1:$E$29,2,FALSE))*XT24)</f>
        <v>0</v>
      </c>
      <c r="XV24" s="175">
        <f t="shared" si="58"/>
        <v>1</v>
      </c>
      <c r="XW24" s="212" t="e">
        <f>IF(XS24=0," ",VLOOKUP(XS24,PROTOKOL!$A:$E,5,FALSE))</f>
        <v>#DIV/0!</v>
      </c>
      <c r="XX24" s="176" t="s">
        <v>142</v>
      </c>
      <c r="XY24" s="177" t="e">
        <f>IF(XS24=0," ",(XW24*XV24))/7.5*0.5</f>
        <v>#DIV/0!</v>
      </c>
      <c r="XZ24" s="217" t="str">
        <f>IF(YB24=0," ",VLOOKUP(YB24,PROTOKOL!$A:$F,6,FALSE))</f>
        <v xml:space="preserve"> </v>
      </c>
      <c r="YA24" s="43"/>
      <c r="YB24" s="43"/>
      <c r="YC24" s="43"/>
      <c r="YD24" s="91" t="str">
        <f>IF(YB24=0," ",(VLOOKUP(YB24,PROTOKOL!$A$1:$E$29,2,FALSE))*YC24)</f>
        <v xml:space="preserve"> </v>
      </c>
      <c r="YE24" s="175" t="str">
        <f t="shared" si="59"/>
        <v xml:space="preserve"> </v>
      </c>
      <c r="YF24" s="176" t="str">
        <f>IF(YB24=0," ",VLOOKUP(YB24,PROTOKOL!$A:$E,5,FALSE))</f>
        <v xml:space="preserve"> </v>
      </c>
      <c r="YG24" s="212" t="str">
        <f t="shared" si="208"/>
        <v xml:space="preserve"> </v>
      </c>
      <c r="YH24" s="176">
        <f t="shared" si="175"/>
        <v>0</v>
      </c>
      <c r="YI24" s="177" t="str">
        <f t="shared" si="176"/>
        <v xml:space="preserve"> </v>
      </c>
    </row>
    <row r="25" spans="1:659" ht="13.8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 t="s">
        <v>142</v>
      </c>
      <c r="K25" s="177" t="str">
        <f t="shared" si="60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61"/>
        <v xml:space="preserve"> </v>
      </c>
      <c r="T25" s="176">
        <f t="shared" si="62"/>
        <v>0</v>
      </c>
      <c r="U25" s="177" t="str">
        <f t="shared" si="63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 t="s">
        <v>142</v>
      </c>
      <c r="AG25" s="177" t="str">
        <f t="shared" si="64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80"/>
        <v xml:space="preserve"> </v>
      </c>
      <c r="AP25" s="176">
        <f t="shared" si="66"/>
        <v>0</v>
      </c>
      <c r="AQ25" s="177" t="str">
        <f t="shared" si="67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 t="s">
        <v>142</v>
      </c>
      <c r="BC25" s="177" t="str">
        <f t="shared" si="68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81"/>
        <v xml:space="preserve"> </v>
      </c>
      <c r="BL25" s="176">
        <f t="shared" si="70"/>
        <v>0</v>
      </c>
      <c r="BM25" s="177" t="str">
        <f t="shared" si="71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 t="s">
        <v>142</v>
      </c>
      <c r="BY25" s="177" t="str">
        <f t="shared" si="72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182"/>
        <v xml:space="preserve"> </v>
      </c>
      <c r="CH25" s="176">
        <f t="shared" si="74"/>
        <v>0</v>
      </c>
      <c r="CI25" s="177" t="str">
        <f t="shared" si="75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 t="s">
        <v>142</v>
      </c>
      <c r="CU25" s="177" t="str">
        <f t="shared" si="76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83"/>
        <v xml:space="preserve"> </v>
      </c>
      <c r="DD25" s="176">
        <f t="shared" si="78"/>
        <v>0</v>
      </c>
      <c r="DE25" s="177" t="str">
        <f t="shared" si="79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 t="s">
        <v>142</v>
      </c>
      <c r="DQ25" s="177" t="str">
        <f t="shared" si="80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84"/>
        <v xml:space="preserve"> </v>
      </c>
      <c r="DZ25" s="176">
        <f t="shared" si="82"/>
        <v>0</v>
      </c>
      <c r="EA25" s="177" t="str">
        <f t="shared" si="83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 t="s">
        <v>142</v>
      </c>
      <c r="EM25" s="177" t="str">
        <f t="shared" si="84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85"/>
        <v xml:space="preserve"> </v>
      </c>
      <c r="EV25" s="176">
        <f t="shared" si="86"/>
        <v>0</v>
      </c>
      <c r="EW25" s="177" t="str">
        <f t="shared" si="87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 t="s">
        <v>142</v>
      </c>
      <c r="FI25" s="177" t="str">
        <f t="shared" si="177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6"/>
        <v xml:space="preserve"> </v>
      </c>
      <c r="FR25" s="176">
        <f t="shared" si="88"/>
        <v>0</v>
      </c>
      <c r="FS25" s="177" t="str">
        <f t="shared" si="89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 t="s">
        <v>142</v>
      </c>
      <c r="GE25" s="177" t="str">
        <f t="shared" si="90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7"/>
        <v xml:space="preserve"> </v>
      </c>
      <c r="GN25" s="176">
        <f t="shared" si="92"/>
        <v>0</v>
      </c>
      <c r="GO25" s="177" t="str">
        <f t="shared" si="93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 t="s">
        <v>142</v>
      </c>
      <c r="HA25" s="177" t="str">
        <f t="shared" si="94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8"/>
        <v xml:space="preserve"> </v>
      </c>
      <c r="HJ25" s="176">
        <f t="shared" si="96"/>
        <v>0</v>
      </c>
      <c r="HK25" s="177" t="str">
        <f t="shared" si="97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 t="s">
        <v>142</v>
      </c>
      <c r="HW25" s="177" t="str">
        <f t="shared" si="98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189"/>
        <v xml:space="preserve"> </v>
      </c>
      <c r="IF25" s="176">
        <f t="shared" si="100"/>
        <v>0</v>
      </c>
      <c r="IG25" s="177" t="str">
        <f t="shared" si="101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 t="s">
        <v>142</v>
      </c>
      <c r="IS25" s="177" t="str">
        <f t="shared" si="102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90"/>
        <v xml:space="preserve"> </v>
      </c>
      <c r="JB25" s="176">
        <f t="shared" si="104"/>
        <v>0</v>
      </c>
      <c r="JC25" s="177" t="str">
        <f t="shared" si="105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 t="s">
        <v>142</v>
      </c>
      <c r="JO25" s="177" t="str">
        <f t="shared" si="106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91"/>
        <v xml:space="preserve"> </v>
      </c>
      <c r="JX25" s="176">
        <f t="shared" si="108"/>
        <v>0</v>
      </c>
      <c r="JY25" s="177" t="str">
        <f t="shared" si="109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 t="s">
        <v>142</v>
      </c>
      <c r="KK25" s="177" t="str">
        <f t="shared" si="110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92"/>
        <v xml:space="preserve"> </v>
      </c>
      <c r="KT25" s="176">
        <f t="shared" si="112"/>
        <v>0</v>
      </c>
      <c r="KU25" s="177" t="str">
        <f t="shared" si="113"/>
        <v xml:space="preserve"> </v>
      </c>
      <c r="KW25" s="173">
        <v>1</v>
      </c>
      <c r="KX25" s="230"/>
      <c r="KY25" s="174" t="str">
        <f>IF(LA25=0," ",VLOOKUP(LA25,PROTOKOL!$A:$F,6,FALSE))</f>
        <v>FORKLİFT OPERATÖRÜ</v>
      </c>
      <c r="KZ25" s="43">
        <v>1</v>
      </c>
      <c r="LA25" s="43">
        <v>14</v>
      </c>
      <c r="LB25" s="43">
        <v>0.5</v>
      </c>
      <c r="LC25" s="42">
        <f>IF(LA25=0," ",(VLOOKUP(LA25,PROTOKOL!$A$1:$E$29,2,FALSE))*LB25)</f>
        <v>0</v>
      </c>
      <c r="LD25" s="175">
        <f t="shared" si="28"/>
        <v>1</v>
      </c>
      <c r="LE25" s="212">
        <f>IF(LA25=0," ",VLOOKUP(LA25,PROTOKOL!$A:$E,5,FALSE))</f>
        <v>7.5</v>
      </c>
      <c r="LF25" s="176" t="s">
        <v>142</v>
      </c>
      <c r="LG25" s="177">
        <f>IF(LA25=0," ",(LE25*LD25))/7.5*0.5</f>
        <v>0.5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93"/>
        <v xml:space="preserve"> </v>
      </c>
      <c r="LP25" s="176">
        <f t="shared" si="116"/>
        <v>0</v>
      </c>
      <c r="LQ25" s="177" t="str">
        <f t="shared" si="117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 t="s">
        <v>142</v>
      </c>
      <c r="MC25" s="177" t="str">
        <f t="shared" si="118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94"/>
        <v xml:space="preserve"> </v>
      </c>
      <c r="ML25" s="176">
        <f t="shared" si="120"/>
        <v>0</v>
      </c>
      <c r="MM25" s="177" t="str">
        <f t="shared" si="121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 t="s">
        <v>142</v>
      </c>
      <c r="MY25" s="177" t="str">
        <f t="shared" si="122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95"/>
        <v xml:space="preserve"> </v>
      </c>
      <c r="NH25" s="176">
        <f t="shared" si="124"/>
        <v>0</v>
      </c>
      <c r="NI25" s="177" t="str">
        <f t="shared" si="125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 t="s">
        <v>142</v>
      </c>
      <c r="NU25" s="177" t="str">
        <f t="shared" si="126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6"/>
        <v xml:space="preserve"> </v>
      </c>
      <c r="OD25" s="176">
        <f t="shared" si="128"/>
        <v>0</v>
      </c>
      <c r="OE25" s="177" t="str">
        <f t="shared" si="129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 t="s">
        <v>142</v>
      </c>
      <c r="OQ25" s="177" t="str">
        <f t="shared" si="130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7"/>
        <v xml:space="preserve"> </v>
      </c>
      <c r="OZ25" s="176">
        <f t="shared" si="132"/>
        <v>0</v>
      </c>
      <c r="PA25" s="177" t="str">
        <f t="shared" si="133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 t="s">
        <v>142</v>
      </c>
      <c r="PM25" s="177" t="str">
        <f t="shared" si="134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8"/>
        <v xml:space="preserve"> </v>
      </c>
      <c r="PV25" s="176">
        <f t="shared" si="136"/>
        <v>0</v>
      </c>
      <c r="PW25" s="177" t="str">
        <f t="shared" si="137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 t="s">
        <v>142</v>
      </c>
      <c r="QI25" s="177" t="str">
        <f t="shared" si="179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9"/>
        <v xml:space="preserve"> </v>
      </c>
      <c r="QR25" s="176">
        <f t="shared" si="139"/>
        <v>0</v>
      </c>
      <c r="QS25" s="177" t="str">
        <f t="shared" si="140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 t="s">
        <v>142</v>
      </c>
      <c r="RE25" s="177" t="str">
        <f t="shared" si="141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200"/>
        <v xml:space="preserve"> </v>
      </c>
      <c r="RN25" s="176">
        <f t="shared" si="143"/>
        <v>0</v>
      </c>
      <c r="RO25" s="177" t="str">
        <f t="shared" si="144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 t="s">
        <v>142</v>
      </c>
      <c r="SA25" s="177" t="str">
        <f t="shared" si="145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201"/>
        <v xml:space="preserve"> </v>
      </c>
      <c r="SJ25" s="176">
        <f t="shared" si="147"/>
        <v>0</v>
      </c>
      <c r="SK25" s="177" t="str">
        <f t="shared" si="148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 t="s">
        <v>142</v>
      </c>
      <c r="SW25" s="177" t="str">
        <f t="shared" si="149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202"/>
        <v xml:space="preserve"> </v>
      </c>
      <c r="TF25" s="176">
        <f t="shared" si="151"/>
        <v>0</v>
      </c>
      <c r="TG25" s="177" t="str">
        <f t="shared" si="152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 t="s">
        <v>142</v>
      </c>
      <c r="TS25" s="177" t="str">
        <f t="shared" si="153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203"/>
        <v xml:space="preserve"> </v>
      </c>
      <c r="UB25" s="176">
        <f t="shared" si="155"/>
        <v>0</v>
      </c>
      <c r="UC25" s="177" t="str">
        <f t="shared" si="156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 t="s">
        <v>142</v>
      </c>
      <c r="UO25" s="177" t="str">
        <f t="shared" si="157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204"/>
        <v xml:space="preserve"> </v>
      </c>
      <c r="UX25" s="176">
        <f t="shared" si="159"/>
        <v>0</v>
      </c>
      <c r="UY25" s="177" t="str">
        <f t="shared" si="160"/>
        <v xml:space="preserve"> </v>
      </c>
      <c r="VA25" s="173">
        <v>1</v>
      </c>
      <c r="VB25" s="230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 t="s">
        <v>142</v>
      </c>
      <c r="VK25" s="177" t="str">
        <f t="shared" si="161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205"/>
        <v xml:space="preserve"> </v>
      </c>
      <c r="VT25" s="176">
        <f t="shared" si="163"/>
        <v>0</v>
      </c>
      <c r="VU25" s="177" t="str">
        <f t="shared" si="164"/>
        <v xml:space="preserve"> </v>
      </c>
      <c r="VW25" s="173">
        <v>1</v>
      </c>
      <c r="VX25" s="230"/>
      <c r="VY25" s="174" t="str">
        <f>IF(WA25=0," ",VLOOKUP(WA25,PROTOKOL!$A:$F,6,FALSE))</f>
        <v>FORKLİFT OPERATÖRÜ</v>
      </c>
      <c r="VZ25" s="43">
        <v>1</v>
      </c>
      <c r="WA25" s="43">
        <v>14</v>
      </c>
      <c r="WB25" s="43">
        <v>0.5</v>
      </c>
      <c r="WC25" s="42">
        <f>IF(WA25=0," ",(VLOOKUP(WA25,PROTOKOL!$A$1:$E$29,2,FALSE))*WB25)</f>
        <v>0</v>
      </c>
      <c r="WD25" s="175">
        <f t="shared" si="54"/>
        <v>1</v>
      </c>
      <c r="WE25" s="212">
        <f>IF(WA25=0," ",VLOOKUP(WA25,PROTOKOL!$A:$E,5,FALSE))</f>
        <v>7.5</v>
      </c>
      <c r="WF25" s="176" t="s">
        <v>142</v>
      </c>
      <c r="WG25" s="177">
        <f>IF(WA25=0," ",(WE25*WD25))/7.5*0.5</f>
        <v>0.5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6"/>
        <v xml:space="preserve"> </v>
      </c>
      <c r="WP25" s="176">
        <f t="shared" si="167"/>
        <v>0</v>
      </c>
      <c r="WQ25" s="177" t="str">
        <f t="shared" si="168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 t="s">
        <v>142</v>
      </c>
      <c r="XC25" s="177" t="str">
        <f t="shared" si="169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7"/>
        <v xml:space="preserve"> </v>
      </c>
      <c r="XL25" s="176">
        <f t="shared" si="171"/>
        <v>0</v>
      </c>
      <c r="XM25" s="177" t="str">
        <f t="shared" si="172"/>
        <v xml:space="preserve"> </v>
      </c>
      <c r="XO25" s="173">
        <v>1</v>
      </c>
      <c r="XP25" s="230"/>
      <c r="XQ25" s="174" t="str">
        <f>IF(XS25=0," ",VLOOKUP(XS25,PROTOKOL!$A:$F,6,FALSE))</f>
        <v xml:space="preserve"> </v>
      </c>
      <c r="XR25" s="43"/>
      <c r="XS25" s="43"/>
      <c r="XT25" s="43"/>
      <c r="XU25" s="42" t="str">
        <f>IF(XS25=0," ",(VLOOKUP(XS25,PROTOKOL!$A$1:$E$29,2,FALSE))*XT25)</f>
        <v xml:space="preserve"> </v>
      </c>
      <c r="XV25" s="175" t="str">
        <f t="shared" si="58"/>
        <v xml:space="preserve"> </v>
      </c>
      <c r="XW25" s="212" t="str">
        <f>IF(XS25=0," ",VLOOKUP(XS25,PROTOKOL!$A:$E,5,FALSE))</f>
        <v xml:space="preserve"> </v>
      </c>
      <c r="XX25" s="176" t="s">
        <v>142</v>
      </c>
      <c r="XY25" s="177" t="str">
        <f t="shared" si="173"/>
        <v xml:space="preserve"> </v>
      </c>
      <c r="XZ25" s="217" t="str">
        <f>IF(YB25=0," ",VLOOKUP(YB25,PROTOKOL!$A:$F,6,FALSE))</f>
        <v xml:space="preserve"> </v>
      </c>
      <c r="YA25" s="43"/>
      <c r="YB25" s="43"/>
      <c r="YC25" s="43"/>
      <c r="YD25" s="91" t="str">
        <f>IF(YB25=0," ",(VLOOKUP(YB25,PROTOKOL!$A$1:$E$29,2,FALSE))*YC25)</f>
        <v xml:space="preserve"> </v>
      </c>
      <c r="YE25" s="175" t="str">
        <f t="shared" si="59"/>
        <v xml:space="preserve"> </v>
      </c>
      <c r="YF25" s="176" t="str">
        <f>IF(YB25=0," ",VLOOKUP(YB25,PROTOKOL!$A:$E,5,FALSE))</f>
        <v xml:space="preserve"> </v>
      </c>
      <c r="YG25" s="212" t="str">
        <f t="shared" si="208"/>
        <v xml:space="preserve"> </v>
      </c>
      <c r="YH25" s="176">
        <f t="shared" si="175"/>
        <v>0</v>
      </c>
      <c r="YI25" s="177" t="str">
        <f t="shared" si="176"/>
        <v xml:space="preserve"> </v>
      </c>
    </row>
    <row r="26" spans="1:659" ht="13.8">
      <c r="A26" s="173">
        <v>2</v>
      </c>
      <c r="B26" s="231">
        <v>2</v>
      </c>
      <c r="C26" s="174" t="str">
        <f>IF(E26=0," ",VLOOKUP(E26,PROTOKOL!$A:$F,6,FALSE))</f>
        <v>ÜRÜN KONTROL</v>
      </c>
      <c r="D26" s="43">
        <v>1</v>
      </c>
      <c r="E26" s="43">
        <v>20</v>
      </c>
      <c r="F26" s="43">
        <v>7.5</v>
      </c>
      <c r="G26" s="42">
        <f>IF(E26=0," ",(VLOOKUP(E26,PROTOKOL!$A$1:$E$29,2,FALSE))*F26)</f>
        <v>0</v>
      </c>
      <c r="H26" s="175">
        <f t="shared" si="0"/>
        <v>1</v>
      </c>
      <c r="I26" s="212" t="e">
        <f>IF(E26=0," ",VLOOKUP(E26,PROTOKOL!$A:$E,5,FALSE))</f>
        <v>#DIV/0!</v>
      </c>
      <c r="J26" s="176" t="s">
        <v>142</v>
      </c>
      <c r="K26" s="177" t="e">
        <f>IF(E26=0," ",(I26*H26))/7.5*7.5</f>
        <v>#DIV/0!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61"/>
        <v xml:space="preserve"> </v>
      </c>
      <c r="T26" s="176">
        <f t="shared" si="62"/>
        <v>0</v>
      </c>
      <c r="U26" s="177" t="str">
        <f t="shared" si="63"/>
        <v xml:space="preserve"> </v>
      </c>
      <c r="W26" s="173">
        <v>2</v>
      </c>
      <c r="X26" s="231">
        <v>2</v>
      </c>
      <c r="Y26" s="174" t="str">
        <f>IF(AA26=0," ",VLOOKUP(AA26,PROTOKOL!$A:$F,6,FALSE))</f>
        <v>SIZDIRMAZLIK TAMİR</v>
      </c>
      <c r="Z26" s="43">
        <v>141</v>
      </c>
      <c r="AA26" s="43">
        <v>12</v>
      </c>
      <c r="AB26" s="43">
        <v>6.5</v>
      </c>
      <c r="AC26" s="42">
        <f>IF(AA26=0," ",(VLOOKUP(AA26,PROTOKOL!$A$1:$E$29,2,FALSE))*AB26)</f>
        <v>67.600000000000009</v>
      </c>
      <c r="AD26" s="175">
        <f t="shared" si="2"/>
        <v>73.399999999999991</v>
      </c>
      <c r="AE26" s="212">
        <f>IF(AA26=0," ",VLOOKUP(AA26,PROTOKOL!$A:$E,5,FALSE))</f>
        <v>0.8561438988095238</v>
      </c>
      <c r="AF26" s="176" t="s">
        <v>142</v>
      </c>
      <c r="AG26" s="177">
        <f t="shared" si="64"/>
        <v>62.840962172619037</v>
      </c>
      <c r="AH26" s="217" t="str">
        <f>IF(AJ26=0," ",VLOOKUP(AJ26,PROTOKOL!$A:$F,6,FALSE))</f>
        <v>SIZDIRMAZLIK TAMİR</v>
      </c>
      <c r="AI26" s="43">
        <v>71</v>
      </c>
      <c r="AJ26" s="43">
        <v>12</v>
      </c>
      <c r="AK26" s="43">
        <v>3.5</v>
      </c>
      <c r="AL26" s="91">
        <f>IF(AJ26=0," ",(VLOOKUP(AJ26,PROTOKOL!$A$1:$E$29,2,FALSE))*AK26)</f>
        <v>36.4</v>
      </c>
      <c r="AM26" s="175">
        <f t="shared" si="3"/>
        <v>34.6</v>
      </c>
      <c r="AN26" s="176">
        <f>IF(AJ26=0," ",VLOOKUP(AJ26,PROTOKOL!$A:$E,5,FALSE))</f>
        <v>0.8561438988095238</v>
      </c>
      <c r="AO26" s="212">
        <f t="shared" si="180"/>
        <v>29.622578898809525</v>
      </c>
      <c r="AP26" s="176">
        <f t="shared" si="66"/>
        <v>7</v>
      </c>
      <c r="AQ26" s="177">
        <f t="shared" si="67"/>
        <v>59.245157797619051</v>
      </c>
      <c r="AS26" s="173">
        <v>2</v>
      </c>
      <c r="AT26" s="231">
        <v>2</v>
      </c>
      <c r="AU26" s="174" t="str">
        <f>IF(AW26=0," ",VLOOKUP(AW26,PROTOKOL!$A:$F,6,FALSE))</f>
        <v>VAKUM TEST</v>
      </c>
      <c r="AV26" s="43">
        <v>235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5">
        <f t="shared" si="4"/>
        <v>85</v>
      </c>
      <c r="BA26" s="212">
        <f>IF(AW26=0," ",VLOOKUP(AW26,PROTOKOL!$A:$E,5,FALSE))</f>
        <v>0.44947554687499996</v>
      </c>
      <c r="BB26" s="176" t="s">
        <v>142</v>
      </c>
      <c r="BC26" s="177">
        <f t="shared" si="68"/>
        <v>38.205421484374995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81"/>
        <v xml:space="preserve"> </v>
      </c>
      <c r="BL26" s="176">
        <f t="shared" si="70"/>
        <v>0</v>
      </c>
      <c r="BM26" s="177" t="str">
        <f t="shared" si="71"/>
        <v xml:space="preserve"> </v>
      </c>
      <c r="BO26" s="173">
        <v>2</v>
      </c>
      <c r="BP26" s="231">
        <v>2</v>
      </c>
      <c r="BQ26" s="174" t="str">
        <f>IF(BS26=0," ",VLOOKUP(BS26,PROTOKOL!$A:$F,6,FALSE))</f>
        <v>VAKUM TEST</v>
      </c>
      <c r="BR26" s="43">
        <v>234</v>
      </c>
      <c r="BS26" s="43">
        <v>4</v>
      </c>
      <c r="BT26" s="43">
        <v>6</v>
      </c>
      <c r="BU26" s="42">
        <f>IF(BS26=0," ",(VLOOKUP(BS26,PROTOKOL!$A$1:$E$29,2,FALSE))*BT26)</f>
        <v>120</v>
      </c>
      <c r="BV26" s="175">
        <f t="shared" si="6"/>
        <v>114</v>
      </c>
      <c r="BW26" s="212">
        <f>IF(BS26=0," ",VLOOKUP(BS26,PROTOKOL!$A:$E,5,FALSE))</f>
        <v>0.44947554687499996</v>
      </c>
      <c r="BX26" s="176" t="s">
        <v>142</v>
      </c>
      <c r="BY26" s="177">
        <f t="shared" si="72"/>
        <v>51.240212343749995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182"/>
        <v xml:space="preserve"> </v>
      </c>
      <c r="CH26" s="176">
        <f t="shared" si="74"/>
        <v>0</v>
      </c>
      <c r="CI26" s="177" t="str">
        <f t="shared" si="75"/>
        <v xml:space="preserve"> </v>
      </c>
      <c r="CK26" s="173">
        <v>2</v>
      </c>
      <c r="CL26" s="231">
        <v>2</v>
      </c>
      <c r="CM26" s="174" t="str">
        <f>IF(CO26=0," ",VLOOKUP(CO26,PROTOKOL!$A:$F,6,FALSE))</f>
        <v>WNZL. YERD.KLZ. TAŞLAMA</v>
      </c>
      <c r="CN26" s="43">
        <v>179</v>
      </c>
      <c r="CO26" s="43">
        <v>2</v>
      </c>
      <c r="CP26" s="43">
        <v>7</v>
      </c>
      <c r="CQ26" s="42">
        <f>IF(CO26=0," ",(VLOOKUP(CO26,PROTOKOL!$A$1:$E$29,2,FALSE))*CP26)</f>
        <v>115.73333333333335</v>
      </c>
      <c r="CR26" s="175">
        <f t="shared" si="8"/>
        <v>63.266666666666652</v>
      </c>
      <c r="CS26" s="212">
        <f>IF(CO26=0," ",VLOOKUP(CO26,PROTOKOL!$A:$E,5,FALSE))</f>
        <v>0.54481884469696984</v>
      </c>
      <c r="CT26" s="176" t="s">
        <v>142</v>
      </c>
      <c r="CU26" s="177">
        <f t="shared" si="76"/>
        <v>34.46887224116162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83"/>
        <v xml:space="preserve"> </v>
      </c>
      <c r="DD26" s="176">
        <f t="shared" si="78"/>
        <v>0</v>
      </c>
      <c r="DE26" s="177" t="str">
        <f t="shared" si="79"/>
        <v xml:space="preserve"> </v>
      </c>
      <c r="DG26" s="173">
        <v>2</v>
      </c>
      <c r="DH26" s="231">
        <v>2</v>
      </c>
      <c r="DI26" s="174" t="str">
        <f>IF(DK26=0," ",VLOOKUP(DK26,PROTOKOL!$A:$F,6,FALSE))</f>
        <v>FORKLİFT OPERATÖRÜ</v>
      </c>
      <c r="DJ26" s="43">
        <v>1</v>
      </c>
      <c r="DK26" s="43">
        <v>14</v>
      </c>
      <c r="DL26" s="43">
        <v>7.5</v>
      </c>
      <c r="DM26" s="42">
        <f>IF(DK26=0," ",(VLOOKUP(DK26,PROTOKOL!$A$1:$E$29,2,FALSE))*DL26)</f>
        <v>0</v>
      </c>
      <c r="DN26" s="175">
        <f t="shared" si="10"/>
        <v>1</v>
      </c>
      <c r="DO26" s="212">
        <f>IF(DK26=0," ",VLOOKUP(DK26,PROTOKOL!$A:$E,5,FALSE))</f>
        <v>7.5</v>
      </c>
      <c r="DP26" s="176" t="s">
        <v>142</v>
      </c>
      <c r="DQ26" s="177">
        <f>IF(DK26=0," ",(DO26*DN26))/7.5*7.5</f>
        <v>7.5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84"/>
        <v xml:space="preserve"> </v>
      </c>
      <c r="DZ26" s="176">
        <f t="shared" si="82"/>
        <v>0</v>
      </c>
      <c r="EA26" s="177" t="str">
        <f t="shared" si="83"/>
        <v xml:space="preserve"> </v>
      </c>
      <c r="EC26" s="173">
        <v>2</v>
      </c>
      <c r="ED26" s="231">
        <v>2</v>
      </c>
      <c r="EE26" s="174" t="str">
        <f>IF(EG26=0," ",VLOOKUP(EG26,PROTOKOL!$A:$F,6,FALSE))</f>
        <v>FORKLİFT OPERATÖRÜ</v>
      </c>
      <c r="EF26" s="43">
        <v>1</v>
      </c>
      <c r="EG26" s="43">
        <v>14</v>
      </c>
      <c r="EH26" s="43">
        <v>7.5</v>
      </c>
      <c r="EI26" s="42">
        <f>IF(EG26=0," ",(VLOOKUP(EG26,PROTOKOL!$A$1:$E$29,2,FALSE))*EH26)</f>
        <v>0</v>
      </c>
      <c r="EJ26" s="175">
        <f t="shared" si="12"/>
        <v>1</v>
      </c>
      <c r="EK26" s="212">
        <f>IF(EG26=0," ",VLOOKUP(EG26,PROTOKOL!$A:$E,5,FALSE))</f>
        <v>7.5</v>
      </c>
      <c r="EL26" s="176" t="s">
        <v>142</v>
      </c>
      <c r="EM26" s="177">
        <f>IF(EG26=0," ",(EK26*EJ26))/7.5*7.5</f>
        <v>7.5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85"/>
        <v xml:space="preserve"> </v>
      </c>
      <c r="EV26" s="176">
        <f t="shared" si="86"/>
        <v>0</v>
      </c>
      <c r="EW26" s="177" t="str">
        <f t="shared" si="87"/>
        <v xml:space="preserve"> </v>
      </c>
      <c r="EY26" s="173">
        <v>2</v>
      </c>
      <c r="EZ26" s="231">
        <v>2</v>
      </c>
      <c r="FA26" s="174" t="str">
        <f>IF(FC26=0," ",VLOOKUP(FC26,PROTOKOL!$A:$F,6,FALSE))</f>
        <v>VAKUM TEST</v>
      </c>
      <c r="FB26" s="43">
        <v>200</v>
      </c>
      <c r="FC26" s="43">
        <v>4</v>
      </c>
      <c r="FD26" s="43">
        <v>6.5</v>
      </c>
      <c r="FE26" s="42">
        <f>IF(FC26=0," ",(VLOOKUP(FC26,PROTOKOL!$A$1:$E$29,2,FALSE))*FD26)</f>
        <v>130</v>
      </c>
      <c r="FF26" s="175">
        <f t="shared" si="14"/>
        <v>70</v>
      </c>
      <c r="FG26" s="212">
        <f>IF(FC26=0," ",VLOOKUP(FC26,PROTOKOL!$A:$E,5,FALSE))</f>
        <v>0.44947554687499996</v>
      </c>
      <c r="FH26" s="176" t="s">
        <v>142</v>
      </c>
      <c r="FI26" s="177">
        <f t="shared" si="177"/>
        <v>31.463288281249998</v>
      </c>
      <c r="FJ26" s="217" t="str">
        <f>IF(FL26=0," ",VLOOKUP(FL26,PROTOKOL!$A:$F,6,FALSE))</f>
        <v xml:space="preserve"> </v>
      </c>
      <c r="FK26" s="43"/>
      <c r="FL26" s="43"/>
      <c r="FM26" s="43"/>
      <c r="FN26" s="91" t="str">
        <f>IF(FL26=0," ",(VLOOKUP(FL26,PROTOKOL!$A$1:$E$29,2,FALSE))*FM26)</f>
        <v xml:space="preserve"> </v>
      </c>
      <c r="FO26" s="175" t="str">
        <f t="shared" si="15"/>
        <v xml:space="preserve"> </v>
      </c>
      <c r="FP26" s="176" t="str">
        <f>IF(FL26=0," ",VLOOKUP(FL26,PROTOKOL!$A:$E,5,FALSE))</f>
        <v xml:space="preserve"> </v>
      </c>
      <c r="FQ26" s="212" t="str">
        <f t="shared" si="186"/>
        <v xml:space="preserve"> </v>
      </c>
      <c r="FR26" s="176">
        <f t="shared" si="88"/>
        <v>0</v>
      </c>
      <c r="FS26" s="177" t="str">
        <f t="shared" si="89"/>
        <v xml:space="preserve"> </v>
      </c>
      <c r="FU26" s="173">
        <v>2</v>
      </c>
      <c r="FV26" s="231">
        <v>2</v>
      </c>
      <c r="FW26" s="174" t="str">
        <f>IF(FY26=0," ",VLOOKUP(FY26,PROTOKOL!$A:$F,6,FALSE))</f>
        <v>PERDE KESME SULU SİST.</v>
      </c>
      <c r="FX26" s="43">
        <v>157</v>
      </c>
      <c r="FY26" s="43">
        <v>8</v>
      </c>
      <c r="FZ26" s="43">
        <v>7.5</v>
      </c>
      <c r="GA26" s="42">
        <f>IF(FY26=0," ",(VLOOKUP(FY26,PROTOKOL!$A$1:$E$29,2,FALSE))*FZ26)</f>
        <v>98</v>
      </c>
      <c r="GB26" s="175">
        <f t="shared" si="16"/>
        <v>59</v>
      </c>
      <c r="GC26" s="212">
        <f>IF(FY26=0," ",VLOOKUP(FY26,PROTOKOL!$A:$E,5,FALSE))</f>
        <v>0.69150084134615386</v>
      </c>
      <c r="GD26" s="176" t="s">
        <v>142</v>
      </c>
      <c r="GE26" s="177">
        <f t="shared" si="90"/>
        <v>40.798549639423079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7"/>
        <v xml:space="preserve"> </v>
      </c>
      <c r="GN26" s="176">
        <f t="shared" si="92"/>
        <v>0</v>
      </c>
      <c r="GO26" s="177" t="str">
        <f t="shared" si="93"/>
        <v xml:space="preserve"> </v>
      </c>
      <c r="GQ26" s="173">
        <v>2</v>
      </c>
      <c r="GR26" s="231">
        <v>2</v>
      </c>
      <c r="GS26" s="174" t="str">
        <f>IF(GU26=0," ",VLOOKUP(GU26,PROTOKOL!$A:$F,6,FALSE))</f>
        <v>VAKUM TEST</v>
      </c>
      <c r="GT26" s="43">
        <v>230</v>
      </c>
      <c r="GU26" s="43">
        <v>4</v>
      </c>
      <c r="GV26" s="43">
        <v>7.5</v>
      </c>
      <c r="GW26" s="42">
        <f>IF(GU26=0," ",(VLOOKUP(GU26,PROTOKOL!$A$1:$E$29,2,FALSE))*GV26)</f>
        <v>150</v>
      </c>
      <c r="GX26" s="175">
        <f t="shared" si="18"/>
        <v>80</v>
      </c>
      <c r="GY26" s="212">
        <f>IF(GU26=0," ",VLOOKUP(GU26,PROTOKOL!$A:$E,5,FALSE))</f>
        <v>0.44947554687499996</v>
      </c>
      <c r="GZ26" s="176" t="s">
        <v>142</v>
      </c>
      <c r="HA26" s="177">
        <f t="shared" si="94"/>
        <v>35.958043749999995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8"/>
        <v xml:space="preserve"> </v>
      </c>
      <c r="HJ26" s="176">
        <f t="shared" si="96"/>
        <v>0</v>
      </c>
      <c r="HK26" s="177" t="str">
        <f t="shared" si="97"/>
        <v xml:space="preserve"> </v>
      </c>
      <c r="HM26" s="173">
        <v>2</v>
      </c>
      <c r="HN26" s="231">
        <v>2</v>
      </c>
      <c r="HO26" s="174" t="str">
        <f>IF(HQ26=0," ",VLOOKUP(HQ26,PROTOKOL!$A:$F,6,FALSE))</f>
        <v>ÜRÜN KONTROL</v>
      </c>
      <c r="HP26" s="43">
        <v>1</v>
      </c>
      <c r="HQ26" s="43">
        <v>20</v>
      </c>
      <c r="HR26" s="43">
        <v>7.5</v>
      </c>
      <c r="HS26" s="42">
        <f>IF(HQ26=0," ",(VLOOKUP(HQ26,PROTOKOL!$A$1:$E$29,2,FALSE))*HR26)</f>
        <v>0</v>
      </c>
      <c r="HT26" s="175">
        <f t="shared" si="20"/>
        <v>1</v>
      </c>
      <c r="HU26" s="212" t="e">
        <f>IF(HQ26=0," ",VLOOKUP(HQ26,PROTOKOL!$A:$E,5,FALSE))</f>
        <v>#DIV/0!</v>
      </c>
      <c r="HV26" s="176" t="s">
        <v>142</v>
      </c>
      <c r="HW26" s="177" t="e">
        <f>IF(HQ26=0," ",(HU26*HT26))/7.5*7.5</f>
        <v>#DIV/0!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189"/>
        <v xml:space="preserve"> </v>
      </c>
      <c r="IF26" s="176">
        <f t="shared" si="100"/>
        <v>0</v>
      </c>
      <c r="IG26" s="177" t="str">
        <f t="shared" si="101"/>
        <v xml:space="preserve"> </v>
      </c>
      <c r="II26" s="173">
        <v>2</v>
      </c>
      <c r="IJ26" s="231">
        <v>2</v>
      </c>
      <c r="IK26" s="174" t="str">
        <f>IF(IM26=0," ",VLOOKUP(IM26,PROTOKOL!$A:$F,6,FALSE))</f>
        <v>VAKUM TEST</v>
      </c>
      <c r="IL26" s="43">
        <v>135</v>
      </c>
      <c r="IM26" s="43">
        <v>4</v>
      </c>
      <c r="IN26" s="43">
        <v>4.5</v>
      </c>
      <c r="IO26" s="42">
        <f>IF(IM26=0," ",(VLOOKUP(IM26,PROTOKOL!$A$1:$E$29,2,FALSE))*IN26)</f>
        <v>90</v>
      </c>
      <c r="IP26" s="175">
        <f t="shared" si="22"/>
        <v>45</v>
      </c>
      <c r="IQ26" s="212">
        <f>IF(IM26=0," ",VLOOKUP(IM26,PROTOKOL!$A:$E,5,FALSE))</f>
        <v>0.44947554687499996</v>
      </c>
      <c r="IR26" s="176" t="s">
        <v>142</v>
      </c>
      <c r="IS26" s="177">
        <f t="shared" si="102"/>
        <v>20.226399609374997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90"/>
        <v xml:space="preserve"> </v>
      </c>
      <c r="JB26" s="176">
        <f t="shared" si="104"/>
        <v>0</v>
      </c>
      <c r="JC26" s="177" t="str">
        <f t="shared" si="105"/>
        <v xml:space="preserve"> </v>
      </c>
      <c r="JE26" s="173">
        <v>2</v>
      </c>
      <c r="JF26" s="231">
        <v>2</v>
      </c>
      <c r="JG26" s="174" t="str">
        <f>IF(JI26=0," ",VLOOKUP(JI26,PROTOKOL!$A:$F,6,FALSE))</f>
        <v>WNZL. LAV. VE DUV. ASMA KLZ</v>
      </c>
      <c r="JH26" s="43">
        <v>220</v>
      </c>
      <c r="JI26" s="43">
        <v>1</v>
      </c>
      <c r="JJ26" s="43">
        <v>7.5</v>
      </c>
      <c r="JK26" s="42">
        <f>IF(JI26=0," ",(VLOOKUP(JI26,PROTOKOL!$A$1:$E$29,2,FALSE))*JJ26)</f>
        <v>144</v>
      </c>
      <c r="JL26" s="175">
        <f t="shared" si="24"/>
        <v>76</v>
      </c>
      <c r="JM26" s="212">
        <f>IF(JI26=0," ",VLOOKUP(JI26,PROTOKOL!$A:$E,5,FALSE))</f>
        <v>0.4731321546052632</v>
      </c>
      <c r="JN26" s="176" t="s">
        <v>142</v>
      </c>
      <c r="JO26" s="177">
        <f t="shared" si="106"/>
        <v>35.958043750000002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91"/>
        <v xml:space="preserve"> </v>
      </c>
      <c r="JX26" s="176">
        <f t="shared" si="108"/>
        <v>0</v>
      </c>
      <c r="JY26" s="177" t="str">
        <f t="shared" si="109"/>
        <v xml:space="preserve"> </v>
      </c>
      <c r="KA26" s="173">
        <v>2</v>
      </c>
      <c r="KB26" s="231">
        <v>2</v>
      </c>
      <c r="KC26" s="174" t="str">
        <f>IF(KE26=0," ",VLOOKUP(KE26,PROTOKOL!$A:$F,6,FALSE))</f>
        <v>WNZL. YERD.KLZ. TAŞLAMA</v>
      </c>
      <c r="KD26" s="43">
        <v>191</v>
      </c>
      <c r="KE26" s="43">
        <v>2</v>
      </c>
      <c r="KF26" s="43">
        <v>7.5</v>
      </c>
      <c r="KG26" s="42">
        <f>IF(KE26=0," ",(VLOOKUP(KE26,PROTOKOL!$A$1:$E$29,2,FALSE))*KF26)</f>
        <v>124.00000000000001</v>
      </c>
      <c r="KH26" s="175">
        <f t="shared" si="26"/>
        <v>66.999999999999986</v>
      </c>
      <c r="KI26" s="212">
        <f>IF(KE26=0," ",VLOOKUP(KE26,PROTOKOL!$A:$E,5,FALSE))</f>
        <v>0.54481884469696984</v>
      </c>
      <c r="KJ26" s="176" t="s">
        <v>142</v>
      </c>
      <c r="KK26" s="177">
        <f t="shared" si="110"/>
        <v>36.502862594696971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92"/>
        <v xml:space="preserve"> </v>
      </c>
      <c r="KT26" s="176">
        <f t="shared" si="112"/>
        <v>0</v>
      </c>
      <c r="KU26" s="177" t="str">
        <f t="shared" si="113"/>
        <v xml:space="preserve"> </v>
      </c>
      <c r="KW26" s="173">
        <v>2</v>
      </c>
      <c r="KX26" s="231">
        <v>2</v>
      </c>
      <c r="KY26" s="174" t="str">
        <f>IF(LA26=0," ",VLOOKUP(LA26,PROTOKOL!$A:$F,6,FALSE))</f>
        <v>SIZDIRMAZLIK TAMİR</v>
      </c>
      <c r="KZ26" s="43">
        <v>120</v>
      </c>
      <c r="LA26" s="43">
        <v>12</v>
      </c>
      <c r="LB26" s="43">
        <v>7.5</v>
      </c>
      <c r="LC26" s="42">
        <f>IF(LA26=0," ",(VLOOKUP(LA26,PROTOKOL!$A$1:$E$29,2,FALSE))*LB26)</f>
        <v>78</v>
      </c>
      <c r="LD26" s="175">
        <f t="shared" si="28"/>
        <v>42</v>
      </c>
      <c r="LE26" s="212">
        <f>IF(LA26=0," ",VLOOKUP(LA26,PROTOKOL!$A:$E,5,FALSE))</f>
        <v>0.8561438988095238</v>
      </c>
      <c r="LF26" s="176" t="s">
        <v>142</v>
      </c>
      <c r="LG26" s="177">
        <f t="shared" si="114"/>
        <v>35.958043750000002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93"/>
        <v xml:space="preserve"> </v>
      </c>
      <c r="LP26" s="176">
        <f t="shared" si="116"/>
        <v>0</v>
      </c>
      <c r="LQ26" s="177" t="str">
        <f t="shared" si="117"/>
        <v xml:space="preserve"> </v>
      </c>
      <c r="LS26" s="173">
        <v>2</v>
      </c>
      <c r="LT26" s="231">
        <v>2</v>
      </c>
      <c r="LU26" s="174" t="str">
        <f>IF(LW26=0," ",VLOOKUP(LW26,PROTOKOL!$A:$F,6,FALSE))</f>
        <v>VİTRA CLEAN</v>
      </c>
      <c r="LV26" s="43">
        <v>94</v>
      </c>
      <c r="LW26" s="43">
        <v>13</v>
      </c>
      <c r="LX26" s="43">
        <v>7.5</v>
      </c>
      <c r="LY26" s="42">
        <f>IF(LW26=0," ",(VLOOKUP(LW26,PROTOKOL!$A$1:$E$29,2,FALSE))*LX26)</f>
        <v>59</v>
      </c>
      <c r="LZ26" s="175">
        <f t="shared" si="30"/>
        <v>35</v>
      </c>
      <c r="MA26" s="212">
        <f>IF(LW26=0," ",VLOOKUP(LW26,PROTOKOL!$A:$E,5,FALSE))</f>
        <v>1.1599368951612903</v>
      </c>
      <c r="MB26" s="176" t="s">
        <v>142</v>
      </c>
      <c r="MC26" s="177">
        <f t="shared" si="118"/>
        <v>40.597791330645158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94"/>
        <v xml:space="preserve"> </v>
      </c>
      <c r="ML26" s="176">
        <f t="shared" si="120"/>
        <v>0</v>
      </c>
      <c r="MM26" s="177" t="str">
        <f t="shared" si="121"/>
        <v xml:space="preserve"> </v>
      </c>
      <c r="MO26" s="173">
        <v>2</v>
      </c>
      <c r="MP26" s="231">
        <v>2</v>
      </c>
      <c r="MQ26" s="174" t="str">
        <f>IF(MS26=0," ",VLOOKUP(MS26,PROTOKOL!$A:$F,6,FALSE))</f>
        <v>SIZDIRMAZLIK TAMİR</v>
      </c>
      <c r="MR26" s="43">
        <v>121</v>
      </c>
      <c r="MS26" s="43">
        <v>12</v>
      </c>
      <c r="MT26" s="43">
        <v>7.5</v>
      </c>
      <c r="MU26" s="42">
        <f>IF(MS26=0," ",(VLOOKUP(MS26,PROTOKOL!$A$1:$E$29,2,FALSE))*MT26)</f>
        <v>78</v>
      </c>
      <c r="MV26" s="175">
        <f t="shared" si="32"/>
        <v>43</v>
      </c>
      <c r="MW26" s="212">
        <f>IF(MS26=0," ",VLOOKUP(MS26,PROTOKOL!$A:$E,5,FALSE))</f>
        <v>0.8561438988095238</v>
      </c>
      <c r="MX26" s="176" t="s">
        <v>142</v>
      </c>
      <c r="MY26" s="177">
        <f t="shared" si="122"/>
        <v>36.814187648809522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95"/>
        <v xml:space="preserve"> </v>
      </c>
      <c r="NH26" s="176">
        <f t="shared" si="124"/>
        <v>0</v>
      </c>
      <c r="NI26" s="177" t="str">
        <f t="shared" si="125"/>
        <v xml:space="preserve"> </v>
      </c>
      <c r="NK26" s="173">
        <v>2</v>
      </c>
      <c r="NL26" s="231">
        <v>2</v>
      </c>
      <c r="NM26" s="174" t="str">
        <f>IF(NO26=0," ",VLOOKUP(NO26,PROTOKOL!$A:$F,6,FALSE))</f>
        <v>VAKUM TEST</v>
      </c>
      <c r="NN26" s="43">
        <v>100</v>
      </c>
      <c r="NO26" s="43">
        <v>4</v>
      </c>
      <c r="NP26" s="43">
        <v>3</v>
      </c>
      <c r="NQ26" s="42">
        <f>IF(NO26=0," ",(VLOOKUP(NO26,PROTOKOL!$A$1:$E$29,2,FALSE))*NP26)</f>
        <v>60</v>
      </c>
      <c r="NR26" s="175">
        <f t="shared" si="34"/>
        <v>40</v>
      </c>
      <c r="NS26" s="212">
        <f>IF(NO26=0," ",VLOOKUP(NO26,PROTOKOL!$A:$E,5,FALSE))</f>
        <v>0.44947554687499996</v>
      </c>
      <c r="NT26" s="176" t="s">
        <v>142</v>
      </c>
      <c r="NU26" s="177">
        <f t="shared" si="126"/>
        <v>17.979021874999997</v>
      </c>
      <c r="NV26" s="217" t="str">
        <f>IF(NX26=0," ",VLOOKUP(NX26,PROTOKOL!$A:$F,6,FALSE))</f>
        <v xml:space="preserve"> </v>
      </c>
      <c r="NW26" s="43"/>
      <c r="NX26" s="43"/>
      <c r="NY26" s="43"/>
      <c r="NZ26" s="91" t="str">
        <f>IF(NX26=0," ",(VLOOKUP(NX26,PROTOKOL!$A$1:$E$29,2,FALSE))*NY26)</f>
        <v xml:space="preserve"> </v>
      </c>
      <c r="OA26" s="175" t="str">
        <f t="shared" si="35"/>
        <v xml:space="preserve"> </v>
      </c>
      <c r="OB26" s="176" t="str">
        <f>IF(NX26=0," ",VLOOKUP(NX26,PROTOKOL!$A:$E,5,FALSE))</f>
        <v xml:space="preserve"> </v>
      </c>
      <c r="OC26" s="212" t="str">
        <f t="shared" si="196"/>
        <v xml:space="preserve"> </v>
      </c>
      <c r="OD26" s="176">
        <f t="shared" si="128"/>
        <v>0</v>
      </c>
      <c r="OE26" s="177" t="str">
        <f t="shared" si="129"/>
        <v xml:space="preserve"> </v>
      </c>
      <c r="OG26" s="173">
        <v>2</v>
      </c>
      <c r="OH26" s="231">
        <v>2</v>
      </c>
      <c r="OI26" s="174" t="str">
        <f>IF(OK26=0," ",VLOOKUP(OK26,PROTOKOL!$A:$F,6,FALSE))</f>
        <v>VAKUM TEST</v>
      </c>
      <c r="OJ26" s="43">
        <v>230</v>
      </c>
      <c r="OK26" s="43">
        <v>4</v>
      </c>
      <c r="OL26" s="43">
        <v>7.5</v>
      </c>
      <c r="OM26" s="42">
        <f>IF(OK26=0," ",(VLOOKUP(OK26,PROTOKOL!$A$1:$E$29,2,FALSE))*OL26)</f>
        <v>150</v>
      </c>
      <c r="ON26" s="175">
        <f t="shared" si="36"/>
        <v>80</v>
      </c>
      <c r="OO26" s="212">
        <f>IF(OK26=0," ",VLOOKUP(OK26,PROTOKOL!$A:$E,5,FALSE))</f>
        <v>0.44947554687499996</v>
      </c>
      <c r="OP26" s="176" t="s">
        <v>142</v>
      </c>
      <c r="OQ26" s="177">
        <f t="shared" si="130"/>
        <v>35.958043749999995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7"/>
        <v xml:space="preserve"> </v>
      </c>
      <c r="OZ26" s="176">
        <f t="shared" si="132"/>
        <v>0</v>
      </c>
      <c r="PA26" s="177" t="str">
        <f t="shared" si="133"/>
        <v xml:space="preserve"> </v>
      </c>
      <c r="PC26" s="173">
        <v>2</v>
      </c>
      <c r="PD26" s="231">
        <v>2</v>
      </c>
      <c r="PE26" s="174" t="str">
        <f>IF(PG26=0," ",VLOOKUP(PG26,PROTOKOL!$A:$F,6,FALSE))</f>
        <v>PERDE KESME SULU SİST.</v>
      </c>
      <c r="PF26" s="43">
        <v>154</v>
      </c>
      <c r="PG26" s="43">
        <v>8</v>
      </c>
      <c r="PH26" s="43">
        <v>7.5</v>
      </c>
      <c r="PI26" s="42">
        <f>IF(PG26=0," ",(VLOOKUP(PG26,PROTOKOL!$A$1:$E$29,2,FALSE))*PH26)</f>
        <v>98</v>
      </c>
      <c r="PJ26" s="175">
        <f t="shared" si="38"/>
        <v>56</v>
      </c>
      <c r="PK26" s="212">
        <f>IF(PG26=0," ",VLOOKUP(PG26,PROTOKOL!$A:$E,5,FALSE))</f>
        <v>0.69150084134615386</v>
      </c>
      <c r="PL26" s="176" t="s">
        <v>142</v>
      </c>
      <c r="PM26" s="177">
        <f t="shared" si="134"/>
        <v>38.724047115384614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8"/>
        <v xml:space="preserve"> </v>
      </c>
      <c r="PV26" s="176">
        <f t="shared" si="136"/>
        <v>0</v>
      </c>
      <c r="PW26" s="177" t="str">
        <f t="shared" si="137"/>
        <v xml:space="preserve"> </v>
      </c>
      <c r="PY26" s="173">
        <v>2</v>
      </c>
      <c r="PZ26" s="231">
        <v>2</v>
      </c>
      <c r="QA26" s="174" t="str">
        <f>IF(QC26=0," ",VLOOKUP(QC26,PROTOKOL!$A:$F,6,FALSE))</f>
        <v>VAKUM TEST</v>
      </c>
      <c r="QB26" s="43">
        <v>230</v>
      </c>
      <c r="QC26" s="43">
        <v>4</v>
      </c>
      <c r="QD26" s="43">
        <v>7.5</v>
      </c>
      <c r="QE26" s="42">
        <f>IF(QC26=0," ",(VLOOKUP(QC26,PROTOKOL!$A$1:$E$29,2,FALSE))*QD26)</f>
        <v>150</v>
      </c>
      <c r="QF26" s="175">
        <f t="shared" si="40"/>
        <v>80</v>
      </c>
      <c r="QG26" s="212">
        <f>IF(QC26=0," ",VLOOKUP(QC26,PROTOKOL!$A:$E,5,FALSE))</f>
        <v>0.44947554687499996</v>
      </c>
      <c r="QH26" s="176" t="s">
        <v>142</v>
      </c>
      <c r="QI26" s="177">
        <f t="shared" si="179"/>
        <v>35.958043749999995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9"/>
        <v xml:space="preserve"> </v>
      </c>
      <c r="QR26" s="176">
        <f t="shared" si="139"/>
        <v>0</v>
      </c>
      <c r="QS26" s="177" t="str">
        <f t="shared" si="140"/>
        <v xml:space="preserve"> </v>
      </c>
      <c r="QU26" s="173">
        <v>2</v>
      </c>
      <c r="QV26" s="231">
        <v>2</v>
      </c>
      <c r="QW26" s="174" t="str">
        <f>IF(QY26=0," ",VLOOKUP(QY26,PROTOKOL!$A:$F,6,FALSE))</f>
        <v>PANTOGRAF KLOZET  PİSUAR  TAŞLAMA</v>
      </c>
      <c r="QX26" s="43">
        <v>106</v>
      </c>
      <c r="QY26" s="43">
        <v>10</v>
      </c>
      <c r="QZ26" s="43">
        <v>7.5</v>
      </c>
      <c r="RA26" s="42">
        <f>IF(QY26=0," ",(VLOOKUP(QY26,PROTOKOL!$A$1:$E$29,2,FALSE))*QZ26)</f>
        <v>65</v>
      </c>
      <c r="RB26" s="175">
        <f t="shared" si="42"/>
        <v>41</v>
      </c>
      <c r="RC26" s="212">
        <f>IF(QY26=0," ",VLOOKUP(QY26,PROTOKOL!$A:$E,5,FALSE))</f>
        <v>1.0273726785714283</v>
      </c>
      <c r="RD26" s="176" t="s">
        <v>142</v>
      </c>
      <c r="RE26" s="177">
        <f t="shared" si="141"/>
        <v>42.122279821428563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200"/>
        <v xml:space="preserve"> </v>
      </c>
      <c r="RN26" s="176">
        <f t="shared" si="143"/>
        <v>0</v>
      </c>
      <c r="RO26" s="177" t="str">
        <f t="shared" si="144"/>
        <v xml:space="preserve"> </v>
      </c>
      <c r="RQ26" s="173">
        <v>2</v>
      </c>
      <c r="RR26" s="231">
        <v>2</v>
      </c>
      <c r="RS26" s="174" t="str">
        <f>IF(RU26=0," ",VLOOKUP(RU26,PROTOKOL!$A:$F,6,FALSE))</f>
        <v>PANTOGRAF KLOZET  PİSUAR  TAŞLAMA</v>
      </c>
      <c r="RT26" s="43">
        <v>125</v>
      </c>
      <c r="RU26" s="43">
        <v>10</v>
      </c>
      <c r="RV26" s="43">
        <v>7.5</v>
      </c>
      <c r="RW26" s="42">
        <f>IF(RU26=0," ",(VLOOKUP(RU26,PROTOKOL!$A$1:$E$29,2,FALSE))*RV26)</f>
        <v>65</v>
      </c>
      <c r="RX26" s="175">
        <f t="shared" si="44"/>
        <v>60</v>
      </c>
      <c r="RY26" s="212">
        <f>IF(RU26=0," ",VLOOKUP(RU26,PROTOKOL!$A:$E,5,FALSE))</f>
        <v>1.0273726785714283</v>
      </c>
      <c r="RZ26" s="176" t="s">
        <v>142</v>
      </c>
      <c r="SA26" s="177">
        <f t="shared" si="145"/>
        <v>61.642360714285701</v>
      </c>
      <c r="SB26" s="217" t="str">
        <f>IF(SD26=0," ",VLOOKUP(SD26,PROTOKOL!$A:$F,6,FALSE))</f>
        <v>PERDE KESME SULU SİST.</v>
      </c>
      <c r="SC26" s="43">
        <v>61</v>
      </c>
      <c r="SD26" s="43">
        <v>8</v>
      </c>
      <c r="SE26" s="43">
        <v>3</v>
      </c>
      <c r="SF26" s="91">
        <f>IF(SD26=0," ",(VLOOKUP(SD26,PROTOKOL!$A$1:$E$29,2,FALSE))*SE26)</f>
        <v>39.200000000000003</v>
      </c>
      <c r="SG26" s="175">
        <f t="shared" si="45"/>
        <v>21.799999999999997</v>
      </c>
      <c r="SH26" s="176">
        <f>IF(SD26=0," ",VLOOKUP(SD26,PROTOKOL!$A:$E,5,FALSE))</f>
        <v>0.69150084134615386</v>
      </c>
      <c r="SI26" s="212">
        <f t="shared" si="201"/>
        <v>15.074718341346152</v>
      </c>
      <c r="SJ26" s="176">
        <f t="shared" si="147"/>
        <v>6</v>
      </c>
      <c r="SK26" s="177">
        <f t="shared" si="148"/>
        <v>30.149436682692304</v>
      </c>
      <c r="SM26" s="173">
        <v>2</v>
      </c>
      <c r="SN26" s="231">
        <v>2</v>
      </c>
      <c r="SO26" s="174" t="str">
        <f>IF(SQ26=0," ",VLOOKUP(SQ26,PROTOKOL!$A:$F,6,FALSE))</f>
        <v>VAKUM TEST</v>
      </c>
      <c r="SP26" s="43">
        <v>200</v>
      </c>
      <c r="SQ26" s="43">
        <v>4</v>
      </c>
      <c r="SR26" s="43">
        <v>6</v>
      </c>
      <c r="SS26" s="42">
        <f>IF(SQ26=0," ",(VLOOKUP(SQ26,PROTOKOL!$A$1:$E$29,2,FALSE))*SR26)</f>
        <v>120</v>
      </c>
      <c r="ST26" s="175">
        <f t="shared" si="46"/>
        <v>80</v>
      </c>
      <c r="SU26" s="212">
        <f>IF(SQ26=0," ",VLOOKUP(SQ26,PROTOKOL!$A:$E,5,FALSE))</f>
        <v>0.44947554687499996</v>
      </c>
      <c r="SV26" s="176" t="s">
        <v>142</v>
      </c>
      <c r="SW26" s="177">
        <f t="shared" si="149"/>
        <v>35.958043749999995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202"/>
        <v xml:space="preserve"> </v>
      </c>
      <c r="TF26" s="176">
        <f t="shared" si="151"/>
        <v>0</v>
      </c>
      <c r="TG26" s="177" t="str">
        <f t="shared" si="152"/>
        <v xml:space="preserve"> </v>
      </c>
      <c r="TI26" s="173">
        <v>2</v>
      </c>
      <c r="TJ26" s="231">
        <v>2</v>
      </c>
      <c r="TK26" s="174" t="s">
        <v>143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 t="s">
        <v>142</v>
      </c>
      <c r="TS26" s="177" t="str">
        <f t="shared" si="153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203"/>
        <v xml:space="preserve"> </v>
      </c>
      <c r="UB26" s="176">
        <f t="shared" si="155"/>
        <v>0</v>
      </c>
      <c r="UC26" s="177" t="str">
        <f t="shared" si="156"/>
        <v xml:space="preserve"> </v>
      </c>
      <c r="UE26" s="173">
        <v>2</v>
      </c>
      <c r="UF26" s="231">
        <v>2</v>
      </c>
      <c r="UG26" s="174" t="s">
        <v>143</v>
      </c>
      <c r="UH26" s="43"/>
      <c r="UI26" s="43"/>
      <c r="UJ26" s="43"/>
      <c r="UK26" s="42" t="str">
        <f>IF(UI26=0," ",(VLOOKUP(UI26,PROTOKOL!$A$1:$E$29,2,FALSE))*UJ26)</f>
        <v xml:space="preserve"> </v>
      </c>
      <c r="UL26" s="175" t="str">
        <f t="shared" si="50"/>
        <v xml:space="preserve"> </v>
      </c>
      <c r="UM26" s="212" t="str">
        <f>IF(UI26=0," ",VLOOKUP(UI26,PROTOKOL!$A:$E,5,FALSE))</f>
        <v xml:space="preserve"> </v>
      </c>
      <c r="UN26" s="176" t="s">
        <v>142</v>
      </c>
      <c r="UO26" s="177" t="str">
        <f t="shared" si="157"/>
        <v xml:space="preserve"> </v>
      </c>
      <c r="UP26" s="217" t="str">
        <f>IF(UR26=0," ",VLOOKUP(UR26,PROTOKOL!$A:$F,6,FALSE))</f>
        <v xml:space="preserve"> </v>
      </c>
      <c r="UQ26" s="43"/>
      <c r="UR26" s="43"/>
      <c r="US26" s="43"/>
      <c r="UT26" s="91" t="str">
        <f>IF(UR26=0," ",(VLOOKUP(UR26,PROTOKOL!$A$1:$E$29,2,FALSE))*US26)</f>
        <v xml:space="preserve"> </v>
      </c>
      <c r="UU26" s="175" t="str">
        <f t="shared" si="51"/>
        <v xml:space="preserve"> </v>
      </c>
      <c r="UV26" s="176" t="str">
        <f>IF(UR26=0," ",VLOOKUP(UR26,PROTOKOL!$A:$E,5,FALSE))</f>
        <v xml:space="preserve"> </v>
      </c>
      <c r="UW26" s="212" t="str">
        <f t="shared" si="204"/>
        <v xml:space="preserve"> </v>
      </c>
      <c r="UX26" s="176">
        <f t="shared" si="159"/>
        <v>0</v>
      </c>
      <c r="UY26" s="177" t="str">
        <f t="shared" si="160"/>
        <v xml:space="preserve"> </v>
      </c>
      <c r="VA26" s="173">
        <v>2</v>
      </c>
      <c r="VB26" s="231">
        <v>2</v>
      </c>
      <c r="VC26" s="174" t="str">
        <f>IF(VE26=0," ",VLOOKUP(VE26,PROTOKOL!$A:$F,6,FALSE))</f>
        <v>SIZDIRMAZLIK TAMİR</v>
      </c>
      <c r="VD26" s="43">
        <v>122</v>
      </c>
      <c r="VE26" s="43">
        <v>12</v>
      </c>
      <c r="VF26" s="43">
        <v>7.5</v>
      </c>
      <c r="VG26" s="42">
        <f>IF(VE26=0," ",(VLOOKUP(VE26,PROTOKOL!$A$1:$E$29,2,FALSE))*VF26)</f>
        <v>78</v>
      </c>
      <c r="VH26" s="175">
        <f t="shared" si="52"/>
        <v>44</v>
      </c>
      <c r="VI26" s="212">
        <f>IF(VE26=0," ",VLOOKUP(VE26,PROTOKOL!$A:$E,5,FALSE))</f>
        <v>0.8561438988095238</v>
      </c>
      <c r="VJ26" s="176" t="s">
        <v>142</v>
      </c>
      <c r="VK26" s="177">
        <f t="shared" si="161"/>
        <v>37.67033154761905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205"/>
        <v xml:space="preserve"> </v>
      </c>
      <c r="VT26" s="176">
        <f t="shared" si="163"/>
        <v>0</v>
      </c>
      <c r="VU26" s="177" t="str">
        <f t="shared" si="164"/>
        <v xml:space="preserve"> </v>
      </c>
      <c r="VW26" s="173">
        <v>2</v>
      </c>
      <c r="VX26" s="231">
        <v>2</v>
      </c>
      <c r="VY26" s="174" t="str">
        <f>IF(WA26=0," ",VLOOKUP(WA26,PROTOKOL!$A:$F,6,FALSE))</f>
        <v>VAKUM TEST</v>
      </c>
      <c r="VZ26" s="43">
        <v>103</v>
      </c>
      <c r="WA26" s="43">
        <v>4</v>
      </c>
      <c r="WB26" s="43">
        <v>3.5</v>
      </c>
      <c r="WC26" s="42">
        <f>IF(WA26=0," ",(VLOOKUP(WA26,PROTOKOL!$A$1:$E$29,2,FALSE))*WB26)</f>
        <v>70</v>
      </c>
      <c r="WD26" s="175">
        <f t="shared" si="54"/>
        <v>33</v>
      </c>
      <c r="WE26" s="212">
        <f>IF(WA26=0," ",VLOOKUP(WA26,PROTOKOL!$A:$E,5,FALSE))</f>
        <v>0.44947554687499996</v>
      </c>
      <c r="WF26" s="176" t="s">
        <v>142</v>
      </c>
      <c r="WG26" s="177">
        <f t="shared" si="165"/>
        <v>14.832693046874999</v>
      </c>
      <c r="WH26" s="217" t="str">
        <f>IF(WJ26=0," ",VLOOKUP(WJ26,PROTOKOL!$A:$F,6,FALSE))</f>
        <v xml:space="preserve"> </v>
      </c>
      <c r="WI26" s="43"/>
      <c r="WJ26" s="43"/>
      <c r="WK26" s="43"/>
      <c r="WL26" s="91" t="str">
        <f>IF(WJ26=0," ",(VLOOKUP(WJ26,PROTOKOL!$A$1:$E$29,2,FALSE))*WK26)</f>
        <v xml:space="preserve"> </v>
      </c>
      <c r="WM26" s="175" t="str">
        <f t="shared" si="55"/>
        <v xml:space="preserve"> </v>
      </c>
      <c r="WN26" s="176" t="str">
        <f>IF(WJ26=0," ",VLOOKUP(WJ26,PROTOKOL!$A:$E,5,FALSE))</f>
        <v xml:space="preserve"> </v>
      </c>
      <c r="WO26" s="212" t="str">
        <f t="shared" si="206"/>
        <v xml:space="preserve"> </v>
      </c>
      <c r="WP26" s="176">
        <f t="shared" si="167"/>
        <v>0</v>
      </c>
      <c r="WQ26" s="177" t="str">
        <f t="shared" si="168"/>
        <v xml:space="preserve"> </v>
      </c>
      <c r="WS26" s="173">
        <v>2</v>
      </c>
      <c r="WT26" s="231">
        <v>2</v>
      </c>
      <c r="WU26" s="174" t="str">
        <f>IF(WW26=0," ",VLOOKUP(WW26,PROTOKOL!$A:$F,6,FALSE))</f>
        <v>VAKUM TEST</v>
      </c>
      <c r="WV26" s="43">
        <v>90</v>
      </c>
      <c r="WW26" s="43">
        <v>4</v>
      </c>
      <c r="WX26" s="43">
        <v>3</v>
      </c>
      <c r="WY26" s="42">
        <f>IF(WW26=0," ",(VLOOKUP(WW26,PROTOKOL!$A$1:$E$29,2,FALSE))*WX26)</f>
        <v>60</v>
      </c>
      <c r="WZ26" s="175">
        <f t="shared" si="56"/>
        <v>30</v>
      </c>
      <c r="XA26" s="212">
        <f>IF(WW26=0," ",VLOOKUP(WW26,PROTOKOL!$A:$E,5,FALSE))</f>
        <v>0.44947554687499996</v>
      </c>
      <c r="XB26" s="176" t="s">
        <v>142</v>
      </c>
      <c r="XC26" s="177">
        <f t="shared" si="169"/>
        <v>13.484266406249999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7"/>
        <v xml:space="preserve"> </v>
      </c>
      <c r="XL26" s="176">
        <f t="shared" si="171"/>
        <v>0</v>
      </c>
      <c r="XM26" s="177" t="str">
        <f t="shared" si="172"/>
        <v xml:space="preserve"> </v>
      </c>
      <c r="XO26" s="173">
        <v>2</v>
      </c>
      <c r="XP26" s="231">
        <v>2</v>
      </c>
      <c r="XQ26" s="174" t="str">
        <f>IF(XS26=0," ",VLOOKUP(XS26,PROTOKOL!$A:$F,6,FALSE))</f>
        <v>WNZL. YERD.KLZ. TAŞLAMA</v>
      </c>
      <c r="XR26" s="43">
        <v>192</v>
      </c>
      <c r="XS26" s="43">
        <v>2</v>
      </c>
      <c r="XT26" s="43">
        <v>7.5</v>
      </c>
      <c r="XU26" s="42">
        <f>IF(XS26=0," ",(VLOOKUP(XS26,PROTOKOL!$A$1:$E$29,2,FALSE))*XT26)</f>
        <v>124.00000000000001</v>
      </c>
      <c r="XV26" s="175">
        <f t="shared" si="58"/>
        <v>67.999999999999986</v>
      </c>
      <c r="XW26" s="212">
        <f>IF(XS26=0," ",VLOOKUP(XS26,PROTOKOL!$A:$E,5,FALSE))</f>
        <v>0.54481884469696984</v>
      </c>
      <c r="XX26" s="176" t="s">
        <v>142</v>
      </c>
      <c r="XY26" s="177">
        <f t="shared" si="173"/>
        <v>37.047681439393941</v>
      </c>
      <c r="XZ26" s="217" t="str">
        <f>IF(YB26=0," ",VLOOKUP(YB26,PROTOKOL!$A:$F,6,FALSE))</f>
        <v xml:space="preserve"> </v>
      </c>
      <c r="YA26" s="43"/>
      <c r="YB26" s="43"/>
      <c r="YC26" s="43"/>
      <c r="YD26" s="91" t="str">
        <f>IF(YB26=0," ",(VLOOKUP(YB26,PROTOKOL!$A$1:$E$29,2,FALSE))*YC26)</f>
        <v xml:space="preserve"> </v>
      </c>
      <c r="YE26" s="175" t="str">
        <f t="shared" si="59"/>
        <v xml:space="preserve"> </v>
      </c>
      <c r="YF26" s="176" t="str">
        <f>IF(YB26=0," ",VLOOKUP(YB26,PROTOKOL!$A:$E,5,FALSE))</f>
        <v xml:space="preserve"> </v>
      </c>
      <c r="YG26" s="212" t="str">
        <f t="shared" si="208"/>
        <v xml:space="preserve"> </v>
      </c>
      <c r="YH26" s="176">
        <f t="shared" si="175"/>
        <v>0</v>
      </c>
      <c r="YI26" s="177" t="str">
        <f t="shared" si="176"/>
        <v xml:space="preserve"> </v>
      </c>
    </row>
    <row r="27" spans="1:659" ht="13.8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 t="s">
        <v>142</v>
      </c>
      <c r="K27" s="177" t="str">
        <f t="shared" si="60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61"/>
        <v xml:space="preserve"> </v>
      </c>
      <c r="T27" s="176">
        <f t="shared" si="62"/>
        <v>0</v>
      </c>
      <c r="U27" s="177" t="str">
        <f t="shared" si="63"/>
        <v xml:space="preserve"> </v>
      </c>
      <c r="W27" s="173">
        <v>2</v>
      </c>
      <c r="X27" s="229"/>
      <c r="Y27" s="174" t="str">
        <f>IF(AA27=0," ",VLOOKUP(AA27,PROTOKOL!$A:$F,6,FALSE))</f>
        <v>ÜRÜN KONTROL</v>
      </c>
      <c r="Z27" s="43">
        <v>1</v>
      </c>
      <c r="AA27" s="43">
        <v>20</v>
      </c>
      <c r="AB27" s="43">
        <v>1</v>
      </c>
      <c r="AC27" s="42">
        <f>IF(AA27=0," ",(VLOOKUP(AA27,PROTOKOL!$A$1:$E$29,2,FALSE))*AB27)</f>
        <v>0</v>
      </c>
      <c r="AD27" s="175">
        <f t="shared" si="2"/>
        <v>1</v>
      </c>
      <c r="AE27" s="212" t="e">
        <f>IF(AA27=0," ",VLOOKUP(AA27,PROTOKOL!$A:$E,5,FALSE))</f>
        <v>#DIV/0!</v>
      </c>
      <c r="AF27" s="176" t="s">
        <v>142</v>
      </c>
      <c r="AG27" s="177" t="e">
        <f>IF(AA27=0," ",(AE27*AD27))/7.5*1</f>
        <v>#DIV/0!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80"/>
        <v xml:space="preserve"> </v>
      </c>
      <c r="AP27" s="176">
        <f t="shared" si="66"/>
        <v>0</v>
      </c>
      <c r="AQ27" s="177" t="str">
        <f t="shared" si="67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 t="s">
        <v>142</v>
      </c>
      <c r="BC27" s="177" t="str">
        <f t="shared" si="68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81"/>
        <v xml:space="preserve"> </v>
      </c>
      <c r="BL27" s="176">
        <f t="shared" si="70"/>
        <v>0</v>
      </c>
      <c r="BM27" s="177" t="str">
        <f t="shared" si="71"/>
        <v xml:space="preserve"> </v>
      </c>
      <c r="BO27" s="173">
        <v>2</v>
      </c>
      <c r="BP27" s="229"/>
      <c r="BQ27" s="174" t="str">
        <f>IF(BS27=0," ",VLOOKUP(BS27,PROTOKOL!$A:$F,6,FALSE))</f>
        <v>ÜRÜN KONTROL</v>
      </c>
      <c r="BR27" s="43">
        <v>1</v>
      </c>
      <c r="BS27" s="43">
        <v>20</v>
      </c>
      <c r="BT27" s="43">
        <v>1.5</v>
      </c>
      <c r="BU27" s="42">
        <f>IF(BS27=0," ",(VLOOKUP(BS27,PROTOKOL!$A$1:$E$29,2,FALSE))*BT27)</f>
        <v>0</v>
      </c>
      <c r="BV27" s="175">
        <f t="shared" si="6"/>
        <v>1</v>
      </c>
      <c r="BW27" s="212" t="e">
        <f>IF(BS27=0," ",VLOOKUP(BS27,PROTOKOL!$A:$E,5,FALSE))</f>
        <v>#DIV/0!</v>
      </c>
      <c r="BX27" s="176" t="s">
        <v>142</v>
      </c>
      <c r="BY27" s="177" t="e">
        <f>IF(BS27=0," ",(BW27*BV27))/7.5*1.5</f>
        <v>#DIV/0!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182"/>
        <v xml:space="preserve"> </v>
      </c>
      <c r="CH27" s="176">
        <f t="shared" si="74"/>
        <v>0</v>
      </c>
      <c r="CI27" s="177" t="str">
        <f t="shared" si="75"/>
        <v xml:space="preserve"> </v>
      </c>
      <c r="CK27" s="173">
        <v>2</v>
      </c>
      <c r="CL27" s="229"/>
      <c r="CM27" s="174" t="str">
        <f>IF(CO27=0," ",VLOOKUP(CO27,PROTOKOL!$A:$F,6,FALSE))</f>
        <v>FORKLİFT OPERATÖRÜ</v>
      </c>
      <c r="CN27" s="43">
        <v>1</v>
      </c>
      <c r="CO27" s="43">
        <v>14</v>
      </c>
      <c r="CP27" s="43">
        <v>0.5</v>
      </c>
      <c r="CQ27" s="42">
        <f>IF(CO27=0," ",(VLOOKUP(CO27,PROTOKOL!$A$1:$E$29,2,FALSE))*CP27)</f>
        <v>0</v>
      </c>
      <c r="CR27" s="175">
        <f t="shared" si="8"/>
        <v>1</v>
      </c>
      <c r="CS27" s="212">
        <f>IF(CO27=0," ",VLOOKUP(CO27,PROTOKOL!$A:$E,5,FALSE))</f>
        <v>7.5</v>
      </c>
      <c r="CT27" s="176" t="s">
        <v>142</v>
      </c>
      <c r="CU27" s="177">
        <f>IF(CO27=0," ",(CS27*CR27))/7.5*0.5</f>
        <v>0.5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83"/>
        <v xml:space="preserve"> </v>
      </c>
      <c r="DD27" s="176">
        <f t="shared" si="78"/>
        <v>0</v>
      </c>
      <c r="DE27" s="177" t="str">
        <f t="shared" si="79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 t="s">
        <v>142</v>
      </c>
      <c r="DQ27" s="177" t="str">
        <f t="shared" si="80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84"/>
        <v xml:space="preserve"> </v>
      </c>
      <c r="DZ27" s="176">
        <f t="shared" si="82"/>
        <v>0</v>
      </c>
      <c r="EA27" s="177" t="str">
        <f t="shared" si="83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 t="s">
        <v>142</v>
      </c>
      <c r="EM27" s="177" t="str">
        <f t="shared" si="84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85"/>
        <v xml:space="preserve"> </v>
      </c>
      <c r="EV27" s="176">
        <f t="shared" si="86"/>
        <v>0</v>
      </c>
      <c r="EW27" s="177" t="str">
        <f t="shared" si="87"/>
        <v xml:space="preserve"> </v>
      </c>
      <c r="EY27" s="173">
        <v>2</v>
      </c>
      <c r="EZ27" s="229"/>
      <c r="FA27" s="174" t="str">
        <f>IF(FC27=0," ",VLOOKUP(FC27,PROTOKOL!$A:$F,6,FALSE))</f>
        <v>ÜRÜN KONTROL</v>
      </c>
      <c r="FB27" s="43">
        <v>1</v>
      </c>
      <c r="FC27" s="43">
        <v>20</v>
      </c>
      <c r="FD27" s="43">
        <v>1</v>
      </c>
      <c r="FE27" s="42">
        <f>IF(FC27=0," ",(VLOOKUP(FC27,PROTOKOL!$A$1:$E$29,2,FALSE))*FD27)</f>
        <v>0</v>
      </c>
      <c r="FF27" s="175">
        <f t="shared" si="14"/>
        <v>1</v>
      </c>
      <c r="FG27" s="212" t="e">
        <f>IF(FC27=0," ",VLOOKUP(FC27,PROTOKOL!$A:$E,5,FALSE))</f>
        <v>#DIV/0!</v>
      </c>
      <c r="FH27" s="176" t="s">
        <v>142</v>
      </c>
      <c r="FI27" s="177" t="e">
        <f>IF(FC27=0," ",(FG27*FF27))/7.5*1</f>
        <v>#DIV/0!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6"/>
        <v xml:space="preserve"> </v>
      </c>
      <c r="FR27" s="176">
        <f t="shared" si="88"/>
        <v>0</v>
      </c>
      <c r="FS27" s="177" t="str">
        <f t="shared" si="89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 t="s">
        <v>142</v>
      </c>
      <c r="GE27" s="177" t="str">
        <f t="shared" si="90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7"/>
        <v xml:space="preserve"> </v>
      </c>
      <c r="GN27" s="176">
        <f t="shared" si="92"/>
        <v>0</v>
      </c>
      <c r="GO27" s="177" t="str">
        <f t="shared" si="93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 t="s">
        <v>142</v>
      </c>
      <c r="HA27" s="177" t="str">
        <f t="shared" si="94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8"/>
        <v xml:space="preserve"> </v>
      </c>
      <c r="HJ27" s="176">
        <f t="shared" si="96"/>
        <v>0</v>
      </c>
      <c r="HK27" s="177" t="str">
        <f t="shared" si="97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 t="s">
        <v>142</v>
      </c>
      <c r="HW27" s="177" t="str">
        <f t="shared" si="98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189"/>
        <v xml:space="preserve"> </v>
      </c>
      <c r="IF27" s="176">
        <f t="shared" si="100"/>
        <v>0</v>
      </c>
      <c r="IG27" s="177" t="str">
        <f t="shared" si="101"/>
        <v xml:space="preserve"> </v>
      </c>
      <c r="II27" s="173">
        <v>2</v>
      </c>
      <c r="IJ27" s="229"/>
      <c r="IK27" s="174" t="str">
        <f>IF(IM27=0," ",VLOOKUP(IM27,PROTOKOL!$A:$F,6,FALSE))</f>
        <v>VİTRA CLEAN</v>
      </c>
      <c r="IL27" s="43">
        <v>36</v>
      </c>
      <c r="IM27" s="43">
        <v>13</v>
      </c>
      <c r="IN27" s="43">
        <v>3</v>
      </c>
      <c r="IO27" s="42">
        <f>IF(IM27=0," ",(VLOOKUP(IM27,PROTOKOL!$A$1:$E$29,2,FALSE))*IN27)</f>
        <v>23.599999999999998</v>
      </c>
      <c r="IP27" s="175">
        <f t="shared" si="22"/>
        <v>12.400000000000002</v>
      </c>
      <c r="IQ27" s="212">
        <f>IF(IM27=0," ",VLOOKUP(IM27,PROTOKOL!$A:$E,5,FALSE))</f>
        <v>1.1599368951612903</v>
      </c>
      <c r="IR27" s="176" t="s">
        <v>142</v>
      </c>
      <c r="IS27" s="177">
        <f t="shared" si="102"/>
        <v>14.383217500000002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90"/>
        <v xml:space="preserve"> </v>
      </c>
      <c r="JB27" s="176">
        <f t="shared" si="104"/>
        <v>0</v>
      </c>
      <c r="JC27" s="177" t="str">
        <f t="shared" si="105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 t="s">
        <v>142</v>
      </c>
      <c r="JO27" s="177" t="str">
        <f t="shared" si="106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91"/>
        <v xml:space="preserve"> </v>
      </c>
      <c r="JX27" s="176">
        <f t="shared" si="108"/>
        <v>0</v>
      </c>
      <c r="JY27" s="177" t="str">
        <f t="shared" si="109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 t="s">
        <v>142</v>
      </c>
      <c r="KK27" s="177" t="str">
        <f t="shared" si="110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92"/>
        <v xml:space="preserve"> </v>
      </c>
      <c r="KT27" s="176">
        <f t="shared" si="112"/>
        <v>0</v>
      </c>
      <c r="KU27" s="177" t="str">
        <f t="shared" si="113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 t="s">
        <v>142</v>
      </c>
      <c r="LG27" s="177" t="str">
        <f t="shared" si="114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93"/>
        <v xml:space="preserve"> </v>
      </c>
      <c r="LP27" s="176">
        <f t="shared" si="116"/>
        <v>0</v>
      </c>
      <c r="LQ27" s="177" t="str">
        <f t="shared" si="117"/>
        <v xml:space="preserve"> </v>
      </c>
      <c r="LS27" s="173">
        <v>2</v>
      </c>
      <c r="LT27" s="229"/>
      <c r="LU27" s="174" t="str">
        <f>IF(LW27=0," ",VLOOKUP(LW27,PROTOKOL!$A:$F,6,FALSE))</f>
        <v xml:space="preserve"> </v>
      </c>
      <c r="LV27" s="43"/>
      <c r="LW27" s="43"/>
      <c r="LX27" s="43"/>
      <c r="LY27" s="42" t="str">
        <f>IF(LW27=0," ",(VLOOKUP(LW27,PROTOKOL!$A$1:$E$29,2,FALSE))*LX27)</f>
        <v xml:space="preserve"> </v>
      </c>
      <c r="LZ27" s="175" t="str">
        <f t="shared" si="30"/>
        <v xml:space="preserve"> </v>
      </c>
      <c r="MA27" s="212" t="str">
        <f>IF(LW27=0," ",VLOOKUP(LW27,PROTOKOL!$A:$E,5,FALSE))</f>
        <v xml:space="preserve"> </v>
      </c>
      <c r="MB27" s="176" t="s">
        <v>142</v>
      </c>
      <c r="MC27" s="177" t="str">
        <f t="shared" si="118"/>
        <v xml:space="preserve"> 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94"/>
        <v xml:space="preserve"> </v>
      </c>
      <c r="ML27" s="176">
        <f t="shared" si="120"/>
        <v>0</v>
      </c>
      <c r="MM27" s="177" t="str">
        <f t="shared" si="121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 t="s">
        <v>142</v>
      </c>
      <c r="MY27" s="177" t="str">
        <f t="shared" si="122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95"/>
        <v xml:space="preserve"> </v>
      </c>
      <c r="NH27" s="176">
        <f t="shared" si="124"/>
        <v>0</v>
      </c>
      <c r="NI27" s="177" t="str">
        <f t="shared" si="125"/>
        <v xml:space="preserve"> </v>
      </c>
      <c r="NK27" s="173">
        <v>2</v>
      </c>
      <c r="NL27" s="229"/>
      <c r="NM27" s="174" t="str">
        <f>IF(NO27=0," ",VLOOKUP(NO27,PROTOKOL!$A:$F,6,FALSE))</f>
        <v>PERDE KESME SULU SİST.</v>
      </c>
      <c r="NN27" s="43">
        <v>93</v>
      </c>
      <c r="NO27" s="43">
        <v>8</v>
      </c>
      <c r="NP27" s="43">
        <v>4.5</v>
      </c>
      <c r="NQ27" s="42">
        <f>IF(NO27=0," ",(VLOOKUP(NO27,PROTOKOL!$A$1:$E$29,2,FALSE))*NP27)</f>
        <v>58.8</v>
      </c>
      <c r="NR27" s="175">
        <f t="shared" si="34"/>
        <v>34.200000000000003</v>
      </c>
      <c r="NS27" s="212">
        <f>IF(NO27=0," ",VLOOKUP(NO27,PROTOKOL!$A:$E,5,FALSE))</f>
        <v>0.69150084134615386</v>
      </c>
      <c r="NT27" s="176" t="s">
        <v>142</v>
      </c>
      <c r="NU27" s="177">
        <f t="shared" si="126"/>
        <v>23.649328774038462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6"/>
        <v xml:space="preserve"> </v>
      </c>
      <c r="OD27" s="176">
        <f t="shared" si="128"/>
        <v>0</v>
      </c>
      <c r="OE27" s="177" t="str">
        <f t="shared" si="129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 t="s">
        <v>142</v>
      </c>
      <c r="OQ27" s="177" t="str">
        <f t="shared" si="130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7"/>
        <v xml:space="preserve"> </v>
      </c>
      <c r="OZ27" s="176">
        <f t="shared" si="132"/>
        <v>0</v>
      </c>
      <c r="PA27" s="177" t="str">
        <f t="shared" si="133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 t="s">
        <v>142</v>
      </c>
      <c r="PM27" s="177" t="str">
        <f t="shared" si="134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8"/>
        <v xml:space="preserve"> </v>
      </c>
      <c r="PV27" s="176">
        <f t="shared" si="136"/>
        <v>0</v>
      </c>
      <c r="PW27" s="177" t="str">
        <f t="shared" si="137"/>
        <v xml:space="preserve"> </v>
      </c>
      <c r="PY27" s="173">
        <v>2</v>
      </c>
      <c r="PZ27" s="229"/>
      <c r="QA27" s="174" t="str">
        <f>IF(QC27=0," ",VLOOKUP(QC27,PROTOKOL!$A:$F,6,FALSE))</f>
        <v xml:space="preserve"> </v>
      </c>
      <c r="QB27" s="43"/>
      <c r="QC27" s="43"/>
      <c r="QD27" s="43"/>
      <c r="QE27" s="42" t="str">
        <f>IF(QC27=0," ",(VLOOKUP(QC27,PROTOKOL!$A$1:$E$29,2,FALSE))*QD27)</f>
        <v xml:space="preserve"> </v>
      </c>
      <c r="QF27" s="175" t="str">
        <f t="shared" si="40"/>
        <v xml:space="preserve"> </v>
      </c>
      <c r="QG27" s="212" t="str">
        <f>IF(QC27=0," ",VLOOKUP(QC27,PROTOKOL!$A:$E,5,FALSE))</f>
        <v xml:space="preserve"> </v>
      </c>
      <c r="QH27" s="176" t="s">
        <v>142</v>
      </c>
      <c r="QI27" s="177" t="str">
        <f t="shared" si="179"/>
        <v xml:space="preserve"> 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9"/>
        <v xml:space="preserve"> </v>
      </c>
      <c r="QR27" s="176">
        <f t="shared" si="139"/>
        <v>0</v>
      </c>
      <c r="QS27" s="177" t="str">
        <f t="shared" si="140"/>
        <v xml:space="preserve"> </v>
      </c>
      <c r="QU27" s="173">
        <v>2</v>
      </c>
      <c r="QV27" s="229"/>
      <c r="QW27" s="174" t="str">
        <f>IF(QY27=0," ",VLOOKUP(QY27,PROTOKOL!$A:$F,6,FALSE))</f>
        <v xml:space="preserve"> </v>
      </c>
      <c r="QX27" s="43"/>
      <c r="QY27" s="43"/>
      <c r="QZ27" s="43"/>
      <c r="RA27" s="42" t="str">
        <f>IF(QY27=0," ",(VLOOKUP(QY27,PROTOKOL!$A$1:$E$29,2,FALSE))*QZ27)</f>
        <v xml:space="preserve"> </v>
      </c>
      <c r="RB27" s="175" t="str">
        <f t="shared" si="42"/>
        <v xml:space="preserve"> </v>
      </c>
      <c r="RC27" s="212" t="str">
        <f>IF(QY27=0," ",VLOOKUP(QY27,PROTOKOL!$A:$E,5,FALSE))</f>
        <v xml:space="preserve"> </v>
      </c>
      <c r="RD27" s="176" t="s">
        <v>142</v>
      </c>
      <c r="RE27" s="177" t="str">
        <f t="shared" si="141"/>
        <v xml:space="preserve"> 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200"/>
        <v xml:space="preserve"> </v>
      </c>
      <c r="RN27" s="176">
        <f t="shared" si="143"/>
        <v>0</v>
      </c>
      <c r="RO27" s="177" t="str">
        <f t="shared" si="144"/>
        <v xml:space="preserve"> </v>
      </c>
      <c r="RQ27" s="173">
        <v>2</v>
      </c>
      <c r="RR27" s="229"/>
      <c r="RS27" s="174" t="str">
        <f>IF(RU27=0," ",VLOOKUP(RU27,PROTOKOL!$A:$F,6,FALSE))</f>
        <v xml:space="preserve"> </v>
      </c>
      <c r="RT27" s="43"/>
      <c r="RU27" s="43"/>
      <c r="RV27" s="43"/>
      <c r="RW27" s="42" t="str">
        <f>IF(RU27=0," ",(VLOOKUP(RU27,PROTOKOL!$A$1:$E$29,2,FALSE))*RV27)</f>
        <v xml:space="preserve"> </v>
      </c>
      <c r="RX27" s="175" t="str">
        <f t="shared" si="44"/>
        <v xml:space="preserve"> </v>
      </c>
      <c r="RY27" s="212" t="str">
        <f>IF(RU27=0," ",VLOOKUP(RU27,PROTOKOL!$A:$E,5,FALSE))</f>
        <v xml:space="preserve"> </v>
      </c>
      <c r="RZ27" s="176" t="s">
        <v>142</v>
      </c>
      <c r="SA27" s="177" t="str">
        <f t="shared" si="145"/>
        <v xml:space="preserve"> 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201"/>
        <v xml:space="preserve"> </v>
      </c>
      <c r="SJ27" s="176">
        <f t="shared" si="147"/>
        <v>0</v>
      </c>
      <c r="SK27" s="177" t="str">
        <f t="shared" si="148"/>
        <v xml:space="preserve"> </v>
      </c>
      <c r="SM27" s="173">
        <v>2</v>
      </c>
      <c r="SN27" s="229"/>
      <c r="SO27" s="174" t="str">
        <f>IF(SQ27=0," ",VLOOKUP(SQ27,PROTOKOL!$A:$F,6,FALSE))</f>
        <v>KOKU TESTİ</v>
      </c>
      <c r="SP27" s="43">
        <v>1</v>
      </c>
      <c r="SQ27" s="43">
        <v>17</v>
      </c>
      <c r="SR27" s="43">
        <v>1.5</v>
      </c>
      <c r="SS27" s="42">
        <f>IF(SQ27=0," ",(VLOOKUP(SQ27,PROTOKOL!$A$1:$E$29,2,FALSE))*SR27)</f>
        <v>0</v>
      </c>
      <c r="ST27" s="175">
        <f t="shared" si="46"/>
        <v>1</v>
      </c>
      <c r="SU27" s="212" t="e">
        <f>IF(SQ27=0," ",VLOOKUP(SQ27,PROTOKOL!$A:$E,5,FALSE))</f>
        <v>#DIV/0!</v>
      </c>
      <c r="SV27" s="176" t="s">
        <v>142</v>
      </c>
      <c r="SW27" s="177" t="e">
        <f>IF(SQ27=0," ",(SU27*ST27))/7.5*1.5</f>
        <v>#DIV/0!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202"/>
        <v xml:space="preserve"> </v>
      </c>
      <c r="TF27" s="176">
        <f t="shared" si="151"/>
        <v>0</v>
      </c>
      <c r="TG27" s="177" t="str">
        <f t="shared" si="152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 t="s">
        <v>142</v>
      </c>
      <c r="TS27" s="177" t="str">
        <f t="shared" si="153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203"/>
        <v xml:space="preserve"> </v>
      </c>
      <c r="UB27" s="176">
        <f t="shared" si="155"/>
        <v>0</v>
      </c>
      <c r="UC27" s="177" t="str">
        <f t="shared" si="156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 t="s">
        <v>142</v>
      </c>
      <c r="UO27" s="177" t="str">
        <f t="shared" si="157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204"/>
        <v xml:space="preserve"> </v>
      </c>
      <c r="UX27" s="176">
        <f t="shared" si="159"/>
        <v>0</v>
      </c>
      <c r="UY27" s="177" t="str">
        <f t="shared" si="160"/>
        <v xml:space="preserve"> </v>
      </c>
      <c r="VA27" s="173">
        <v>2</v>
      </c>
      <c r="VB27" s="229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 t="s">
        <v>142</v>
      </c>
      <c r="VK27" s="177" t="str">
        <f t="shared" si="161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205"/>
        <v xml:space="preserve"> </v>
      </c>
      <c r="VT27" s="176">
        <f t="shared" si="163"/>
        <v>0</v>
      </c>
      <c r="VU27" s="177" t="str">
        <f t="shared" si="164"/>
        <v xml:space="preserve"> </v>
      </c>
      <c r="VW27" s="173">
        <v>2</v>
      </c>
      <c r="VX27" s="229"/>
      <c r="VY27" s="174" t="str">
        <f>IF(WA27=0," ",VLOOKUP(WA27,PROTOKOL!$A:$F,6,FALSE))</f>
        <v>ÜRÜN KONTROL</v>
      </c>
      <c r="VZ27" s="43">
        <v>1</v>
      </c>
      <c r="WA27" s="43">
        <v>20</v>
      </c>
      <c r="WB27" s="43">
        <v>3.5</v>
      </c>
      <c r="WC27" s="42">
        <f>IF(WA27=0," ",(VLOOKUP(WA27,PROTOKOL!$A$1:$E$29,2,FALSE))*WB27)</f>
        <v>0</v>
      </c>
      <c r="WD27" s="175">
        <f t="shared" si="54"/>
        <v>1</v>
      </c>
      <c r="WE27" s="212" t="e">
        <f>IF(WA27=0," ",VLOOKUP(WA27,PROTOKOL!$A:$E,5,FALSE))</f>
        <v>#DIV/0!</v>
      </c>
      <c r="WF27" s="176" t="s">
        <v>142</v>
      </c>
      <c r="WG27" s="177" t="e">
        <f>IF(WA27=0," ",(WE27*WD27))/7.5*3.5</f>
        <v>#DIV/0!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6"/>
        <v xml:space="preserve"> </v>
      </c>
      <c r="WP27" s="176">
        <f t="shared" si="167"/>
        <v>0</v>
      </c>
      <c r="WQ27" s="177" t="str">
        <f t="shared" si="168"/>
        <v xml:space="preserve"> </v>
      </c>
      <c r="WS27" s="173">
        <v>2</v>
      </c>
      <c r="WT27" s="229"/>
      <c r="WU27" s="174" t="str">
        <f>IF(WW27=0," ",VLOOKUP(WW27,PROTOKOL!$A:$F,6,FALSE))</f>
        <v>PERDE KESME SULU SİST.</v>
      </c>
      <c r="WV27" s="43">
        <v>90</v>
      </c>
      <c r="WW27" s="43">
        <v>8</v>
      </c>
      <c r="WX27" s="43">
        <v>4.5</v>
      </c>
      <c r="WY27" s="42">
        <f>IF(WW27=0," ",(VLOOKUP(WW27,PROTOKOL!$A$1:$E$29,2,FALSE))*WX27)</f>
        <v>58.8</v>
      </c>
      <c r="WZ27" s="175">
        <f t="shared" si="56"/>
        <v>31.200000000000003</v>
      </c>
      <c r="XA27" s="212">
        <f>IF(WW27=0," ",VLOOKUP(WW27,PROTOKOL!$A:$E,5,FALSE))</f>
        <v>0.69150084134615386</v>
      </c>
      <c r="XB27" s="176" t="s">
        <v>142</v>
      </c>
      <c r="XC27" s="177">
        <f t="shared" si="169"/>
        <v>21.574826250000001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7"/>
        <v xml:space="preserve"> </v>
      </c>
      <c r="XL27" s="176">
        <f t="shared" si="171"/>
        <v>0</v>
      </c>
      <c r="XM27" s="177" t="str">
        <f t="shared" si="172"/>
        <v xml:space="preserve"> </v>
      </c>
      <c r="XO27" s="173">
        <v>2</v>
      </c>
      <c r="XP27" s="229"/>
      <c r="XQ27" s="174" t="str">
        <f>IF(XS27=0," ",VLOOKUP(XS27,PROTOKOL!$A:$F,6,FALSE))</f>
        <v xml:space="preserve"> </v>
      </c>
      <c r="XR27" s="43"/>
      <c r="XS27" s="43"/>
      <c r="XT27" s="43"/>
      <c r="XU27" s="42" t="str">
        <f>IF(XS27=0," ",(VLOOKUP(XS27,PROTOKOL!$A$1:$E$29,2,FALSE))*XT27)</f>
        <v xml:space="preserve"> </v>
      </c>
      <c r="XV27" s="175" t="str">
        <f t="shared" si="58"/>
        <v xml:space="preserve"> </v>
      </c>
      <c r="XW27" s="212" t="str">
        <f>IF(XS27=0," ",VLOOKUP(XS27,PROTOKOL!$A:$E,5,FALSE))</f>
        <v xml:space="preserve"> </v>
      </c>
      <c r="XX27" s="176" t="s">
        <v>142</v>
      </c>
      <c r="XY27" s="177" t="str">
        <f t="shared" si="173"/>
        <v xml:space="preserve"> </v>
      </c>
      <c r="XZ27" s="217" t="str">
        <f>IF(YB27=0," ",VLOOKUP(YB27,PROTOKOL!$A:$F,6,FALSE))</f>
        <v xml:space="preserve"> </v>
      </c>
      <c r="YA27" s="43"/>
      <c r="YB27" s="43"/>
      <c r="YC27" s="43"/>
      <c r="YD27" s="91" t="str">
        <f>IF(YB27=0," ",(VLOOKUP(YB27,PROTOKOL!$A$1:$E$29,2,FALSE))*YC27)</f>
        <v xml:space="preserve"> </v>
      </c>
      <c r="YE27" s="175" t="str">
        <f t="shared" si="59"/>
        <v xml:space="preserve"> </v>
      </c>
      <c r="YF27" s="176" t="str">
        <f>IF(YB27=0," ",VLOOKUP(YB27,PROTOKOL!$A:$E,5,FALSE))</f>
        <v xml:space="preserve"> </v>
      </c>
      <c r="YG27" s="212" t="str">
        <f t="shared" si="208"/>
        <v xml:space="preserve"> </v>
      </c>
      <c r="YH27" s="176">
        <f t="shared" si="175"/>
        <v>0</v>
      </c>
      <c r="YI27" s="177" t="str">
        <f t="shared" si="176"/>
        <v xml:space="preserve"> </v>
      </c>
    </row>
    <row r="28" spans="1:659" ht="13.8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 t="s">
        <v>142</v>
      </c>
      <c r="K28" s="177" t="str">
        <f t="shared" si="60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61"/>
        <v xml:space="preserve"> </v>
      </c>
      <c r="T28" s="176">
        <f t="shared" si="62"/>
        <v>0</v>
      </c>
      <c r="U28" s="177" t="str">
        <f t="shared" si="63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 t="s">
        <v>142</v>
      </c>
      <c r="AG28" s="177" t="str">
        <f t="shared" si="64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80"/>
        <v xml:space="preserve"> </v>
      </c>
      <c r="AP28" s="176">
        <f t="shared" si="66"/>
        <v>0</v>
      </c>
      <c r="AQ28" s="177" t="str">
        <f t="shared" si="67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 t="s">
        <v>142</v>
      </c>
      <c r="BC28" s="177" t="str">
        <f t="shared" si="68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81"/>
        <v xml:space="preserve"> </v>
      </c>
      <c r="BL28" s="176">
        <f t="shared" si="70"/>
        <v>0</v>
      </c>
      <c r="BM28" s="177" t="str">
        <f t="shared" si="71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 t="s">
        <v>142</v>
      </c>
      <c r="BY28" s="177" t="str">
        <f t="shared" si="72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182"/>
        <v xml:space="preserve"> </v>
      </c>
      <c r="CH28" s="176">
        <f t="shared" si="74"/>
        <v>0</v>
      </c>
      <c r="CI28" s="177" t="str">
        <f t="shared" si="75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 t="s">
        <v>142</v>
      </c>
      <c r="CU28" s="177" t="str">
        <f t="shared" si="76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83"/>
        <v xml:space="preserve"> </v>
      </c>
      <c r="DD28" s="176">
        <f t="shared" si="78"/>
        <v>0</v>
      </c>
      <c r="DE28" s="177" t="str">
        <f t="shared" si="79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 t="s">
        <v>142</v>
      </c>
      <c r="DQ28" s="177" t="str">
        <f t="shared" si="80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84"/>
        <v xml:space="preserve"> </v>
      </c>
      <c r="DZ28" s="176">
        <f t="shared" si="82"/>
        <v>0</v>
      </c>
      <c r="EA28" s="177" t="str">
        <f t="shared" si="83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 t="s">
        <v>142</v>
      </c>
      <c r="EM28" s="177" t="str">
        <f t="shared" si="84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85"/>
        <v xml:space="preserve"> </v>
      </c>
      <c r="EV28" s="176">
        <f t="shared" si="86"/>
        <v>0</v>
      </c>
      <c r="EW28" s="177" t="str">
        <f t="shared" si="87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 t="s">
        <v>142</v>
      </c>
      <c r="FI28" s="177" t="str">
        <f t="shared" si="177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6"/>
        <v xml:space="preserve"> </v>
      </c>
      <c r="FR28" s="176">
        <f t="shared" si="88"/>
        <v>0</v>
      </c>
      <c r="FS28" s="177" t="str">
        <f t="shared" si="89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 t="s">
        <v>142</v>
      </c>
      <c r="GE28" s="177" t="str">
        <f t="shared" si="90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7"/>
        <v xml:space="preserve"> </v>
      </c>
      <c r="GN28" s="176">
        <f t="shared" si="92"/>
        <v>0</v>
      </c>
      <c r="GO28" s="177" t="str">
        <f t="shared" si="93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 t="s">
        <v>142</v>
      </c>
      <c r="HA28" s="177" t="str">
        <f t="shared" si="94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8"/>
        <v xml:space="preserve"> </v>
      </c>
      <c r="HJ28" s="176">
        <f t="shared" si="96"/>
        <v>0</v>
      </c>
      <c r="HK28" s="177" t="str">
        <f t="shared" si="97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 t="s">
        <v>142</v>
      </c>
      <c r="HW28" s="177" t="str">
        <f t="shared" si="98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189"/>
        <v xml:space="preserve"> </v>
      </c>
      <c r="IF28" s="176">
        <f t="shared" si="100"/>
        <v>0</v>
      </c>
      <c r="IG28" s="177" t="str">
        <f t="shared" si="101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 t="s">
        <v>142</v>
      </c>
      <c r="IS28" s="177" t="str">
        <f t="shared" si="102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90"/>
        <v xml:space="preserve"> </v>
      </c>
      <c r="JB28" s="176">
        <f t="shared" si="104"/>
        <v>0</v>
      </c>
      <c r="JC28" s="177" t="str">
        <f t="shared" si="105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 t="s">
        <v>142</v>
      </c>
      <c r="JO28" s="177" t="str">
        <f t="shared" si="106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91"/>
        <v xml:space="preserve"> </v>
      </c>
      <c r="JX28" s="176">
        <f t="shared" si="108"/>
        <v>0</v>
      </c>
      <c r="JY28" s="177" t="str">
        <f t="shared" si="109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 t="s">
        <v>142</v>
      </c>
      <c r="KK28" s="177" t="str">
        <f t="shared" si="110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92"/>
        <v xml:space="preserve"> </v>
      </c>
      <c r="KT28" s="176">
        <f t="shared" si="112"/>
        <v>0</v>
      </c>
      <c r="KU28" s="177" t="str">
        <f t="shared" si="113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 t="s">
        <v>142</v>
      </c>
      <c r="LG28" s="177" t="str">
        <f t="shared" si="114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93"/>
        <v xml:space="preserve"> </v>
      </c>
      <c r="LP28" s="176">
        <f t="shared" si="116"/>
        <v>0</v>
      </c>
      <c r="LQ28" s="177" t="str">
        <f t="shared" si="117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 t="s">
        <v>142</v>
      </c>
      <c r="MC28" s="177" t="str">
        <f t="shared" si="118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94"/>
        <v xml:space="preserve"> </v>
      </c>
      <c r="ML28" s="176">
        <f t="shared" si="120"/>
        <v>0</v>
      </c>
      <c r="MM28" s="177" t="str">
        <f t="shared" si="121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 t="s">
        <v>142</v>
      </c>
      <c r="MY28" s="177" t="str">
        <f t="shared" si="122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95"/>
        <v xml:space="preserve"> </v>
      </c>
      <c r="NH28" s="176">
        <f t="shared" si="124"/>
        <v>0</v>
      </c>
      <c r="NI28" s="177" t="str">
        <f t="shared" si="125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 t="s">
        <v>142</v>
      </c>
      <c r="NU28" s="177" t="str">
        <f t="shared" si="126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6"/>
        <v xml:space="preserve"> </v>
      </c>
      <c r="OD28" s="176">
        <f t="shared" si="128"/>
        <v>0</v>
      </c>
      <c r="OE28" s="177" t="str">
        <f t="shared" si="129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 t="s">
        <v>142</v>
      </c>
      <c r="OQ28" s="177" t="str">
        <f t="shared" si="130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7"/>
        <v xml:space="preserve"> </v>
      </c>
      <c r="OZ28" s="176">
        <f t="shared" si="132"/>
        <v>0</v>
      </c>
      <c r="PA28" s="177" t="str">
        <f t="shared" si="133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 t="s">
        <v>142</v>
      </c>
      <c r="PM28" s="177" t="str">
        <f t="shared" si="134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8"/>
        <v xml:space="preserve"> </v>
      </c>
      <c r="PV28" s="176">
        <f t="shared" si="136"/>
        <v>0</v>
      </c>
      <c r="PW28" s="177" t="str">
        <f t="shared" si="137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 t="s">
        <v>142</v>
      </c>
      <c r="QI28" s="177" t="str">
        <f t="shared" si="179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9"/>
        <v xml:space="preserve"> </v>
      </c>
      <c r="QR28" s="176">
        <f t="shared" si="139"/>
        <v>0</v>
      </c>
      <c r="QS28" s="177" t="str">
        <f t="shared" si="140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 t="s">
        <v>142</v>
      </c>
      <c r="RE28" s="177" t="str">
        <f t="shared" si="141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200"/>
        <v xml:space="preserve"> </v>
      </c>
      <c r="RN28" s="176">
        <f t="shared" si="143"/>
        <v>0</v>
      </c>
      <c r="RO28" s="177" t="str">
        <f t="shared" si="144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 t="s">
        <v>142</v>
      </c>
      <c r="SA28" s="177" t="str">
        <f t="shared" si="145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201"/>
        <v xml:space="preserve"> </v>
      </c>
      <c r="SJ28" s="176">
        <f t="shared" si="147"/>
        <v>0</v>
      </c>
      <c r="SK28" s="177" t="str">
        <f t="shared" si="148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 t="s">
        <v>142</v>
      </c>
      <c r="SW28" s="177" t="str">
        <f t="shared" si="149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202"/>
        <v xml:space="preserve"> </v>
      </c>
      <c r="TF28" s="176">
        <f t="shared" si="151"/>
        <v>0</v>
      </c>
      <c r="TG28" s="177" t="str">
        <f t="shared" si="152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 t="s">
        <v>142</v>
      </c>
      <c r="TS28" s="177" t="str">
        <f t="shared" si="153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203"/>
        <v xml:space="preserve"> </v>
      </c>
      <c r="UB28" s="176">
        <f t="shared" si="155"/>
        <v>0</v>
      </c>
      <c r="UC28" s="177" t="str">
        <f t="shared" si="156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 t="s">
        <v>142</v>
      </c>
      <c r="UO28" s="177" t="str">
        <f t="shared" si="157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204"/>
        <v xml:space="preserve"> </v>
      </c>
      <c r="UX28" s="176">
        <f t="shared" si="159"/>
        <v>0</v>
      </c>
      <c r="UY28" s="177" t="str">
        <f t="shared" si="160"/>
        <v xml:space="preserve"> </v>
      </c>
      <c r="VA28" s="173">
        <v>2</v>
      </c>
      <c r="VB28" s="230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 t="s">
        <v>142</v>
      </c>
      <c r="VK28" s="177" t="str">
        <f t="shared" si="161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205"/>
        <v xml:space="preserve"> </v>
      </c>
      <c r="VT28" s="176">
        <f t="shared" si="163"/>
        <v>0</v>
      </c>
      <c r="VU28" s="177" t="str">
        <f t="shared" si="164"/>
        <v xml:space="preserve"> </v>
      </c>
      <c r="VW28" s="173">
        <v>2</v>
      </c>
      <c r="VX28" s="230"/>
      <c r="VY28" s="174" t="str">
        <f>IF(WA28=0," ",VLOOKUP(WA28,PROTOKOL!$A:$F,6,FALSE))</f>
        <v>KOKU TESTİ</v>
      </c>
      <c r="VZ28" s="43">
        <v>1</v>
      </c>
      <c r="WA28" s="43">
        <v>17</v>
      </c>
      <c r="WB28" s="43">
        <v>0.5</v>
      </c>
      <c r="WC28" s="42">
        <f>IF(WA28=0," ",(VLOOKUP(WA28,PROTOKOL!$A$1:$E$29,2,FALSE))*WB28)</f>
        <v>0</v>
      </c>
      <c r="WD28" s="175">
        <f t="shared" si="54"/>
        <v>1</v>
      </c>
      <c r="WE28" s="212" t="e">
        <f>IF(WA28=0," ",VLOOKUP(WA28,PROTOKOL!$A:$E,5,FALSE))</f>
        <v>#DIV/0!</v>
      </c>
      <c r="WF28" s="176" t="s">
        <v>142</v>
      </c>
      <c r="WG28" s="177" t="e">
        <f>IF(WA28=0," ",(WE28*WD28))/7.5*0.5</f>
        <v>#DIV/0!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6"/>
        <v xml:space="preserve"> </v>
      </c>
      <c r="WP28" s="176">
        <f t="shared" si="167"/>
        <v>0</v>
      </c>
      <c r="WQ28" s="177" t="str">
        <f t="shared" si="168"/>
        <v xml:space="preserve"> </v>
      </c>
      <c r="WS28" s="173">
        <v>2</v>
      </c>
      <c r="WT28" s="230"/>
      <c r="WU28" s="174" t="str">
        <f>IF(WW28=0," ",VLOOKUP(WW28,PROTOKOL!$A:$F,6,FALSE))</f>
        <v xml:space="preserve"> </v>
      </c>
      <c r="WV28" s="43"/>
      <c r="WW28" s="43"/>
      <c r="WX28" s="43"/>
      <c r="WY28" s="42" t="str">
        <f>IF(WW28=0," ",(VLOOKUP(WW28,PROTOKOL!$A$1:$E$29,2,FALSE))*WX28)</f>
        <v xml:space="preserve"> </v>
      </c>
      <c r="WZ28" s="175" t="str">
        <f t="shared" si="56"/>
        <v xml:space="preserve"> </v>
      </c>
      <c r="XA28" s="212" t="str">
        <f>IF(WW28=0," ",VLOOKUP(WW28,PROTOKOL!$A:$E,5,FALSE))</f>
        <v xml:space="preserve"> </v>
      </c>
      <c r="XB28" s="176" t="s">
        <v>142</v>
      </c>
      <c r="XC28" s="177" t="str">
        <f t="shared" si="169"/>
        <v xml:space="preserve"> 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7"/>
        <v xml:space="preserve"> </v>
      </c>
      <c r="XL28" s="176">
        <f t="shared" si="171"/>
        <v>0</v>
      </c>
      <c r="XM28" s="177" t="str">
        <f t="shared" si="172"/>
        <v xml:space="preserve"> </v>
      </c>
      <c r="XO28" s="173">
        <v>2</v>
      </c>
      <c r="XP28" s="230"/>
      <c r="XQ28" s="174" t="str">
        <f>IF(XS28=0," ",VLOOKUP(XS28,PROTOKOL!$A:$F,6,FALSE))</f>
        <v xml:space="preserve"> </v>
      </c>
      <c r="XR28" s="43"/>
      <c r="XS28" s="43"/>
      <c r="XT28" s="43"/>
      <c r="XU28" s="42" t="str">
        <f>IF(XS28=0," ",(VLOOKUP(XS28,PROTOKOL!$A$1:$E$29,2,FALSE))*XT28)</f>
        <v xml:space="preserve"> </v>
      </c>
      <c r="XV28" s="175" t="str">
        <f t="shared" si="58"/>
        <v xml:space="preserve"> </v>
      </c>
      <c r="XW28" s="212" t="str">
        <f>IF(XS28=0," ",VLOOKUP(XS28,PROTOKOL!$A:$E,5,FALSE))</f>
        <v xml:space="preserve"> </v>
      </c>
      <c r="XX28" s="176" t="s">
        <v>142</v>
      </c>
      <c r="XY28" s="177" t="str">
        <f t="shared" si="173"/>
        <v xml:space="preserve"> </v>
      </c>
      <c r="XZ28" s="217" t="str">
        <f>IF(YB28=0," ",VLOOKUP(YB28,PROTOKOL!$A:$F,6,FALSE))</f>
        <v xml:space="preserve"> </v>
      </c>
      <c r="YA28" s="43"/>
      <c r="YB28" s="43"/>
      <c r="YC28" s="43"/>
      <c r="YD28" s="91" t="str">
        <f>IF(YB28=0," ",(VLOOKUP(YB28,PROTOKOL!$A$1:$E$29,2,FALSE))*YC28)</f>
        <v xml:space="preserve"> </v>
      </c>
      <c r="YE28" s="175" t="str">
        <f t="shared" si="59"/>
        <v xml:space="preserve"> </v>
      </c>
      <c r="YF28" s="176" t="str">
        <f>IF(YB28=0," ",VLOOKUP(YB28,PROTOKOL!$A:$E,5,FALSE))</f>
        <v xml:space="preserve"> </v>
      </c>
      <c r="YG28" s="212" t="str">
        <f t="shared" si="208"/>
        <v xml:space="preserve"> </v>
      </c>
      <c r="YH28" s="176">
        <f t="shared" si="175"/>
        <v>0</v>
      </c>
      <c r="YI28" s="177" t="str">
        <f t="shared" si="176"/>
        <v xml:space="preserve"> </v>
      </c>
    </row>
    <row r="29" spans="1:659" ht="13.8">
      <c r="A29" s="173">
        <v>3</v>
      </c>
      <c r="B29" s="231">
        <v>3</v>
      </c>
      <c r="C29" s="174" t="str">
        <f>IF(E29=0," ",VLOOKUP(E29,PROTOKOL!$A:$F,6,FALSE))</f>
        <v>ÜRÜN KONTROL</v>
      </c>
      <c r="D29" s="43">
        <v>1</v>
      </c>
      <c r="E29" s="43">
        <v>20</v>
      </c>
      <c r="F29" s="43">
        <v>7.5</v>
      </c>
      <c r="G29" s="42">
        <f>IF(E29=0," ",(VLOOKUP(E29,PROTOKOL!$A$1:$E$29,2,FALSE))*F29)</f>
        <v>0</v>
      </c>
      <c r="H29" s="175">
        <f t="shared" si="0"/>
        <v>1</v>
      </c>
      <c r="I29" s="212" t="e">
        <f>IF(E29=0," ",VLOOKUP(E29,PROTOKOL!$A:$E,5,FALSE))</f>
        <v>#DIV/0!</v>
      </c>
      <c r="J29" s="176" t="s">
        <v>142</v>
      </c>
      <c r="K29" s="177" t="e">
        <f>IF(E29=0," ",(I29*H29))/7.5*7.5</f>
        <v>#DIV/0!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61"/>
        <v xml:space="preserve"> </v>
      </c>
      <c r="T29" s="176">
        <f t="shared" si="62"/>
        <v>0</v>
      </c>
      <c r="U29" s="177" t="str">
        <f t="shared" si="63"/>
        <v xml:space="preserve"> </v>
      </c>
      <c r="W29" s="173">
        <v>3</v>
      </c>
      <c r="X29" s="231">
        <v>3</v>
      </c>
      <c r="Y29" s="174" t="str">
        <f>IF(AA29=0," ",VLOOKUP(AA29,PROTOKOL!$A:$F,6,FALSE))</f>
        <v>SIZDIRMAZLIK TAMİR</v>
      </c>
      <c r="Z29" s="43">
        <v>141</v>
      </c>
      <c r="AA29" s="43">
        <v>12</v>
      </c>
      <c r="AB29" s="43">
        <v>6.5</v>
      </c>
      <c r="AC29" s="42">
        <f>IF(AA29=0," ",(VLOOKUP(AA29,PROTOKOL!$A$1:$E$29,2,FALSE))*AB29)</f>
        <v>67.600000000000009</v>
      </c>
      <c r="AD29" s="175">
        <f t="shared" si="2"/>
        <v>73.399999999999991</v>
      </c>
      <c r="AE29" s="212">
        <f>IF(AA29=0," ",VLOOKUP(AA29,PROTOKOL!$A:$E,5,FALSE))</f>
        <v>0.8561438988095238</v>
      </c>
      <c r="AF29" s="176" t="s">
        <v>142</v>
      </c>
      <c r="AG29" s="177">
        <f t="shared" si="64"/>
        <v>62.840962172619037</v>
      </c>
      <c r="AH29" s="217" t="str">
        <f>IF(AJ29=0," ",VLOOKUP(AJ29,PROTOKOL!$A:$F,6,FALSE))</f>
        <v>SIZDIRMAZLIK TAMİR</v>
      </c>
      <c r="AI29" s="43">
        <v>71</v>
      </c>
      <c r="AJ29" s="43">
        <v>12</v>
      </c>
      <c r="AK29" s="43">
        <v>3.5</v>
      </c>
      <c r="AL29" s="91">
        <f>IF(AJ29=0," ",(VLOOKUP(AJ29,PROTOKOL!$A$1:$E$29,2,FALSE))*AK29)</f>
        <v>36.4</v>
      </c>
      <c r="AM29" s="175">
        <f t="shared" si="3"/>
        <v>34.6</v>
      </c>
      <c r="AN29" s="176">
        <f>IF(AJ29=0," ",VLOOKUP(AJ29,PROTOKOL!$A:$E,5,FALSE))</f>
        <v>0.8561438988095238</v>
      </c>
      <c r="AO29" s="212">
        <f t="shared" si="180"/>
        <v>29.622578898809525</v>
      </c>
      <c r="AP29" s="176">
        <f t="shared" si="66"/>
        <v>7</v>
      </c>
      <c r="AQ29" s="177">
        <f t="shared" si="67"/>
        <v>59.245157797619051</v>
      </c>
      <c r="AS29" s="173">
        <v>3</v>
      </c>
      <c r="AT29" s="231">
        <v>3</v>
      </c>
      <c r="AU29" s="174" t="str">
        <f>IF(AW29=0," ",VLOOKUP(AW29,PROTOKOL!$A:$F,6,FALSE))</f>
        <v>VAKUM TEST</v>
      </c>
      <c r="AV29" s="43">
        <v>243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5">
        <f t="shared" si="4"/>
        <v>93</v>
      </c>
      <c r="BA29" s="212">
        <f>IF(AW29=0," ",VLOOKUP(AW29,PROTOKOL!$A:$E,5,FALSE))</f>
        <v>0.44947554687499996</v>
      </c>
      <c r="BB29" s="176" t="s">
        <v>142</v>
      </c>
      <c r="BC29" s="177">
        <f t="shared" si="68"/>
        <v>41.801225859374995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81"/>
        <v xml:space="preserve"> </v>
      </c>
      <c r="BL29" s="176">
        <f t="shared" si="70"/>
        <v>0</v>
      </c>
      <c r="BM29" s="177" t="str">
        <f t="shared" si="71"/>
        <v xml:space="preserve"> </v>
      </c>
      <c r="BO29" s="173">
        <v>3</v>
      </c>
      <c r="BP29" s="231">
        <v>3</v>
      </c>
      <c r="BQ29" s="174" t="str">
        <f>IF(BS29=0," ",VLOOKUP(BS29,PROTOKOL!$A:$F,6,FALSE))</f>
        <v>VAKUM TEST</v>
      </c>
      <c r="BR29" s="43">
        <v>195</v>
      </c>
      <c r="BS29" s="43">
        <v>4</v>
      </c>
      <c r="BT29" s="43">
        <v>6</v>
      </c>
      <c r="BU29" s="42">
        <f>IF(BS29=0," ",(VLOOKUP(BS29,PROTOKOL!$A$1:$E$29,2,FALSE))*BT29)</f>
        <v>120</v>
      </c>
      <c r="BV29" s="175">
        <f t="shared" si="6"/>
        <v>75</v>
      </c>
      <c r="BW29" s="212">
        <f>IF(BS29=0," ",VLOOKUP(BS29,PROTOKOL!$A:$E,5,FALSE))</f>
        <v>0.44947554687499996</v>
      </c>
      <c r="BX29" s="176" t="s">
        <v>142</v>
      </c>
      <c r="BY29" s="177">
        <f t="shared" si="72"/>
        <v>33.710666015624994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182"/>
        <v xml:space="preserve"> </v>
      </c>
      <c r="CH29" s="176">
        <f t="shared" si="74"/>
        <v>0</v>
      </c>
      <c r="CI29" s="177" t="str">
        <f t="shared" si="75"/>
        <v xml:space="preserve"> </v>
      </c>
      <c r="CK29" s="173">
        <v>3</v>
      </c>
      <c r="CL29" s="231">
        <v>3</v>
      </c>
      <c r="CM29" s="174" t="str">
        <f>IF(CO29=0," ",VLOOKUP(CO29,PROTOKOL!$A:$F,6,FALSE))</f>
        <v>VAKUM TEST</v>
      </c>
      <c r="CN29" s="43">
        <v>157</v>
      </c>
      <c r="CO29" s="43">
        <v>4</v>
      </c>
      <c r="CP29" s="43">
        <v>5.5</v>
      </c>
      <c r="CQ29" s="42">
        <f>IF(CO29=0," ",(VLOOKUP(CO29,PROTOKOL!$A$1:$E$29,2,FALSE))*CP29)</f>
        <v>110</v>
      </c>
      <c r="CR29" s="175">
        <f t="shared" si="8"/>
        <v>47</v>
      </c>
      <c r="CS29" s="212">
        <f>IF(CO29=0," ",VLOOKUP(CO29,PROTOKOL!$A:$E,5,FALSE))</f>
        <v>0.44947554687499996</v>
      </c>
      <c r="CT29" s="176" t="s">
        <v>142</v>
      </c>
      <c r="CU29" s="177">
        <f t="shared" si="76"/>
        <v>21.125350703124997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83"/>
        <v xml:space="preserve"> </v>
      </c>
      <c r="DD29" s="176">
        <f t="shared" si="78"/>
        <v>0</v>
      </c>
      <c r="DE29" s="177" t="str">
        <f t="shared" si="79"/>
        <v xml:space="preserve"> </v>
      </c>
      <c r="DG29" s="173">
        <v>3</v>
      </c>
      <c r="DH29" s="231">
        <v>3</v>
      </c>
      <c r="DI29" s="174" t="str">
        <f>IF(DK29=0," ",VLOOKUP(DK29,PROTOKOL!$A:$F,6,FALSE))</f>
        <v>FORKLİFT OPERATÖRÜ</v>
      </c>
      <c r="DJ29" s="43">
        <v>1</v>
      </c>
      <c r="DK29" s="43">
        <v>14</v>
      </c>
      <c r="DL29" s="43">
        <v>7.5</v>
      </c>
      <c r="DM29" s="42">
        <f>IF(DK29=0," ",(VLOOKUP(DK29,PROTOKOL!$A$1:$E$29,2,FALSE))*DL29)</f>
        <v>0</v>
      </c>
      <c r="DN29" s="175">
        <f t="shared" si="10"/>
        <v>1</v>
      </c>
      <c r="DO29" s="212">
        <f>IF(DK29=0," ",VLOOKUP(DK29,PROTOKOL!$A:$E,5,FALSE))</f>
        <v>7.5</v>
      </c>
      <c r="DP29" s="176" t="s">
        <v>142</v>
      </c>
      <c r="DQ29" s="177">
        <f>IF(DK29=0," ",(DO29*DN29))/7.5*7.5</f>
        <v>7.5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84"/>
        <v xml:space="preserve"> </v>
      </c>
      <c r="DZ29" s="176">
        <f t="shared" si="82"/>
        <v>0</v>
      </c>
      <c r="EA29" s="177" t="str">
        <f t="shared" si="83"/>
        <v xml:space="preserve"> </v>
      </c>
      <c r="EC29" s="173">
        <v>3</v>
      </c>
      <c r="ED29" s="231">
        <v>3</v>
      </c>
      <c r="EE29" s="174" t="str">
        <f>IF(EG29=0," ",VLOOKUP(EG29,PROTOKOL!$A:$F,6,FALSE))</f>
        <v>FORKLİFT OPERATÖRÜ</v>
      </c>
      <c r="EF29" s="43">
        <v>1</v>
      </c>
      <c r="EG29" s="43">
        <v>14</v>
      </c>
      <c r="EH29" s="43">
        <v>7.5</v>
      </c>
      <c r="EI29" s="42">
        <f>IF(EG29=0," ",(VLOOKUP(EG29,PROTOKOL!$A$1:$E$29,2,FALSE))*EH29)</f>
        <v>0</v>
      </c>
      <c r="EJ29" s="175">
        <f t="shared" si="12"/>
        <v>1</v>
      </c>
      <c r="EK29" s="212">
        <f>IF(EG29=0," ",VLOOKUP(EG29,PROTOKOL!$A:$E,5,FALSE))</f>
        <v>7.5</v>
      </c>
      <c r="EL29" s="176" t="s">
        <v>142</v>
      </c>
      <c r="EM29" s="177">
        <f>IF(EG29=0," ",(EK29*EJ29))/7.5*7.5</f>
        <v>7.5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85"/>
        <v xml:space="preserve"> </v>
      </c>
      <c r="EV29" s="176">
        <f t="shared" si="86"/>
        <v>0</v>
      </c>
      <c r="EW29" s="177" t="str">
        <f t="shared" si="87"/>
        <v xml:space="preserve"> </v>
      </c>
      <c r="EY29" s="173">
        <v>3</v>
      </c>
      <c r="EZ29" s="231">
        <v>3</v>
      </c>
      <c r="FA29" s="174" t="str">
        <f>IF(FC29=0," ",VLOOKUP(FC29,PROTOKOL!$A:$F,6,FALSE))</f>
        <v>VAKUM TEST</v>
      </c>
      <c r="FB29" s="43">
        <v>171</v>
      </c>
      <c r="FC29" s="43">
        <v>4</v>
      </c>
      <c r="FD29" s="43">
        <v>5.5</v>
      </c>
      <c r="FE29" s="42">
        <f>IF(FC29=0," ",(VLOOKUP(FC29,PROTOKOL!$A$1:$E$29,2,FALSE))*FD29)</f>
        <v>110</v>
      </c>
      <c r="FF29" s="175">
        <f t="shared" si="14"/>
        <v>61</v>
      </c>
      <c r="FG29" s="212">
        <f>IF(FC29=0," ",VLOOKUP(FC29,PROTOKOL!$A:$E,5,FALSE))</f>
        <v>0.44947554687499996</v>
      </c>
      <c r="FH29" s="176" t="s">
        <v>142</v>
      </c>
      <c r="FI29" s="177">
        <f t="shared" si="177"/>
        <v>27.418008359374998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6"/>
        <v xml:space="preserve"> </v>
      </c>
      <c r="FR29" s="176">
        <f t="shared" si="88"/>
        <v>0</v>
      </c>
      <c r="FS29" s="177" t="str">
        <f t="shared" si="89"/>
        <v xml:space="preserve"> </v>
      </c>
      <c r="FU29" s="173">
        <v>3</v>
      </c>
      <c r="FV29" s="231">
        <v>3</v>
      </c>
      <c r="FW29" s="174" t="str">
        <f>IF(FY29=0," ",VLOOKUP(FY29,PROTOKOL!$A:$F,6,FALSE))</f>
        <v>PERDE KESME SULU SİST.</v>
      </c>
      <c r="FX29" s="43">
        <v>150</v>
      </c>
      <c r="FY29" s="43">
        <v>8</v>
      </c>
      <c r="FZ29" s="43">
        <v>7.5</v>
      </c>
      <c r="GA29" s="42">
        <f>IF(FY29=0," ",(VLOOKUP(FY29,PROTOKOL!$A$1:$E$29,2,FALSE))*FZ29)</f>
        <v>98</v>
      </c>
      <c r="GB29" s="175">
        <f t="shared" si="16"/>
        <v>52</v>
      </c>
      <c r="GC29" s="212">
        <f>IF(FY29=0," ",VLOOKUP(FY29,PROTOKOL!$A:$E,5,FALSE))</f>
        <v>0.69150084134615386</v>
      </c>
      <c r="GD29" s="176" t="s">
        <v>142</v>
      </c>
      <c r="GE29" s="177">
        <f t="shared" si="90"/>
        <v>35.958043750000002</v>
      </c>
      <c r="GF29" s="217" t="str">
        <f>IF(GH29=0," ",VLOOKUP(GH29,PROTOKOL!$A:$F,6,FALSE))</f>
        <v xml:space="preserve"> </v>
      </c>
      <c r="GG29" s="43"/>
      <c r="GH29" s="43"/>
      <c r="GI29" s="43"/>
      <c r="GJ29" s="91" t="str">
        <f>IF(GH29=0," ",(VLOOKUP(GH29,PROTOKOL!$A$1:$E$29,2,FALSE))*GI29)</f>
        <v xml:space="preserve"> </v>
      </c>
      <c r="GK29" s="175" t="str">
        <f t="shared" si="17"/>
        <v xml:space="preserve"> </v>
      </c>
      <c r="GL29" s="176" t="str">
        <f>IF(GH29=0," ",VLOOKUP(GH29,PROTOKOL!$A:$E,5,FALSE))</f>
        <v xml:space="preserve"> </v>
      </c>
      <c r="GM29" s="212" t="str">
        <f t="shared" si="187"/>
        <v xml:space="preserve"> </v>
      </c>
      <c r="GN29" s="176">
        <f t="shared" si="92"/>
        <v>0</v>
      </c>
      <c r="GO29" s="177" t="str">
        <f t="shared" si="93"/>
        <v xml:space="preserve"> </v>
      </c>
      <c r="GQ29" s="173">
        <v>3</v>
      </c>
      <c r="GR29" s="231">
        <v>3</v>
      </c>
      <c r="GS29" s="174" t="str">
        <f>IF(GU29=0," ",VLOOKUP(GU29,PROTOKOL!$A:$F,6,FALSE))</f>
        <v>WNZL. LAV. VE DUV. ASMA KLZ</v>
      </c>
      <c r="GT29" s="43">
        <v>225</v>
      </c>
      <c r="GU29" s="43">
        <v>1</v>
      </c>
      <c r="GV29" s="43">
        <v>7.5</v>
      </c>
      <c r="GW29" s="42">
        <f>IF(GU29=0," ",(VLOOKUP(GU29,PROTOKOL!$A$1:$E$29,2,FALSE))*GV29)</f>
        <v>144</v>
      </c>
      <c r="GX29" s="175">
        <f t="shared" si="18"/>
        <v>81</v>
      </c>
      <c r="GY29" s="212">
        <f>IF(GU29=0," ",VLOOKUP(GU29,PROTOKOL!$A:$E,5,FALSE))</f>
        <v>0.4731321546052632</v>
      </c>
      <c r="GZ29" s="176" t="s">
        <v>142</v>
      </c>
      <c r="HA29" s="177">
        <f t="shared" si="94"/>
        <v>38.323704523026322</v>
      </c>
      <c r="HB29" s="217" t="str">
        <f>IF(HD29=0," ",VLOOKUP(HD29,PROTOKOL!$A:$F,6,FALSE))</f>
        <v>ÜRÜN KONTROL</v>
      </c>
      <c r="HC29" s="43">
        <v>1</v>
      </c>
      <c r="HD29" s="43">
        <v>20</v>
      </c>
      <c r="HE29" s="43">
        <v>3</v>
      </c>
      <c r="HF29" s="91">
        <f>IF(HD29=0," ",(VLOOKUP(HD29,PROTOKOL!$A$1:$E$29,2,FALSE))*HE29)</f>
        <v>0</v>
      </c>
      <c r="HG29" s="175">
        <f t="shared" si="19"/>
        <v>1</v>
      </c>
      <c r="HH29" s="176" t="e">
        <f>IF(HD29=0," ",VLOOKUP(HD29,PROTOKOL!$A:$E,5,FALSE))</f>
        <v>#DIV/0!</v>
      </c>
      <c r="HI29" s="212" t="e">
        <f>IF(HD29=0," ",(HG29*HH29))/7.5*3</f>
        <v>#DIV/0!</v>
      </c>
      <c r="HJ29" s="176">
        <f t="shared" si="96"/>
        <v>6</v>
      </c>
      <c r="HK29" s="177" t="e">
        <f t="shared" si="97"/>
        <v>#DIV/0!</v>
      </c>
      <c r="HM29" s="173">
        <v>3</v>
      </c>
      <c r="HN29" s="231">
        <v>3</v>
      </c>
      <c r="HO29" s="174" t="str">
        <f>IF(HQ29=0," ",VLOOKUP(HQ29,PROTOKOL!$A:$F,6,FALSE))</f>
        <v>ÜRÜN KONTROL</v>
      </c>
      <c r="HP29" s="43">
        <v>1</v>
      </c>
      <c r="HQ29" s="43">
        <v>20</v>
      </c>
      <c r="HR29" s="43">
        <v>7.5</v>
      </c>
      <c r="HS29" s="42">
        <f>IF(HQ29=0," ",(VLOOKUP(HQ29,PROTOKOL!$A$1:$E$29,2,FALSE))*HR29)</f>
        <v>0</v>
      </c>
      <c r="HT29" s="175">
        <f t="shared" si="20"/>
        <v>1</v>
      </c>
      <c r="HU29" s="212" t="e">
        <f>IF(HQ29=0," ",VLOOKUP(HQ29,PROTOKOL!$A:$E,5,FALSE))</f>
        <v>#DIV/0!</v>
      </c>
      <c r="HV29" s="176" t="s">
        <v>142</v>
      </c>
      <c r="HW29" s="177" t="e">
        <f>IF(HQ29=0," ",(HU29*HT29))/7.5*7.5</f>
        <v>#DIV/0!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189"/>
        <v xml:space="preserve"> </v>
      </c>
      <c r="IF29" s="176">
        <f t="shared" si="100"/>
        <v>0</v>
      </c>
      <c r="IG29" s="177" t="str">
        <f t="shared" si="101"/>
        <v xml:space="preserve"> </v>
      </c>
      <c r="II29" s="173">
        <v>3</v>
      </c>
      <c r="IJ29" s="231">
        <v>3</v>
      </c>
      <c r="IK29" s="174" t="str">
        <f>IF(IM29=0," ",VLOOKUP(IM29,PROTOKOL!$A:$F,6,FALSE))</f>
        <v>VAKUM TEST</v>
      </c>
      <c r="IL29" s="43">
        <v>231</v>
      </c>
      <c r="IM29" s="43">
        <v>4</v>
      </c>
      <c r="IN29" s="43">
        <v>7.5</v>
      </c>
      <c r="IO29" s="42">
        <f>IF(IM29=0," ",(VLOOKUP(IM29,PROTOKOL!$A$1:$E$29,2,FALSE))*IN29)</f>
        <v>150</v>
      </c>
      <c r="IP29" s="175">
        <f t="shared" si="22"/>
        <v>81</v>
      </c>
      <c r="IQ29" s="212">
        <f>IF(IM29=0," ",VLOOKUP(IM29,PROTOKOL!$A:$E,5,FALSE))</f>
        <v>0.44947554687499996</v>
      </c>
      <c r="IR29" s="176" t="s">
        <v>142</v>
      </c>
      <c r="IS29" s="177">
        <f t="shared" si="102"/>
        <v>36.407519296874995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90"/>
        <v xml:space="preserve"> </v>
      </c>
      <c r="JB29" s="176">
        <f t="shared" si="104"/>
        <v>0</v>
      </c>
      <c r="JC29" s="177" t="str">
        <f t="shared" si="105"/>
        <v xml:space="preserve"> </v>
      </c>
      <c r="JE29" s="173">
        <v>3</v>
      </c>
      <c r="JF29" s="231">
        <v>3</v>
      </c>
      <c r="JG29" s="174" t="str">
        <f>IF(JI29=0," ",VLOOKUP(JI29,PROTOKOL!$A:$F,6,FALSE))</f>
        <v>WNZL. LAV. VE DUV. ASMA KLZ</v>
      </c>
      <c r="JH29" s="43">
        <v>221</v>
      </c>
      <c r="JI29" s="43">
        <v>1</v>
      </c>
      <c r="JJ29" s="43">
        <v>7.5</v>
      </c>
      <c r="JK29" s="42">
        <f>IF(JI29=0," ",(VLOOKUP(JI29,PROTOKOL!$A$1:$E$29,2,FALSE))*JJ29)</f>
        <v>144</v>
      </c>
      <c r="JL29" s="175">
        <f t="shared" si="24"/>
        <v>77</v>
      </c>
      <c r="JM29" s="212">
        <f>IF(JI29=0," ",VLOOKUP(JI29,PROTOKOL!$A:$E,5,FALSE))</f>
        <v>0.4731321546052632</v>
      </c>
      <c r="JN29" s="176" t="s">
        <v>142</v>
      </c>
      <c r="JO29" s="177">
        <f t="shared" si="106"/>
        <v>36.431175904605269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91"/>
        <v xml:space="preserve"> </v>
      </c>
      <c r="JX29" s="176">
        <f t="shared" si="108"/>
        <v>0</v>
      </c>
      <c r="JY29" s="177" t="str">
        <f t="shared" si="109"/>
        <v xml:space="preserve"> </v>
      </c>
      <c r="KA29" s="173">
        <v>3</v>
      </c>
      <c r="KB29" s="231">
        <v>3</v>
      </c>
      <c r="KC29" s="174" t="str">
        <f>IF(KE29=0," ",VLOOKUP(KE29,PROTOKOL!$A:$F,6,FALSE))</f>
        <v>PERDE KESME SULU SİST.</v>
      </c>
      <c r="KD29" s="43">
        <v>90</v>
      </c>
      <c r="KE29" s="43">
        <v>8</v>
      </c>
      <c r="KF29" s="43">
        <v>4.5</v>
      </c>
      <c r="KG29" s="42">
        <f>IF(KE29=0," ",(VLOOKUP(KE29,PROTOKOL!$A$1:$E$29,2,FALSE))*KF29)</f>
        <v>58.8</v>
      </c>
      <c r="KH29" s="175">
        <f t="shared" si="26"/>
        <v>31.200000000000003</v>
      </c>
      <c r="KI29" s="212">
        <f>IF(KE29=0," ",VLOOKUP(KE29,PROTOKOL!$A:$E,5,FALSE))</f>
        <v>0.69150084134615386</v>
      </c>
      <c r="KJ29" s="176" t="s">
        <v>142</v>
      </c>
      <c r="KK29" s="177">
        <f t="shared" si="110"/>
        <v>21.574826250000001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92"/>
        <v xml:space="preserve"> </v>
      </c>
      <c r="KT29" s="176">
        <f t="shared" si="112"/>
        <v>0</v>
      </c>
      <c r="KU29" s="177" t="str">
        <f t="shared" si="113"/>
        <v xml:space="preserve"> </v>
      </c>
      <c r="KW29" s="173">
        <v>3</v>
      </c>
      <c r="KX29" s="231">
        <v>3</v>
      </c>
      <c r="KY29" s="174" t="str">
        <f>IF(LA29=0," ",VLOOKUP(LA29,PROTOKOL!$A:$F,6,FALSE))</f>
        <v>SIZDIRMAZLIK TAMİR</v>
      </c>
      <c r="KZ29" s="43">
        <v>122</v>
      </c>
      <c r="LA29" s="43">
        <v>12</v>
      </c>
      <c r="LB29" s="43">
        <v>7.5</v>
      </c>
      <c r="LC29" s="42">
        <f>IF(LA29=0," ",(VLOOKUP(LA29,PROTOKOL!$A$1:$E$29,2,FALSE))*LB29)</f>
        <v>78</v>
      </c>
      <c r="LD29" s="175">
        <f t="shared" si="28"/>
        <v>44</v>
      </c>
      <c r="LE29" s="212">
        <f>IF(LA29=0," ",VLOOKUP(LA29,PROTOKOL!$A:$E,5,FALSE))</f>
        <v>0.8561438988095238</v>
      </c>
      <c r="LF29" s="176" t="s">
        <v>142</v>
      </c>
      <c r="LG29" s="177">
        <f t="shared" si="114"/>
        <v>37.67033154761905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93"/>
        <v xml:space="preserve"> </v>
      </c>
      <c r="LP29" s="176">
        <f t="shared" si="116"/>
        <v>0</v>
      </c>
      <c r="LQ29" s="177" t="str">
        <f t="shared" si="117"/>
        <v xml:space="preserve"> </v>
      </c>
      <c r="LS29" s="173">
        <v>3</v>
      </c>
      <c r="LT29" s="231">
        <v>3</v>
      </c>
      <c r="LU29" s="174" t="str">
        <f>IF(LW29=0," ",VLOOKUP(LW29,PROTOKOL!$A:$F,6,FALSE))</f>
        <v>VİTRA CLEAN</v>
      </c>
      <c r="LV29" s="43">
        <v>100</v>
      </c>
      <c r="LW29" s="43">
        <v>13</v>
      </c>
      <c r="LX29" s="43">
        <v>7.5</v>
      </c>
      <c r="LY29" s="42">
        <f>IF(LW29=0," ",(VLOOKUP(LW29,PROTOKOL!$A$1:$E$29,2,FALSE))*LX29)</f>
        <v>59</v>
      </c>
      <c r="LZ29" s="175">
        <f t="shared" si="30"/>
        <v>41</v>
      </c>
      <c r="MA29" s="212">
        <f>IF(LW29=0," ",VLOOKUP(LW29,PROTOKOL!$A:$E,5,FALSE))</f>
        <v>1.1599368951612903</v>
      </c>
      <c r="MB29" s="176" t="s">
        <v>142</v>
      </c>
      <c r="MC29" s="177">
        <f t="shared" si="118"/>
        <v>47.557412701612904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94"/>
        <v xml:space="preserve"> </v>
      </c>
      <c r="ML29" s="176">
        <f t="shared" si="120"/>
        <v>0</v>
      </c>
      <c r="MM29" s="177" t="str">
        <f t="shared" si="121"/>
        <v xml:space="preserve"> </v>
      </c>
      <c r="MO29" s="173">
        <v>3</v>
      </c>
      <c r="MP29" s="231">
        <v>3</v>
      </c>
      <c r="MQ29" s="174" t="str">
        <f>IF(MS29=0," ",VLOOKUP(MS29,PROTOKOL!$A:$F,6,FALSE))</f>
        <v>SIZDIRMAZLIK TAMİR</v>
      </c>
      <c r="MR29" s="43">
        <v>122</v>
      </c>
      <c r="MS29" s="43">
        <v>12</v>
      </c>
      <c r="MT29" s="43">
        <v>7.5</v>
      </c>
      <c r="MU29" s="42">
        <f>IF(MS29=0," ",(VLOOKUP(MS29,PROTOKOL!$A$1:$E$29,2,FALSE))*MT29)</f>
        <v>78</v>
      </c>
      <c r="MV29" s="175">
        <f t="shared" si="32"/>
        <v>44</v>
      </c>
      <c r="MW29" s="212">
        <f>IF(MS29=0," ",VLOOKUP(MS29,PROTOKOL!$A:$E,5,FALSE))</f>
        <v>0.8561438988095238</v>
      </c>
      <c r="MX29" s="176" t="s">
        <v>142</v>
      </c>
      <c r="MY29" s="177">
        <f t="shared" si="122"/>
        <v>37.67033154761905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95"/>
        <v xml:space="preserve"> </v>
      </c>
      <c r="NH29" s="176">
        <f t="shared" si="124"/>
        <v>0</v>
      </c>
      <c r="NI29" s="177" t="str">
        <f t="shared" si="125"/>
        <v xml:space="preserve"> </v>
      </c>
      <c r="NK29" s="173">
        <v>3</v>
      </c>
      <c r="NL29" s="231">
        <v>3</v>
      </c>
      <c r="NM29" s="174" t="str">
        <f>IF(NO29=0," ",VLOOKUP(NO29,PROTOKOL!$A:$F,6,FALSE))</f>
        <v>VAKUM TEST</v>
      </c>
      <c r="NN29" s="43">
        <v>185</v>
      </c>
      <c r="NO29" s="43">
        <v>4</v>
      </c>
      <c r="NP29" s="43">
        <v>6</v>
      </c>
      <c r="NQ29" s="42">
        <f>IF(NO29=0," ",(VLOOKUP(NO29,PROTOKOL!$A$1:$E$29,2,FALSE))*NP29)</f>
        <v>120</v>
      </c>
      <c r="NR29" s="175">
        <f t="shared" si="34"/>
        <v>65</v>
      </c>
      <c r="NS29" s="212">
        <f>IF(NO29=0," ",VLOOKUP(NO29,PROTOKOL!$A:$E,5,FALSE))</f>
        <v>0.44947554687499996</v>
      </c>
      <c r="NT29" s="176" t="s">
        <v>142</v>
      </c>
      <c r="NU29" s="177">
        <f t="shared" si="126"/>
        <v>29.215910546874998</v>
      </c>
      <c r="NV29" s="217" t="str">
        <f>IF(NX29=0," ",VLOOKUP(NX29,PROTOKOL!$A:$F,6,FALSE))</f>
        <v xml:space="preserve"> </v>
      </c>
      <c r="NW29" s="43"/>
      <c r="NX29" s="43"/>
      <c r="NY29" s="43"/>
      <c r="NZ29" s="91" t="str">
        <f>IF(NX29=0," ",(VLOOKUP(NX29,PROTOKOL!$A$1:$E$29,2,FALSE))*NY29)</f>
        <v xml:space="preserve"> </v>
      </c>
      <c r="OA29" s="175" t="str">
        <f t="shared" si="35"/>
        <v xml:space="preserve"> </v>
      </c>
      <c r="OB29" s="176" t="str">
        <f>IF(NX29=0," ",VLOOKUP(NX29,PROTOKOL!$A:$E,5,FALSE))</f>
        <v xml:space="preserve"> </v>
      </c>
      <c r="OC29" s="212" t="str">
        <f t="shared" si="196"/>
        <v xml:space="preserve"> </v>
      </c>
      <c r="OD29" s="176">
        <f t="shared" si="128"/>
        <v>0</v>
      </c>
      <c r="OE29" s="177" t="str">
        <f t="shared" si="129"/>
        <v xml:space="preserve"> </v>
      </c>
      <c r="OG29" s="173">
        <v>3</v>
      </c>
      <c r="OH29" s="231">
        <v>3</v>
      </c>
      <c r="OI29" s="174" t="str">
        <f>IF(OK29=0," ",VLOOKUP(OK29,PROTOKOL!$A:$F,6,FALSE))</f>
        <v>VAKUM TEST</v>
      </c>
      <c r="OJ29" s="43">
        <v>231</v>
      </c>
      <c r="OK29" s="43">
        <v>4</v>
      </c>
      <c r="OL29" s="43">
        <v>7.5</v>
      </c>
      <c r="OM29" s="42">
        <f>IF(OK29=0," ",(VLOOKUP(OK29,PROTOKOL!$A$1:$E$29,2,FALSE))*OL29)</f>
        <v>150</v>
      </c>
      <c r="ON29" s="175">
        <f t="shared" si="36"/>
        <v>81</v>
      </c>
      <c r="OO29" s="212">
        <f>IF(OK29=0," ",VLOOKUP(OK29,PROTOKOL!$A:$E,5,FALSE))</f>
        <v>0.44947554687499996</v>
      </c>
      <c r="OP29" s="176" t="s">
        <v>142</v>
      </c>
      <c r="OQ29" s="177">
        <f t="shared" si="130"/>
        <v>36.407519296874995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7"/>
        <v xml:space="preserve"> </v>
      </c>
      <c r="OZ29" s="176">
        <f t="shared" si="132"/>
        <v>0</v>
      </c>
      <c r="PA29" s="177" t="str">
        <f t="shared" si="133"/>
        <v xml:space="preserve"> </v>
      </c>
      <c r="PC29" s="173">
        <v>3</v>
      </c>
      <c r="PD29" s="231">
        <v>3</v>
      </c>
      <c r="PE29" s="174" t="str">
        <f>IF(PG29=0," ",VLOOKUP(PG29,PROTOKOL!$A:$F,6,FALSE))</f>
        <v>PERDE KESME SULU SİST.</v>
      </c>
      <c r="PF29" s="43">
        <v>151</v>
      </c>
      <c r="PG29" s="43">
        <v>8</v>
      </c>
      <c r="PH29" s="43">
        <v>7.5</v>
      </c>
      <c r="PI29" s="42">
        <f>IF(PG29=0," ",(VLOOKUP(PG29,PROTOKOL!$A$1:$E$29,2,FALSE))*PH29)</f>
        <v>98</v>
      </c>
      <c r="PJ29" s="175">
        <f t="shared" si="38"/>
        <v>53</v>
      </c>
      <c r="PK29" s="212">
        <f>IF(PG29=0," ",VLOOKUP(PG29,PROTOKOL!$A:$E,5,FALSE))</f>
        <v>0.69150084134615386</v>
      </c>
      <c r="PL29" s="176" t="s">
        <v>142</v>
      </c>
      <c r="PM29" s="177">
        <f t="shared" si="134"/>
        <v>36.649544591346157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8"/>
        <v xml:space="preserve"> </v>
      </c>
      <c r="PV29" s="176">
        <f t="shared" si="136"/>
        <v>0</v>
      </c>
      <c r="PW29" s="177" t="str">
        <f t="shared" si="137"/>
        <v xml:space="preserve"> </v>
      </c>
      <c r="PY29" s="173">
        <v>3</v>
      </c>
      <c r="PZ29" s="231">
        <v>3</v>
      </c>
      <c r="QA29" s="174" t="str">
        <f>IF(QC29=0," ",VLOOKUP(QC29,PROTOKOL!$A:$F,6,FALSE))</f>
        <v>VAKUM TEST</v>
      </c>
      <c r="QB29" s="43">
        <v>230</v>
      </c>
      <c r="QC29" s="43">
        <v>4</v>
      </c>
      <c r="QD29" s="43">
        <v>7.5</v>
      </c>
      <c r="QE29" s="42">
        <f>IF(QC29=0," ",(VLOOKUP(QC29,PROTOKOL!$A$1:$E$29,2,FALSE))*QD29)</f>
        <v>150</v>
      </c>
      <c r="QF29" s="175">
        <f t="shared" si="40"/>
        <v>80</v>
      </c>
      <c r="QG29" s="212">
        <f>IF(QC29=0," ",VLOOKUP(QC29,PROTOKOL!$A:$E,5,FALSE))</f>
        <v>0.44947554687499996</v>
      </c>
      <c r="QH29" s="176" t="s">
        <v>142</v>
      </c>
      <c r="QI29" s="177">
        <f t="shared" si="179"/>
        <v>35.958043749999995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9"/>
        <v xml:space="preserve"> </v>
      </c>
      <c r="QR29" s="176">
        <f t="shared" si="139"/>
        <v>0</v>
      </c>
      <c r="QS29" s="177" t="str">
        <f t="shared" si="140"/>
        <v xml:space="preserve"> </v>
      </c>
      <c r="QU29" s="173">
        <v>3</v>
      </c>
      <c r="QV29" s="231">
        <v>3</v>
      </c>
      <c r="QW29" s="174" t="str">
        <f>IF(QY29=0," ",VLOOKUP(QY29,PROTOKOL!$A:$F,6,FALSE))</f>
        <v>PANTOGRAF KLOZET  PİSUAR  TAŞLAMA</v>
      </c>
      <c r="QX29" s="43">
        <v>105</v>
      </c>
      <c r="QY29" s="43">
        <v>10</v>
      </c>
      <c r="QZ29" s="43">
        <v>7.5</v>
      </c>
      <c r="RA29" s="42">
        <f>IF(QY29=0," ",(VLOOKUP(QY29,PROTOKOL!$A$1:$E$29,2,FALSE))*QZ29)</f>
        <v>65</v>
      </c>
      <c r="RB29" s="175">
        <f t="shared" si="42"/>
        <v>40</v>
      </c>
      <c r="RC29" s="212">
        <f>IF(QY29=0," ",VLOOKUP(QY29,PROTOKOL!$A:$E,5,FALSE))</f>
        <v>1.0273726785714283</v>
      </c>
      <c r="RD29" s="176" t="s">
        <v>142</v>
      </c>
      <c r="RE29" s="177">
        <f t="shared" si="141"/>
        <v>41.094907142857132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200"/>
        <v xml:space="preserve"> </v>
      </c>
      <c r="RN29" s="176">
        <f t="shared" si="143"/>
        <v>0</v>
      </c>
      <c r="RO29" s="177" t="str">
        <f t="shared" si="144"/>
        <v xml:space="preserve"> </v>
      </c>
      <c r="RQ29" s="173">
        <v>3</v>
      </c>
      <c r="RR29" s="231">
        <v>3</v>
      </c>
      <c r="RS29" s="174" t="str">
        <f>IF(RU29=0," ",VLOOKUP(RU29,PROTOKOL!$A:$F,6,FALSE))</f>
        <v>ÜRÜN KONTROL</v>
      </c>
      <c r="RT29" s="43">
        <v>1</v>
      </c>
      <c r="RU29" s="43">
        <v>20</v>
      </c>
      <c r="RV29" s="43">
        <v>7.5</v>
      </c>
      <c r="RW29" s="42">
        <f>IF(RU29=0," ",(VLOOKUP(RU29,PROTOKOL!$A$1:$E$29,2,FALSE))*RV29)</f>
        <v>0</v>
      </c>
      <c r="RX29" s="175">
        <f t="shared" si="44"/>
        <v>1</v>
      </c>
      <c r="RY29" s="212" t="e">
        <f>IF(RU29=0," ",VLOOKUP(RU29,PROTOKOL!$A:$E,5,FALSE))</f>
        <v>#DIV/0!</v>
      </c>
      <c r="RZ29" s="176" t="s">
        <v>142</v>
      </c>
      <c r="SA29" s="177" t="e">
        <f>IF(RU29=0," ",(RY29*RX29))/7.5*7.5</f>
        <v>#DIV/0!</v>
      </c>
      <c r="SB29" s="217" t="str">
        <f>IF(SD29=0," ",VLOOKUP(SD29,PROTOKOL!$A:$F,6,FALSE))</f>
        <v xml:space="preserve"> </v>
      </c>
      <c r="SC29" s="43"/>
      <c r="SD29" s="43"/>
      <c r="SE29" s="43"/>
      <c r="SF29" s="91" t="str">
        <f>IF(SD29=0," ",(VLOOKUP(SD29,PROTOKOL!$A$1:$E$29,2,FALSE))*SE29)</f>
        <v xml:space="preserve"> </v>
      </c>
      <c r="SG29" s="175" t="str">
        <f t="shared" si="45"/>
        <v xml:space="preserve"> </v>
      </c>
      <c r="SH29" s="176" t="str">
        <f>IF(SD29=0," ",VLOOKUP(SD29,PROTOKOL!$A:$E,5,FALSE))</f>
        <v xml:space="preserve"> </v>
      </c>
      <c r="SI29" s="212" t="str">
        <f t="shared" si="201"/>
        <v xml:space="preserve"> </v>
      </c>
      <c r="SJ29" s="176">
        <f t="shared" si="147"/>
        <v>0</v>
      </c>
      <c r="SK29" s="177" t="str">
        <f t="shared" si="148"/>
        <v xml:space="preserve"> </v>
      </c>
      <c r="SM29" s="173">
        <v>3</v>
      </c>
      <c r="SN29" s="231">
        <v>3</v>
      </c>
      <c r="SO29" s="174" t="str">
        <f>IF(SQ29=0," ",VLOOKUP(SQ29,PROTOKOL!$A:$F,6,FALSE))</f>
        <v>VAKUM TEST</v>
      </c>
      <c r="SP29" s="43">
        <v>170</v>
      </c>
      <c r="SQ29" s="43">
        <v>4</v>
      </c>
      <c r="SR29" s="43">
        <v>5.5</v>
      </c>
      <c r="SS29" s="42">
        <f>IF(SQ29=0," ",(VLOOKUP(SQ29,PROTOKOL!$A$1:$E$29,2,FALSE))*SR29)</f>
        <v>110</v>
      </c>
      <c r="ST29" s="175">
        <f t="shared" si="46"/>
        <v>60</v>
      </c>
      <c r="SU29" s="212">
        <f>IF(SQ29=0," ",VLOOKUP(SQ29,PROTOKOL!$A:$E,5,FALSE))</f>
        <v>0.44947554687499996</v>
      </c>
      <c r="SV29" s="176" t="s">
        <v>142</v>
      </c>
      <c r="SW29" s="177">
        <f t="shared" si="149"/>
        <v>26.968532812499998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202"/>
        <v xml:space="preserve"> </v>
      </c>
      <c r="TF29" s="176">
        <f t="shared" si="151"/>
        <v>0</v>
      </c>
      <c r="TG29" s="177" t="str">
        <f t="shared" si="152"/>
        <v xml:space="preserve"> </v>
      </c>
      <c r="TI29" s="173">
        <v>3</v>
      </c>
      <c r="TJ29" s="231">
        <v>3</v>
      </c>
      <c r="TK29" s="174" t="s">
        <v>143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 t="s">
        <v>142</v>
      </c>
      <c r="TS29" s="177" t="str">
        <f t="shared" si="153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203"/>
        <v xml:space="preserve"> </v>
      </c>
      <c r="UB29" s="176">
        <f t="shared" si="155"/>
        <v>0</v>
      </c>
      <c r="UC29" s="177" t="str">
        <f t="shared" si="156"/>
        <v xml:space="preserve"> </v>
      </c>
      <c r="UE29" s="173">
        <v>3</v>
      </c>
      <c r="UF29" s="231">
        <v>3</v>
      </c>
      <c r="UG29" s="174" t="str">
        <f>IF(UI29=0," ",VLOOKUP(UI29,PROTOKOL!$A:$F,6,FALSE))</f>
        <v>SIZDIRMAZLIK TAMİR</v>
      </c>
      <c r="UH29" s="43">
        <v>122</v>
      </c>
      <c r="UI29" s="43">
        <v>12</v>
      </c>
      <c r="UJ29" s="43">
        <v>7.5</v>
      </c>
      <c r="UK29" s="42">
        <f>IF(UI29=0," ",(VLOOKUP(UI29,PROTOKOL!$A$1:$E$29,2,FALSE))*UJ29)</f>
        <v>78</v>
      </c>
      <c r="UL29" s="175">
        <f t="shared" si="50"/>
        <v>44</v>
      </c>
      <c r="UM29" s="212">
        <f>IF(UI29=0," ",VLOOKUP(UI29,PROTOKOL!$A:$E,5,FALSE))</f>
        <v>0.8561438988095238</v>
      </c>
      <c r="UN29" s="176" t="s">
        <v>142</v>
      </c>
      <c r="UO29" s="177">
        <f t="shared" si="157"/>
        <v>37.67033154761905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204"/>
        <v xml:space="preserve"> </v>
      </c>
      <c r="UX29" s="176">
        <f t="shared" si="159"/>
        <v>0</v>
      </c>
      <c r="UY29" s="177" t="str">
        <f t="shared" si="160"/>
        <v xml:space="preserve"> </v>
      </c>
      <c r="VA29" s="173">
        <v>3</v>
      </c>
      <c r="VB29" s="231">
        <v>3</v>
      </c>
      <c r="VC29" s="174" t="str">
        <f>IF(VE29=0," ",VLOOKUP(VE29,PROTOKOL!$A:$F,6,FALSE))</f>
        <v>SIZDIRMAZLIK TAMİR</v>
      </c>
      <c r="VD29" s="43">
        <v>122</v>
      </c>
      <c r="VE29" s="43">
        <v>12</v>
      </c>
      <c r="VF29" s="43">
        <v>7.5</v>
      </c>
      <c r="VG29" s="42">
        <f>IF(VE29=0," ",(VLOOKUP(VE29,PROTOKOL!$A$1:$E$29,2,FALSE))*VF29)</f>
        <v>78</v>
      </c>
      <c r="VH29" s="175">
        <f t="shared" si="52"/>
        <v>44</v>
      </c>
      <c r="VI29" s="212">
        <f>IF(VE29=0," ",VLOOKUP(VE29,PROTOKOL!$A:$E,5,FALSE))</f>
        <v>0.8561438988095238</v>
      </c>
      <c r="VJ29" s="176" t="s">
        <v>142</v>
      </c>
      <c r="VK29" s="177">
        <f t="shared" si="161"/>
        <v>37.67033154761905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205"/>
        <v xml:space="preserve"> </v>
      </c>
      <c r="VT29" s="176">
        <f t="shared" si="163"/>
        <v>0</v>
      </c>
      <c r="VU29" s="177" t="str">
        <f t="shared" si="164"/>
        <v xml:space="preserve"> </v>
      </c>
      <c r="VW29" s="173">
        <v>3</v>
      </c>
      <c r="VX29" s="231">
        <v>3</v>
      </c>
      <c r="VY29" s="174" t="str">
        <f>IF(WA29=0," ",VLOOKUP(WA29,PROTOKOL!$A:$F,6,FALSE))</f>
        <v>VAKUM TEST</v>
      </c>
      <c r="VZ29" s="43">
        <v>22</v>
      </c>
      <c r="WA29" s="43">
        <v>4</v>
      </c>
      <c r="WB29" s="43">
        <v>1</v>
      </c>
      <c r="WC29" s="42">
        <f>IF(WA29=0," ",(VLOOKUP(WA29,PROTOKOL!$A$1:$E$29,2,FALSE))*WB29)</f>
        <v>20</v>
      </c>
      <c r="WD29" s="175">
        <f t="shared" si="54"/>
        <v>2</v>
      </c>
      <c r="WE29" s="212">
        <f>IF(WA29=0," ",VLOOKUP(WA29,PROTOKOL!$A:$E,5,FALSE))</f>
        <v>0.44947554687499996</v>
      </c>
      <c r="WF29" s="176" t="s">
        <v>142</v>
      </c>
      <c r="WG29" s="177">
        <f t="shared" si="165"/>
        <v>0.89895109374999993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6"/>
        <v xml:space="preserve"> </v>
      </c>
      <c r="WP29" s="176">
        <f t="shared" si="167"/>
        <v>0</v>
      </c>
      <c r="WQ29" s="177" t="str">
        <f t="shared" si="168"/>
        <v xml:space="preserve"> </v>
      </c>
      <c r="WS29" s="173">
        <v>3</v>
      </c>
      <c r="WT29" s="231">
        <v>3</v>
      </c>
      <c r="WU29" s="174" t="str">
        <f>IF(WW29=0," ",VLOOKUP(WW29,PROTOKOL!$A:$F,6,FALSE))</f>
        <v>PERDE KESME SULU SİST.</v>
      </c>
      <c r="WV29" s="43">
        <v>150</v>
      </c>
      <c r="WW29" s="43">
        <v>8</v>
      </c>
      <c r="WX29" s="43">
        <v>7.5</v>
      </c>
      <c r="WY29" s="42">
        <f>IF(WW29=0," ",(VLOOKUP(WW29,PROTOKOL!$A$1:$E$29,2,FALSE))*WX29)</f>
        <v>98</v>
      </c>
      <c r="WZ29" s="175">
        <f t="shared" si="56"/>
        <v>52</v>
      </c>
      <c r="XA29" s="212">
        <f>IF(WW29=0," ",VLOOKUP(WW29,PROTOKOL!$A:$E,5,FALSE))</f>
        <v>0.69150084134615386</v>
      </c>
      <c r="XB29" s="176" t="s">
        <v>142</v>
      </c>
      <c r="XC29" s="177">
        <f t="shared" si="169"/>
        <v>35.958043750000002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7"/>
        <v xml:space="preserve"> </v>
      </c>
      <c r="XL29" s="176">
        <f t="shared" si="171"/>
        <v>0</v>
      </c>
      <c r="XM29" s="177" t="str">
        <f t="shared" si="172"/>
        <v xml:space="preserve"> </v>
      </c>
      <c r="XO29" s="173">
        <v>3</v>
      </c>
      <c r="XP29" s="231">
        <v>3</v>
      </c>
      <c r="XQ29" s="174" t="str">
        <f>IF(XS29=0," ",VLOOKUP(XS29,PROTOKOL!$A:$F,6,FALSE))</f>
        <v>WNZL. YERD.KLZ. TAŞLAMA</v>
      </c>
      <c r="XR29" s="43">
        <v>190</v>
      </c>
      <c r="XS29" s="43">
        <v>2</v>
      </c>
      <c r="XT29" s="43">
        <v>7.5</v>
      </c>
      <c r="XU29" s="42">
        <f>IF(XS29=0," ",(VLOOKUP(XS29,PROTOKOL!$A$1:$E$29,2,FALSE))*XT29)</f>
        <v>124.00000000000001</v>
      </c>
      <c r="XV29" s="175">
        <f t="shared" si="58"/>
        <v>65.999999999999986</v>
      </c>
      <c r="XW29" s="212">
        <f>IF(XS29=0," ",VLOOKUP(XS29,PROTOKOL!$A:$E,5,FALSE))</f>
        <v>0.54481884469696984</v>
      </c>
      <c r="XX29" s="176" t="s">
        <v>142</v>
      </c>
      <c r="XY29" s="177">
        <f t="shared" si="173"/>
        <v>35.958043750000002</v>
      </c>
      <c r="XZ29" s="217" t="str">
        <f>IF(YB29=0," ",VLOOKUP(YB29,PROTOKOL!$A:$F,6,FALSE))</f>
        <v xml:space="preserve"> </v>
      </c>
      <c r="YA29" s="43"/>
      <c r="YB29" s="43"/>
      <c r="YC29" s="43"/>
      <c r="YD29" s="91" t="str">
        <f>IF(YB29=0," ",(VLOOKUP(YB29,PROTOKOL!$A$1:$E$29,2,FALSE))*YC29)</f>
        <v xml:space="preserve"> </v>
      </c>
      <c r="YE29" s="175" t="str">
        <f t="shared" si="59"/>
        <v xml:space="preserve"> </v>
      </c>
      <c r="YF29" s="176" t="str">
        <f>IF(YB29=0," ",VLOOKUP(YB29,PROTOKOL!$A:$E,5,FALSE))</f>
        <v xml:space="preserve"> </v>
      </c>
      <c r="YG29" s="212" t="str">
        <f t="shared" si="208"/>
        <v xml:space="preserve"> </v>
      </c>
      <c r="YH29" s="176">
        <f t="shared" si="175"/>
        <v>0</v>
      </c>
      <c r="YI29" s="177" t="str">
        <f t="shared" si="176"/>
        <v xml:space="preserve"> </v>
      </c>
    </row>
    <row r="30" spans="1:659" ht="13.8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 t="s">
        <v>142</v>
      </c>
      <c r="K30" s="177" t="str">
        <f t="shared" si="60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61"/>
        <v xml:space="preserve"> </v>
      </c>
      <c r="T30" s="176">
        <f t="shared" si="62"/>
        <v>0</v>
      </c>
      <c r="U30" s="177" t="str">
        <f t="shared" si="63"/>
        <v xml:space="preserve"> </v>
      </c>
      <c r="W30" s="173">
        <v>3</v>
      </c>
      <c r="X30" s="229"/>
      <c r="Y30" s="174" t="str">
        <f>IF(AA30=0," ",VLOOKUP(AA30,PROTOKOL!$A:$F,6,FALSE))</f>
        <v>ÜRÜN KONTROL</v>
      </c>
      <c r="Z30" s="43">
        <v>1</v>
      </c>
      <c r="AA30" s="43">
        <v>20</v>
      </c>
      <c r="AB30" s="43">
        <v>1</v>
      </c>
      <c r="AC30" s="42">
        <f>IF(AA30=0," ",(VLOOKUP(AA30,PROTOKOL!$A$1:$E$29,2,FALSE))*AB30)</f>
        <v>0</v>
      </c>
      <c r="AD30" s="175">
        <f t="shared" si="2"/>
        <v>1</v>
      </c>
      <c r="AE30" s="212" t="e">
        <f>IF(AA30=0," ",VLOOKUP(AA30,PROTOKOL!$A:$E,5,FALSE))</f>
        <v>#DIV/0!</v>
      </c>
      <c r="AF30" s="176" t="s">
        <v>142</v>
      </c>
      <c r="AG30" s="177" t="e">
        <f>IF(AA30=0," ",(AE30*AD30))/7.5*1</f>
        <v>#DIV/0!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80"/>
        <v xml:space="preserve"> </v>
      </c>
      <c r="AP30" s="176">
        <f t="shared" si="66"/>
        <v>0</v>
      </c>
      <c r="AQ30" s="177" t="str">
        <f t="shared" si="67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 t="s">
        <v>142</v>
      </c>
      <c r="BC30" s="177" t="str">
        <f t="shared" si="68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81"/>
        <v xml:space="preserve"> </v>
      </c>
      <c r="BL30" s="176">
        <f t="shared" si="70"/>
        <v>0</v>
      </c>
      <c r="BM30" s="177" t="str">
        <f t="shared" si="71"/>
        <v xml:space="preserve"> </v>
      </c>
      <c r="BO30" s="173">
        <v>3</v>
      </c>
      <c r="BP30" s="229"/>
      <c r="BQ30" s="174" t="str">
        <f>IF(BS30=0," ",VLOOKUP(BS30,PROTOKOL!$A:$F,6,FALSE))</f>
        <v>ÜRÜN KONTROL</v>
      </c>
      <c r="BR30" s="43">
        <v>1</v>
      </c>
      <c r="BS30" s="43">
        <v>20</v>
      </c>
      <c r="BT30" s="43">
        <v>1.5</v>
      </c>
      <c r="BU30" s="42">
        <f>IF(BS30=0," ",(VLOOKUP(BS30,PROTOKOL!$A$1:$E$29,2,FALSE))*BT30)</f>
        <v>0</v>
      </c>
      <c r="BV30" s="175">
        <f t="shared" si="6"/>
        <v>1</v>
      </c>
      <c r="BW30" s="212" t="e">
        <f>IF(BS30=0," ",VLOOKUP(BS30,PROTOKOL!$A:$E,5,FALSE))</f>
        <v>#DIV/0!</v>
      </c>
      <c r="BX30" s="176" t="s">
        <v>142</v>
      </c>
      <c r="BY30" s="177" t="e">
        <f>IF(BS30=0," ",(BW30*BV30))/7.5*1.5</f>
        <v>#DIV/0!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182"/>
        <v xml:space="preserve"> </v>
      </c>
      <c r="CH30" s="176">
        <f t="shared" si="74"/>
        <v>0</v>
      </c>
      <c r="CI30" s="177" t="str">
        <f t="shared" si="75"/>
        <v xml:space="preserve"> </v>
      </c>
      <c r="CK30" s="173">
        <v>3</v>
      </c>
      <c r="CL30" s="229"/>
      <c r="CM30" s="174" t="str">
        <f>IF(CO30=0," ",VLOOKUP(CO30,PROTOKOL!$A:$F,6,FALSE))</f>
        <v>WNZL. YERD.KLZ. TAŞLAMA</v>
      </c>
      <c r="CN30" s="43">
        <v>32</v>
      </c>
      <c r="CO30" s="43">
        <v>2</v>
      </c>
      <c r="CP30" s="43">
        <v>1.5</v>
      </c>
      <c r="CQ30" s="42">
        <f>IF(CO30=0," ",(VLOOKUP(CO30,PROTOKOL!$A$1:$E$29,2,FALSE))*CP30)</f>
        <v>24.800000000000004</v>
      </c>
      <c r="CR30" s="175">
        <f t="shared" si="8"/>
        <v>7.1999999999999957</v>
      </c>
      <c r="CS30" s="212">
        <f>IF(CO30=0," ",VLOOKUP(CO30,PROTOKOL!$A:$E,5,FALSE))</f>
        <v>0.54481884469696984</v>
      </c>
      <c r="CT30" s="176" t="s">
        <v>142</v>
      </c>
      <c r="CU30" s="177">
        <f t="shared" si="76"/>
        <v>3.9226956818181806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83"/>
        <v xml:space="preserve"> </v>
      </c>
      <c r="DD30" s="176">
        <f t="shared" si="78"/>
        <v>0</v>
      </c>
      <c r="DE30" s="177" t="str">
        <f t="shared" si="79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 t="s">
        <v>142</v>
      </c>
      <c r="DQ30" s="177" t="str">
        <f t="shared" si="80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84"/>
        <v xml:space="preserve"> </v>
      </c>
      <c r="DZ30" s="176">
        <f t="shared" si="82"/>
        <v>0</v>
      </c>
      <c r="EA30" s="177" t="str">
        <f t="shared" si="83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 t="s">
        <v>142</v>
      </c>
      <c r="EM30" s="177" t="str">
        <f t="shared" si="84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85"/>
        <v xml:space="preserve"> </v>
      </c>
      <c r="EV30" s="176">
        <f t="shared" si="86"/>
        <v>0</v>
      </c>
      <c r="EW30" s="177" t="str">
        <f t="shared" si="87"/>
        <v xml:space="preserve"> </v>
      </c>
      <c r="EY30" s="173">
        <v>3</v>
      </c>
      <c r="EZ30" s="229"/>
      <c r="FA30" s="174" t="str">
        <f>IF(FC30=0," ",VLOOKUP(FC30,PROTOKOL!$A:$F,6,FALSE))</f>
        <v>ÜRÜN KONTROL</v>
      </c>
      <c r="FB30" s="43">
        <v>1</v>
      </c>
      <c r="FC30" s="43">
        <v>20</v>
      </c>
      <c r="FD30" s="43">
        <v>2</v>
      </c>
      <c r="FE30" s="42">
        <f>IF(FC30=0," ",(VLOOKUP(FC30,PROTOKOL!$A$1:$E$29,2,FALSE))*FD30)</f>
        <v>0</v>
      </c>
      <c r="FF30" s="175">
        <f t="shared" si="14"/>
        <v>1</v>
      </c>
      <c r="FG30" s="212" t="e">
        <f>IF(FC30=0," ",VLOOKUP(FC30,PROTOKOL!$A:$E,5,FALSE))</f>
        <v>#DIV/0!</v>
      </c>
      <c r="FH30" s="176" t="s">
        <v>142</v>
      </c>
      <c r="FI30" s="177" t="e">
        <f>IF(FC30=0," ",(FG30*FF30))/7.5*2</f>
        <v>#DIV/0!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6"/>
        <v xml:space="preserve"> </v>
      </c>
      <c r="FR30" s="176">
        <f t="shared" si="88"/>
        <v>0</v>
      </c>
      <c r="FS30" s="177" t="str">
        <f t="shared" si="89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 t="s">
        <v>142</v>
      </c>
      <c r="GE30" s="177" t="str">
        <f t="shared" si="90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7"/>
        <v xml:space="preserve"> </v>
      </c>
      <c r="GN30" s="176">
        <f t="shared" si="92"/>
        <v>0</v>
      </c>
      <c r="GO30" s="177" t="str">
        <f t="shared" si="93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 t="s">
        <v>142</v>
      </c>
      <c r="HA30" s="177" t="str">
        <f t="shared" si="94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8"/>
        <v xml:space="preserve"> </v>
      </c>
      <c r="HJ30" s="176">
        <f t="shared" si="96"/>
        <v>0</v>
      </c>
      <c r="HK30" s="177" t="str">
        <f t="shared" si="97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 t="s">
        <v>142</v>
      </c>
      <c r="HW30" s="177" t="str">
        <f t="shared" si="98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189"/>
        <v xml:space="preserve"> </v>
      </c>
      <c r="IF30" s="176">
        <f t="shared" si="100"/>
        <v>0</v>
      </c>
      <c r="IG30" s="177" t="str">
        <f t="shared" si="101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 t="s">
        <v>142</v>
      </c>
      <c r="IS30" s="177" t="str">
        <f t="shared" si="102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90"/>
        <v xml:space="preserve"> </v>
      </c>
      <c r="JB30" s="176">
        <f t="shared" si="104"/>
        <v>0</v>
      </c>
      <c r="JC30" s="177" t="str">
        <f t="shared" si="105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 t="s">
        <v>142</v>
      </c>
      <c r="JO30" s="177" t="str">
        <f t="shared" si="106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91"/>
        <v xml:space="preserve"> </v>
      </c>
      <c r="JX30" s="176">
        <f t="shared" si="108"/>
        <v>0</v>
      </c>
      <c r="JY30" s="177" t="str">
        <f t="shared" si="109"/>
        <v xml:space="preserve"> </v>
      </c>
      <c r="KA30" s="173">
        <v>3</v>
      </c>
      <c r="KB30" s="229"/>
      <c r="KC30" s="174" t="str">
        <f>IF(KE30=0," ",VLOOKUP(KE30,PROTOKOL!$A:$F,6,FALSE))</f>
        <v>WNZL. LAV. VE DUV. ASMA KLZ</v>
      </c>
      <c r="KD30" s="43">
        <v>70</v>
      </c>
      <c r="KE30" s="43">
        <v>1</v>
      </c>
      <c r="KF30" s="43">
        <v>3</v>
      </c>
      <c r="KG30" s="42">
        <f>IF(KE30=0," ",(VLOOKUP(KE30,PROTOKOL!$A$1:$E$29,2,FALSE))*KF30)</f>
        <v>57.599999999999994</v>
      </c>
      <c r="KH30" s="175">
        <f t="shared" si="26"/>
        <v>12.400000000000006</v>
      </c>
      <c r="KI30" s="212">
        <f>IF(KE30=0," ",VLOOKUP(KE30,PROTOKOL!$A:$E,5,FALSE))</f>
        <v>0.4731321546052632</v>
      </c>
      <c r="KJ30" s="176" t="s">
        <v>142</v>
      </c>
      <c r="KK30" s="177">
        <f t="shared" si="110"/>
        <v>5.8668387171052663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92"/>
        <v xml:space="preserve"> </v>
      </c>
      <c r="KT30" s="176">
        <f t="shared" si="112"/>
        <v>0</v>
      </c>
      <c r="KU30" s="177" t="str">
        <f t="shared" si="113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 t="s">
        <v>142</v>
      </c>
      <c r="LG30" s="177" t="str">
        <f t="shared" si="114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93"/>
        <v xml:space="preserve"> </v>
      </c>
      <c r="LP30" s="176">
        <f t="shared" si="116"/>
        <v>0</v>
      </c>
      <c r="LQ30" s="177" t="str">
        <f t="shared" si="117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 t="s">
        <v>142</v>
      </c>
      <c r="MC30" s="177" t="str">
        <f t="shared" si="118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94"/>
        <v xml:space="preserve"> </v>
      </c>
      <c r="ML30" s="176">
        <f t="shared" si="120"/>
        <v>0</v>
      </c>
      <c r="MM30" s="177" t="str">
        <f t="shared" si="121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 t="s">
        <v>142</v>
      </c>
      <c r="MY30" s="177" t="str">
        <f t="shared" si="122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95"/>
        <v xml:space="preserve"> </v>
      </c>
      <c r="NH30" s="176">
        <f t="shared" si="124"/>
        <v>0</v>
      </c>
      <c r="NI30" s="177" t="str">
        <f t="shared" si="125"/>
        <v xml:space="preserve"> </v>
      </c>
      <c r="NK30" s="173">
        <v>3</v>
      </c>
      <c r="NL30" s="229"/>
      <c r="NM30" s="174" t="str">
        <f>IF(NO30=0," ",VLOOKUP(NO30,PROTOKOL!$A:$F,6,FALSE))</f>
        <v>PERDE KESME SULU SİST.</v>
      </c>
      <c r="NN30" s="43">
        <v>30</v>
      </c>
      <c r="NO30" s="43">
        <v>8</v>
      </c>
      <c r="NP30" s="43">
        <v>1.5</v>
      </c>
      <c r="NQ30" s="42">
        <f>IF(NO30=0," ",(VLOOKUP(NO30,PROTOKOL!$A$1:$E$29,2,FALSE))*NP30)</f>
        <v>19.600000000000001</v>
      </c>
      <c r="NR30" s="175">
        <f t="shared" si="34"/>
        <v>10.399999999999999</v>
      </c>
      <c r="NS30" s="212">
        <f>IF(NO30=0," ",VLOOKUP(NO30,PROTOKOL!$A:$E,5,FALSE))</f>
        <v>0.69150084134615386</v>
      </c>
      <c r="NT30" s="176" t="s">
        <v>142</v>
      </c>
      <c r="NU30" s="177">
        <f t="shared" si="126"/>
        <v>7.1916087499999994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6"/>
        <v xml:space="preserve"> </v>
      </c>
      <c r="OD30" s="176">
        <f t="shared" si="128"/>
        <v>0</v>
      </c>
      <c r="OE30" s="177" t="str">
        <f t="shared" si="129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 t="s">
        <v>142</v>
      </c>
      <c r="OQ30" s="177" t="str">
        <f t="shared" si="130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7"/>
        <v xml:space="preserve"> </v>
      </c>
      <c r="OZ30" s="176">
        <f t="shared" si="132"/>
        <v>0</v>
      </c>
      <c r="PA30" s="177" t="str">
        <f t="shared" si="133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 t="s">
        <v>142</v>
      </c>
      <c r="PM30" s="177" t="str">
        <f t="shared" si="134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8"/>
        <v xml:space="preserve"> </v>
      </c>
      <c r="PV30" s="176">
        <f t="shared" si="136"/>
        <v>0</v>
      </c>
      <c r="PW30" s="177" t="str">
        <f t="shared" si="137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 t="s">
        <v>142</v>
      </c>
      <c r="QI30" s="177" t="str">
        <f t="shared" si="179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9"/>
        <v xml:space="preserve"> </v>
      </c>
      <c r="QR30" s="176">
        <f t="shared" si="139"/>
        <v>0</v>
      </c>
      <c r="QS30" s="177" t="str">
        <f t="shared" si="140"/>
        <v xml:space="preserve"> </v>
      </c>
      <c r="QU30" s="173">
        <v>3</v>
      </c>
      <c r="QV30" s="229"/>
      <c r="QW30" s="174" t="str">
        <f>IF(QY30=0," ",VLOOKUP(QY30,PROTOKOL!$A:$F,6,FALSE))</f>
        <v xml:space="preserve"> </v>
      </c>
      <c r="QX30" s="43"/>
      <c r="QY30" s="43"/>
      <c r="QZ30" s="43"/>
      <c r="RA30" s="42" t="str">
        <f>IF(QY30=0," ",(VLOOKUP(QY30,PROTOKOL!$A$1:$E$29,2,FALSE))*QZ30)</f>
        <v xml:space="preserve"> </v>
      </c>
      <c r="RB30" s="175" t="str">
        <f t="shared" si="42"/>
        <v xml:space="preserve"> </v>
      </c>
      <c r="RC30" s="212" t="str">
        <f>IF(QY30=0," ",VLOOKUP(QY30,PROTOKOL!$A:$E,5,FALSE))</f>
        <v xml:space="preserve"> </v>
      </c>
      <c r="RD30" s="176" t="s">
        <v>142</v>
      </c>
      <c r="RE30" s="177" t="str">
        <f t="shared" si="141"/>
        <v xml:space="preserve"> 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200"/>
        <v xml:space="preserve"> </v>
      </c>
      <c r="RN30" s="176">
        <f t="shared" si="143"/>
        <v>0</v>
      </c>
      <c r="RO30" s="177" t="str">
        <f t="shared" si="144"/>
        <v xml:space="preserve"> </v>
      </c>
      <c r="RQ30" s="173">
        <v>3</v>
      </c>
      <c r="RR30" s="229"/>
      <c r="RS30" s="174" t="str">
        <f>IF(RU30=0," ",VLOOKUP(RU30,PROTOKOL!$A:$F,6,FALSE))</f>
        <v xml:space="preserve"> </v>
      </c>
      <c r="RT30" s="43"/>
      <c r="RU30" s="43"/>
      <c r="RV30" s="43"/>
      <c r="RW30" s="42" t="str">
        <f>IF(RU30=0," ",(VLOOKUP(RU30,PROTOKOL!$A$1:$E$29,2,FALSE))*RV30)</f>
        <v xml:space="preserve"> </v>
      </c>
      <c r="RX30" s="175" t="str">
        <f t="shared" si="44"/>
        <v xml:space="preserve"> </v>
      </c>
      <c r="RY30" s="212" t="str">
        <f>IF(RU30=0," ",VLOOKUP(RU30,PROTOKOL!$A:$E,5,FALSE))</f>
        <v xml:space="preserve"> </v>
      </c>
      <c r="RZ30" s="176" t="s">
        <v>142</v>
      </c>
      <c r="SA30" s="177" t="str">
        <f t="shared" si="145"/>
        <v xml:space="preserve"> 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201"/>
        <v xml:space="preserve"> </v>
      </c>
      <c r="SJ30" s="176">
        <f t="shared" si="147"/>
        <v>0</v>
      </c>
      <c r="SK30" s="177" t="str">
        <f t="shared" si="148"/>
        <v xml:space="preserve"> </v>
      </c>
      <c r="SM30" s="173">
        <v>3</v>
      </c>
      <c r="SN30" s="229"/>
      <c r="SO30" s="174" t="str">
        <f>IF(SQ30=0," ",VLOOKUP(SQ30,PROTOKOL!$A:$F,6,FALSE))</f>
        <v>KOKU TESTİ</v>
      </c>
      <c r="SP30" s="43">
        <v>1</v>
      </c>
      <c r="SQ30" s="43">
        <v>17</v>
      </c>
      <c r="SR30" s="43">
        <v>2</v>
      </c>
      <c r="SS30" s="42">
        <f>IF(SQ30=0," ",(VLOOKUP(SQ30,PROTOKOL!$A$1:$E$29,2,FALSE))*SR30)</f>
        <v>0</v>
      </c>
      <c r="ST30" s="175">
        <f t="shared" si="46"/>
        <v>1</v>
      </c>
      <c r="SU30" s="212" t="e">
        <f>IF(SQ30=0," ",VLOOKUP(SQ30,PROTOKOL!$A:$E,5,FALSE))</f>
        <v>#DIV/0!</v>
      </c>
      <c r="SV30" s="176" t="s">
        <v>142</v>
      </c>
      <c r="SW30" s="177" t="e">
        <f>IF(SQ30=0," ",(SU30*ST30))/7.5*2</f>
        <v>#DIV/0!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202"/>
        <v xml:space="preserve"> </v>
      </c>
      <c r="TF30" s="176">
        <f t="shared" si="151"/>
        <v>0</v>
      </c>
      <c r="TG30" s="177" t="str">
        <f t="shared" si="152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 t="s">
        <v>142</v>
      </c>
      <c r="TS30" s="177" t="str">
        <f t="shared" si="153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203"/>
        <v xml:space="preserve"> </v>
      </c>
      <c r="UB30" s="176">
        <f t="shared" si="155"/>
        <v>0</v>
      </c>
      <c r="UC30" s="177" t="str">
        <f t="shared" si="156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 t="s">
        <v>142</v>
      </c>
      <c r="UO30" s="177" t="str">
        <f t="shared" si="157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204"/>
        <v xml:space="preserve"> </v>
      </c>
      <c r="UX30" s="176">
        <f t="shared" si="159"/>
        <v>0</v>
      </c>
      <c r="UY30" s="177" t="str">
        <f t="shared" si="160"/>
        <v xml:space="preserve"> </v>
      </c>
      <c r="VA30" s="173">
        <v>3</v>
      </c>
      <c r="VB30" s="229"/>
      <c r="VC30" s="174" t="str">
        <f>IF(VE30=0," ",VLOOKUP(VE30,PROTOKOL!$A:$F,6,FALSE))</f>
        <v xml:space="preserve"> </v>
      </c>
      <c r="VD30" s="43"/>
      <c r="VE30" s="43"/>
      <c r="VF30" s="43"/>
      <c r="VG30" s="42" t="str">
        <f>IF(VE30=0," ",(VLOOKUP(VE30,PROTOKOL!$A$1:$E$29,2,FALSE))*VF30)</f>
        <v xml:space="preserve"> </v>
      </c>
      <c r="VH30" s="175" t="str">
        <f t="shared" si="52"/>
        <v xml:space="preserve"> </v>
      </c>
      <c r="VI30" s="212" t="str">
        <f>IF(VE30=0," ",VLOOKUP(VE30,PROTOKOL!$A:$E,5,FALSE))</f>
        <v xml:space="preserve"> </v>
      </c>
      <c r="VJ30" s="176" t="s">
        <v>142</v>
      </c>
      <c r="VK30" s="177" t="str">
        <f t="shared" si="161"/>
        <v xml:space="preserve"> 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205"/>
        <v xml:space="preserve"> </v>
      </c>
      <c r="VT30" s="176">
        <f t="shared" si="163"/>
        <v>0</v>
      </c>
      <c r="VU30" s="177" t="str">
        <f t="shared" si="164"/>
        <v xml:space="preserve"> </v>
      </c>
      <c r="VW30" s="173">
        <v>3</v>
      </c>
      <c r="VX30" s="229"/>
      <c r="VY30" s="174" t="str">
        <f>IF(WA30=0," ",VLOOKUP(WA30,PROTOKOL!$A:$F,6,FALSE))</f>
        <v>ÜRÜN KONTROL</v>
      </c>
      <c r="VZ30" s="43">
        <v>1</v>
      </c>
      <c r="WA30" s="43">
        <v>20</v>
      </c>
      <c r="WB30" s="43">
        <v>6</v>
      </c>
      <c r="WC30" s="42">
        <f>IF(WA30=0," ",(VLOOKUP(WA30,PROTOKOL!$A$1:$E$29,2,FALSE))*WB30)</f>
        <v>0</v>
      </c>
      <c r="WD30" s="175">
        <f t="shared" si="54"/>
        <v>1</v>
      </c>
      <c r="WE30" s="212" t="e">
        <f>IF(WA30=0," ",VLOOKUP(WA30,PROTOKOL!$A:$E,5,FALSE))</f>
        <v>#DIV/0!</v>
      </c>
      <c r="WF30" s="176" t="s">
        <v>142</v>
      </c>
      <c r="WG30" s="177" t="e">
        <f>IF(WA30=0," ",(WE30*WD30))/7.5*6</f>
        <v>#DIV/0!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6"/>
        <v xml:space="preserve"> </v>
      </c>
      <c r="WP30" s="176">
        <f t="shared" si="167"/>
        <v>0</v>
      </c>
      <c r="WQ30" s="177" t="str">
        <f t="shared" si="168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 t="s">
        <v>142</v>
      </c>
      <c r="XC30" s="177" t="str">
        <f t="shared" si="169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7"/>
        <v xml:space="preserve"> </v>
      </c>
      <c r="XL30" s="176">
        <f t="shared" si="171"/>
        <v>0</v>
      </c>
      <c r="XM30" s="177" t="str">
        <f t="shared" si="172"/>
        <v xml:space="preserve"> </v>
      </c>
      <c r="XO30" s="173">
        <v>3</v>
      </c>
      <c r="XP30" s="229"/>
      <c r="XQ30" s="174" t="str">
        <f>IF(XS30=0," ",VLOOKUP(XS30,PROTOKOL!$A:$F,6,FALSE))</f>
        <v xml:space="preserve"> </v>
      </c>
      <c r="XR30" s="43"/>
      <c r="XS30" s="43"/>
      <c r="XT30" s="43"/>
      <c r="XU30" s="42" t="str">
        <f>IF(XS30=0," ",(VLOOKUP(XS30,PROTOKOL!$A$1:$E$29,2,FALSE))*XT30)</f>
        <v xml:space="preserve"> </v>
      </c>
      <c r="XV30" s="175" t="str">
        <f t="shared" si="58"/>
        <v xml:space="preserve"> </v>
      </c>
      <c r="XW30" s="212" t="str">
        <f>IF(XS30=0," ",VLOOKUP(XS30,PROTOKOL!$A:$E,5,FALSE))</f>
        <v xml:space="preserve"> </v>
      </c>
      <c r="XX30" s="176" t="s">
        <v>142</v>
      </c>
      <c r="XY30" s="177" t="str">
        <f t="shared" si="173"/>
        <v xml:space="preserve"> </v>
      </c>
      <c r="XZ30" s="217" t="str">
        <f>IF(YB30=0," ",VLOOKUP(YB30,PROTOKOL!$A:$F,6,FALSE))</f>
        <v xml:space="preserve"> </v>
      </c>
      <c r="YA30" s="43"/>
      <c r="YB30" s="43"/>
      <c r="YC30" s="43"/>
      <c r="YD30" s="91" t="str">
        <f>IF(YB30=0," ",(VLOOKUP(YB30,PROTOKOL!$A$1:$E$29,2,FALSE))*YC30)</f>
        <v xml:space="preserve"> </v>
      </c>
      <c r="YE30" s="175" t="str">
        <f t="shared" si="59"/>
        <v xml:space="preserve"> </v>
      </c>
      <c r="YF30" s="176" t="str">
        <f>IF(YB30=0," ",VLOOKUP(YB30,PROTOKOL!$A:$E,5,FALSE))</f>
        <v xml:space="preserve"> </v>
      </c>
      <c r="YG30" s="212" t="str">
        <f t="shared" si="208"/>
        <v xml:space="preserve"> </v>
      </c>
      <c r="YH30" s="176">
        <f t="shared" si="175"/>
        <v>0</v>
      </c>
      <c r="YI30" s="177" t="str">
        <f t="shared" si="176"/>
        <v xml:space="preserve"> </v>
      </c>
    </row>
    <row r="31" spans="1:659" ht="13.8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 t="s">
        <v>142</v>
      </c>
      <c r="K31" s="177" t="str">
        <f t="shared" si="60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61"/>
        <v xml:space="preserve"> </v>
      </c>
      <c r="T31" s="176">
        <f t="shared" si="62"/>
        <v>0</v>
      </c>
      <c r="U31" s="177" t="str">
        <f t="shared" si="63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 t="s">
        <v>142</v>
      </c>
      <c r="AG31" s="177" t="str">
        <f t="shared" si="64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80"/>
        <v xml:space="preserve"> </v>
      </c>
      <c r="AP31" s="176">
        <f t="shared" si="66"/>
        <v>0</v>
      </c>
      <c r="AQ31" s="177" t="str">
        <f t="shared" si="67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 t="s">
        <v>142</v>
      </c>
      <c r="BC31" s="177" t="str">
        <f t="shared" si="68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81"/>
        <v xml:space="preserve"> </v>
      </c>
      <c r="BL31" s="176">
        <f t="shared" si="70"/>
        <v>0</v>
      </c>
      <c r="BM31" s="177" t="str">
        <f t="shared" si="71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 t="s">
        <v>142</v>
      </c>
      <c r="BY31" s="177" t="str">
        <f t="shared" si="72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182"/>
        <v xml:space="preserve"> </v>
      </c>
      <c r="CH31" s="176">
        <f t="shared" si="74"/>
        <v>0</v>
      </c>
      <c r="CI31" s="177" t="str">
        <f t="shared" si="75"/>
        <v xml:space="preserve"> </v>
      </c>
      <c r="CK31" s="173">
        <v>3</v>
      </c>
      <c r="CL31" s="230"/>
      <c r="CM31" s="174" t="str">
        <f>IF(CO31=0," ",VLOOKUP(CO31,PROTOKOL!$A:$F,6,FALSE))</f>
        <v>FORKLİFT OPERATÖRÜ</v>
      </c>
      <c r="CN31" s="43">
        <v>1</v>
      </c>
      <c r="CO31" s="43">
        <v>14</v>
      </c>
      <c r="CP31" s="43">
        <v>0.5</v>
      </c>
      <c r="CQ31" s="42">
        <f>IF(CO31=0," ",(VLOOKUP(CO31,PROTOKOL!$A$1:$E$29,2,FALSE))*CP31)</f>
        <v>0</v>
      </c>
      <c r="CR31" s="175">
        <f t="shared" si="8"/>
        <v>1</v>
      </c>
      <c r="CS31" s="212">
        <f>IF(CO31=0," ",VLOOKUP(CO31,PROTOKOL!$A:$E,5,FALSE))</f>
        <v>7.5</v>
      </c>
      <c r="CT31" s="176" t="s">
        <v>142</v>
      </c>
      <c r="CU31" s="177">
        <f>IF(CO31=0," ",(CS31*CR31))/7.5*0.5</f>
        <v>0.5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83"/>
        <v xml:space="preserve"> </v>
      </c>
      <c r="DD31" s="176">
        <f t="shared" si="78"/>
        <v>0</v>
      </c>
      <c r="DE31" s="177" t="str">
        <f t="shared" si="79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 t="s">
        <v>142</v>
      </c>
      <c r="DQ31" s="177" t="str">
        <f t="shared" si="80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84"/>
        <v xml:space="preserve"> </v>
      </c>
      <c r="DZ31" s="176">
        <f t="shared" si="82"/>
        <v>0</v>
      </c>
      <c r="EA31" s="177" t="str">
        <f t="shared" si="83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 t="s">
        <v>142</v>
      </c>
      <c r="EM31" s="177" t="str">
        <f t="shared" si="84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85"/>
        <v xml:space="preserve"> </v>
      </c>
      <c r="EV31" s="176">
        <f t="shared" si="86"/>
        <v>0</v>
      </c>
      <c r="EW31" s="177" t="str">
        <f t="shared" si="87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 t="s">
        <v>142</v>
      </c>
      <c r="FI31" s="177" t="str">
        <f t="shared" si="177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6"/>
        <v xml:space="preserve"> </v>
      </c>
      <c r="FR31" s="176">
        <f t="shared" si="88"/>
        <v>0</v>
      </c>
      <c r="FS31" s="177" t="str">
        <f t="shared" si="89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 t="s">
        <v>142</v>
      </c>
      <c r="GE31" s="177" t="str">
        <f t="shared" si="90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7"/>
        <v xml:space="preserve"> </v>
      </c>
      <c r="GN31" s="176">
        <f t="shared" si="92"/>
        <v>0</v>
      </c>
      <c r="GO31" s="177" t="str">
        <f t="shared" si="93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 t="s">
        <v>142</v>
      </c>
      <c r="HA31" s="177" t="str">
        <f t="shared" si="94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8"/>
        <v xml:space="preserve"> </v>
      </c>
      <c r="HJ31" s="176">
        <f t="shared" si="96"/>
        <v>0</v>
      </c>
      <c r="HK31" s="177" t="str">
        <f t="shared" si="97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 t="s">
        <v>142</v>
      </c>
      <c r="HW31" s="177" t="str">
        <f t="shared" si="98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189"/>
        <v xml:space="preserve"> </v>
      </c>
      <c r="IF31" s="176">
        <f t="shared" si="100"/>
        <v>0</v>
      </c>
      <c r="IG31" s="177" t="str">
        <f t="shared" si="101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 t="s">
        <v>142</v>
      </c>
      <c r="IS31" s="177" t="str">
        <f t="shared" si="102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90"/>
        <v xml:space="preserve"> </v>
      </c>
      <c r="JB31" s="176">
        <f t="shared" si="104"/>
        <v>0</v>
      </c>
      <c r="JC31" s="177" t="str">
        <f t="shared" si="105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 t="s">
        <v>142</v>
      </c>
      <c r="JO31" s="177" t="str">
        <f t="shared" si="106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91"/>
        <v xml:space="preserve"> </v>
      </c>
      <c r="JX31" s="176">
        <f t="shared" si="108"/>
        <v>0</v>
      </c>
      <c r="JY31" s="177" t="str">
        <f t="shared" si="109"/>
        <v xml:space="preserve"> </v>
      </c>
      <c r="KA31" s="173">
        <v>3</v>
      </c>
      <c r="KB31" s="230"/>
      <c r="KC31" s="174" t="str">
        <f>IF(KE31=0," ",VLOOKUP(KE31,PROTOKOL!$A:$F,6,FALSE))</f>
        <v xml:space="preserve"> </v>
      </c>
      <c r="KD31" s="43"/>
      <c r="KE31" s="43"/>
      <c r="KF31" s="43"/>
      <c r="KG31" s="42" t="str">
        <f>IF(KE31=0," ",(VLOOKUP(KE31,PROTOKOL!$A$1:$E$29,2,FALSE))*KF31)</f>
        <v xml:space="preserve"> </v>
      </c>
      <c r="KH31" s="175" t="str">
        <f t="shared" si="26"/>
        <v xml:space="preserve"> </v>
      </c>
      <c r="KI31" s="212" t="str">
        <f>IF(KE31=0," ",VLOOKUP(KE31,PROTOKOL!$A:$E,5,FALSE))</f>
        <v xml:space="preserve"> </v>
      </c>
      <c r="KJ31" s="176" t="s">
        <v>142</v>
      </c>
      <c r="KK31" s="177" t="str">
        <f t="shared" si="110"/>
        <v xml:space="preserve"> 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92"/>
        <v xml:space="preserve"> </v>
      </c>
      <c r="KT31" s="176">
        <f t="shared" si="112"/>
        <v>0</v>
      </c>
      <c r="KU31" s="177" t="str">
        <f t="shared" si="113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 t="s">
        <v>142</v>
      </c>
      <c r="LG31" s="177" t="str">
        <f t="shared" si="114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93"/>
        <v xml:space="preserve"> </v>
      </c>
      <c r="LP31" s="176">
        <f t="shared" si="116"/>
        <v>0</v>
      </c>
      <c r="LQ31" s="177" t="str">
        <f t="shared" si="117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 t="s">
        <v>142</v>
      </c>
      <c r="MC31" s="177" t="str">
        <f t="shared" si="118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94"/>
        <v xml:space="preserve"> </v>
      </c>
      <c r="ML31" s="176">
        <f t="shared" si="120"/>
        <v>0</v>
      </c>
      <c r="MM31" s="177" t="str">
        <f t="shared" si="121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 t="s">
        <v>142</v>
      </c>
      <c r="MY31" s="177" t="str">
        <f t="shared" si="122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95"/>
        <v xml:space="preserve"> </v>
      </c>
      <c r="NH31" s="176">
        <f t="shared" si="124"/>
        <v>0</v>
      </c>
      <c r="NI31" s="177" t="str">
        <f t="shared" si="125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 t="s">
        <v>142</v>
      </c>
      <c r="NU31" s="177" t="str">
        <f t="shared" si="126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6"/>
        <v xml:space="preserve"> </v>
      </c>
      <c r="OD31" s="176">
        <f t="shared" si="128"/>
        <v>0</v>
      </c>
      <c r="OE31" s="177" t="str">
        <f t="shared" si="129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 t="s">
        <v>142</v>
      </c>
      <c r="OQ31" s="177" t="str">
        <f t="shared" si="130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7"/>
        <v xml:space="preserve"> </v>
      </c>
      <c r="OZ31" s="176">
        <f t="shared" si="132"/>
        <v>0</v>
      </c>
      <c r="PA31" s="177" t="str">
        <f t="shared" si="133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 t="s">
        <v>142</v>
      </c>
      <c r="PM31" s="177" t="str">
        <f t="shared" si="134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8"/>
        <v xml:space="preserve"> </v>
      </c>
      <c r="PV31" s="176">
        <f t="shared" si="136"/>
        <v>0</v>
      </c>
      <c r="PW31" s="177" t="str">
        <f t="shared" si="137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 t="s">
        <v>142</v>
      </c>
      <c r="QI31" s="177" t="str">
        <f t="shared" si="179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9"/>
        <v xml:space="preserve"> </v>
      </c>
      <c r="QR31" s="176">
        <f t="shared" si="139"/>
        <v>0</v>
      </c>
      <c r="QS31" s="177" t="str">
        <f t="shared" si="140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 t="s">
        <v>142</v>
      </c>
      <c r="RE31" s="177" t="str">
        <f t="shared" si="141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200"/>
        <v xml:space="preserve"> </v>
      </c>
      <c r="RN31" s="176">
        <f t="shared" si="143"/>
        <v>0</v>
      </c>
      <c r="RO31" s="177" t="str">
        <f t="shared" si="144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 t="s">
        <v>142</v>
      </c>
      <c r="SA31" s="177" t="str">
        <f t="shared" si="145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201"/>
        <v xml:space="preserve"> </v>
      </c>
      <c r="SJ31" s="176">
        <f t="shared" si="147"/>
        <v>0</v>
      </c>
      <c r="SK31" s="177" t="str">
        <f t="shared" si="148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 t="s">
        <v>142</v>
      </c>
      <c r="SW31" s="177" t="str">
        <f t="shared" si="149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202"/>
        <v xml:space="preserve"> </v>
      </c>
      <c r="TF31" s="176">
        <f t="shared" si="151"/>
        <v>0</v>
      </c>
      <c r="TG31" s="177" t="str">
        <f t="shared" si="152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 t="s">
        <v>142</v>
      </c>
      <c r="TS31" s="177" t="str">
        <f t="shared" si="153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203"/>
        <v xml:space="preserve"> </v>
      </c>
      <c r="UB31" s="176">
        <f t="shared" si="155"/>
        <v>0</v>
      </c>
      <c r="UC31" s="177" t="str">
        <f t="shared" si="156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 t="s">
        <v>142</v>
      </c>
      <c r="UO31" s="177" t="str">
        <f t="shared" si="157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204"/>
        <v xml:space="preserve"> </v>
      </c>
      <c r="UX31" s="176">
        <f t="shared" si="159"/>
        <v>0</v>
      </c>
      <c r="UY31" s="177" t="str">
        <f t="shared" si="160"/>
        <v xml:space="preserve"> </v>
      </c>
      <c r="VA31" s="173">
        <v>3</v>
      </c>
      <c r="VB31" s="230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 t="s">
        <v>142</v>
      </c>
      <c r="VK31" s="177" t="str">
        <f t="shared" si="161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205"/>
        <v xml:space="preserve"> </v>
      </c>
      <c r="VT31" s="176">
        <f t="shared" si="163"/>
        <v>0</v>
      </c>
      <c r="VU31" s="177" t="str">
        <f t="shared" si="164"/>
        <v xml:space="preserve"> </v>
      </c>
      <c r="VW31" s="173">
        <v>3</v>
      </c>
      <c r="VX31" s="230"/>
      <c r="VY31" s="174" t="str">
        <f>IF(WA31=0," ",VLOOKUP(WA31,PROTOKOL!$A:$F,6,FALSE))</f>
        <v>KOKU TESTİ</v>
      </c>
      <c r="VZ31" s="43">
        <v>1</v>
      </c>
      <c r="WA31" s="43">
        <v>17</v>
      </c>
      <c r="WB31" s="43">
        <v>0.5</v>
      </c>
      <c r="WC31" s="42">
        <f>IF(WA31=0," ",(VLOOKUP(WA31,PROTOKOL!$A$1:$E$29,2,FALSE))*WB31)</f>
        <v>0</v>
      </c>
      <c r="WD31" s="175">
        <f t="shared" si="54"/>
        <v>1</v>
      </c>
      <c r="WE31" s="212" t="e">
        <f>IF(WA31=0," ",VLOOKUP(WA31,PROTOKOL!$A:$E,5,FALSE))</f>
        <v>#DIV/0!</v>
      </c>
      <c r="WF31" s="176" t="s">
        <v>142</v>
      </c>
      <c r="WG31" s="177" t="e">
        <f>IF(WA31=0," ",(WE31*WD31))/7.5*0.5</f>
        <v>#DIV/0!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6"/>
        <v xml:space="preserve"> </v>
      </c>
      <c r="WP31" s="176">
        <f t="shared" si="167"/>
        <v>0</v>
      </c>
      <c r="WQ31" s="177" t="str">
        <f t="shared" si="168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 t="s">
        <v>142</v>
      </c>
      <c r="XC31" s="177" t="str">
        <f t="shared" si="169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7"/>
        <v xml:space="preserve"> </v>
      </c>
      <c r="XL31" s="176">
        <f t="shared" si="171"/>
        <v>0</v>
      </c>
      <c r="XM31" s="177" t="str">
        <f t="shared" si="172"/>
        <v xml:space="preserve"> </v>
      </c>
      <c r="XO31" s="173">
        <v>3</v>
      </c>
      <c r="XP31" s="230"/>
      <c r="XQ31" s="174" t="str">
        <f>IF(XS31=0," ",VLOOKUP(XS31,PROTOKOL!$A:$F,6,FALSE))</f>
        <v xml:space="preserve"> </v>
      </c>
      <c r="XR31" s="43"/>
      <c r="XS31" s="43"/>
      <c r="XT31" s="43"/>
      <c r="XU31" s="42" t="str">
        <f>IF(XS31=0," ",(VLOOKUP(XS31,PROTOKOL!$A$1:$E$29,2,FALSE))*XT31)</f>
        <v xml:space="preserve"> </v>
      </c>
      <c r="XV31" s="175" t="str">
        <f t="shared" si="58"/>
        <v xml:space="preserve"> </v>
      </c>
      <c r="XW31" s="212" t="str">
        <f>IF(XS31=0," ",VLOOKUP(XS31,PROTOKOL!$A:$E,5,FALSE))</f>
        <v xml:space="preserve"> </v>
      </c>
      <c r="XX31" s="176" t="s">
        <v>142</v>
      </c>
      <c r="XY31" s="177" t="str">
        <f t="shared" si="173"/>
        <v xml:space="preserve"> </v>
      </c>
      <c r="XZ31" s="217" t="str">
        <f>IF(YB31=0," ",VLOOKUP(YB31,PROTOKOL!$A:$F,6,FALSE))</f>
        <v xml:space="preserve"> </v>
      </c>
      <c r="YA31" s="43"/>
      <c r="YB31" s="43"/>
      <c r="YC31" s="43"/>
      <c r="YD31" s="91" t="str">
        <f>IF(YB31=0," ",(VLOOKUP(YB31,PROTOKOL!$A$1:$E$29,2,FALSE))*YC31)</f>
        <v xml:space="preserve"> </v>
      </c>
      <c r="YE31" s="175" t="str">
        <f t="shared" si="59"/>
        <v xml:space="preserve"> </v>
      </c>
      <c r="YF31" s="176" t="str">
        <f>IF(YB31=0," ",VLOOKUP(YB31,PROTOKOL!$A:$E,5,FALSE))</f>
        <v xml:space="preserve"> </v>
      </c>
      <c r="YG31" s="212" t="str">
        <f t="shared" si="208"/>
        <v xml:space="preserve"> </v>
      </c>
      <c r="YH31" s="176">
        <f t="shared" si="175"/>
        <v>0</v>
      </c>
      <c r="YI31" s="177" t="str">
        <f t="shared" si="176"/>
        <v xml:space="preserve"> </v>
      </c>
    </row>
    <row r="32" spans="1:659" ht="13.8">
      <c r="A32" s="173">
        <v>4</v>
      </c>
      <c r="B32" s="231">
        <v>4</v>
      </c>
      <c r="C32" s="174" t="str">
        <f>IF(E32=0," ",VLOOKUP(E32,PROTOKOL!$A:$F,6,FALSE))</f>
        <v>ÜRÜN KONTROL</v>
      </c>
      <c r="D32" s="43">
        <v>1</v>
      </c>
      <c r="E32" s="43">
        <v>20</v>
      </c>
      <c r="F32" s="43">
        <v>7.5</v>
      </c>
      <c r="G32" s="42">
        <f>IF(E32=0," ",(VLOOKUP(E32,PROTOKOL!$A$1:$E$29,2,FALSE))*F32)</f>
        <v>0</v>
      </c>
      <c r="H32" s="175">
        <f t="shared" si="0"/>
        <v>1</v>
      </c>
      <c r="I32" s="212" t="e">
        <f>IF(E32=0," ",VLOOKUP(E32,PROTOKOL!$A:$E,5,FALSE))</f>
        <v>#DIV/0!</v>
      </c>
      <c r="J32" s="176" t="s">
        <v>142</v>
      </c>
      <c r="K32" s="177" t="e">
        <f>IF(E32=0," ",(I32*H32))/7.5*7.5</f>
        <v>#DIV/0!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61"/>
        <v xml:space="preserve"> </v>
      </c>
      <c r="T32" s="176">
        <f t="shared" si="62"/>
        <v>0</v>
      </c>
      <c r="U32" s="177" t="str">
        <f t="shared" si="63"/>
        <v xml:space="preserve"> </v>
      </c>
      <c r="W32" s="173">
        <v>4</v>
      </c>
      <c r="X32" s="231">
        <v>4</v>
      </c>
      <c r="Y32" s="174" t="str">
        <f>IF(AA32=0," ",VLOOKUP(AA32,PROTOKOL!$A:$F,6,FALSE))</f>
        <v>SIZDIRMAZLIK TAMİR</v>
      </c>
      <c r="Z32" s="43">
        <v>141</v>
      </c>
      <c r="AA32" s="43">
        <v>12</v>
      </c>
      <c r="AB32" s="43">
        <v>6.5</v>
      </c>
      <c r="AC32" s="42">
        <f>IF(AA32=0," ",(VLOOKUP(AA32,PROTOKOL!$A$1:$E$29,2,FALSE))*AB32)</f>
        <v>67.600000000000009</v>
      </c>
      <c r="AD32" s="175">
        <f t="shared" si="2"/>
        <v>73.399999999999991</v>
      </c>
      <c r="AE32" s="212">
        <f>IF(AA32=0," ",VLOOKUP(AA32,PROTOKOL!$A:$E,5,FALSE))</f>
        <v>0.8561438988095238</v>
      </c>
      <c r="AF32" s="176" t="s">
        <v>142</v>
      </c>
      <c r="AG32" s="177">
        <f t="shared" si="64"/>
        <v>62.840962172619037</v>
      </c>
      <c r="AH32" s="217" t="str">
        <f>IF(AJ32=0," ",VLOOKUP(AJ32,PROTOKOL!$A:$F,6,FALSE))</f>
        <v>SIZDIRMAZLIK TAMİR</v>
      </c>
      <c r="AI32" s="43">
        <v>71</v>
      </c>
      <c r="AJ32" s="43">
        <v>12</v>
      </c>
      <c r="AK32" s="43">
        <v>3.5</v>
      </c>
      <c r="AL32" s="91">
        <f>IF(AJ32=0," ",(VLOOKUP(AJ32,PROTOKOL!$A$1:$E$29,2,FALSE))*AK32)</f>
        <v>36.4</v>
      </c>
      <c r="AM32" s="175">
        <f t="shared" si="3"/>
        <v>34.6</v>
      </c>
      <c r="AN32" s="176">
        <f>IF(AJ32=0," ",VLOOKUP(AJ32,PROTOKOL!$A:$E,5,FALSE))</f>
        <v>0.8561438988095238</v>
      </c>
      <c r="AO32" s="212">
        <f t="shared" si="180"/>
        <v>29.622578898809525</v>
      </c>
      <c r="AP32" s="176">
        <f t="shared" si="66"/>
        <v>7</v>
      </c>
      <c r="AQ32" s="177">
        <f t="shared" si="67"/>
        <v>59.245157797619051</v>
      </c>
      <c r="AS32" s="173">
        <v>4</v>
      </c>
      <c r="AT32" s="231">
        <v>4</v>
      </c>
      <c r="AU32" s="174" t="str">
        <f>IF(AW32=0," ",VLOOKUP(AW32,PROTOKOL!$A:$F,6,FALSE))</f>
        <v>VAKUM TEST</v>
      </c>
      <c r="AV32" s="43">
        <v>230</v>
      </c>
      <c r="AW32" s="43">
        <v>4</v>
      </c>
      <c r="AX32" s="43">
        <v>7.5</v>
      </c>
      <c r="AY32" s="42">
        <f>IF(AW32=0," ",(VLOOKUP(AW32,PROTOKOL!$A$1:$E$29,2,FALSE))*AX32)</f>
        <v>150</v>
      </c>
      <c r="AZ32" s="175">
        <f t="shared" si="4"/>
        <v>80</v>
      </c>
      <c r="BA32" s="212">
        <f>IF(AW32=0," ",VLOOKUP(AW32,PROTOKOL!$A:$E,5,FALSE))</f>
        <v>0.44947554687499996</v>
      </c>
      <c r="BB32" s="176" t="s">
        <v>142</v>
      </c>
      <c r="BC32" s="177">
        <f t="shared" si="68"/>
        <v>35.958043749999995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81"/>
        <v xml:space="preserve"> </v>
      </c>
      <c r="BL32" s="176">
        <f t="shared" si="70"/>
        <v>0</v>
      </c>
      <c r="BM32" s="177" t="str">
        <f t="shared" si="71"/>
        <v xml:space="preserve"> </v>
      </c>
      <c r="BO32" s="173">
        <v>4</v>
      </c>
      <c r="BP32" s="231">
        <v>4</v>
      </c>
      <c r="BQ32" s="174" t="str">
        <f>IF(BS32=0," ",VLOOKUP(BS32,PROTOKOL!$A:$F,6,FALSE))</f>
        <v>VAKUM TEST</v>
      </c>
      <c r="BR32" s="43">
        <v>183</v>
      </c>
      <c r="BS32" s="43">
        <v>4</v>
      </c>
      <c r="BT32" s="43">
        <v>6</v>
      </c>
      <c r="BU32" s="42">
        <f>IF(BS32=0," ",(VLOOKUP(BS32,PROTOKOL!$A$1:$E$29,2,FALSE))*BT32)</f>
        <v>120</v>
      </c>
      <c r="BV32" s="175">
        <f t="shared" si="6"/>
        <v>63</v>
      </c>
      <c r="BW32" s="212">
        <f>IF(BS32=0," ",VLOOKUP(BS32,PROTOKOL!$A:$E,5,FALSE))</f>
        <v>0.44947554687499996</v>
      </c>
      <c r="BX32" s="176" t="s">
        <v>142</v>
      </c>
      <c r="BY32" s="177">
        <f t="shared" si="72"/>
        <v>28.316959453124998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182"/>
        <v xml:space="preserve"> </v>
      </c>
      <c r="CH32" s="176">
        <f t="shared" si="74"/>
        <v>0</v>
      </c>
      <c r="CI32" s="177" t="str">
        <f t="shared" si="75"/>
        <v xml:space="preserve"> </v>
      </c>
      <c r="CK32" s="173">
        <v>4</v>
      </c>
      <c r="CL32" s="231">
        <v>4</v>
      </c>
      <c r="CM32" s="174" t="str">
        <f>IF(CO32=0," ",VLOOKUP(CO32,PROTOKOL!$A:$F,6,FALSE))</f>
        <v>WNZL. LAV. VE DUV. ASMA KLZ</v>
      </c>
      <c r="CN32" s="43">
        <v>177</v>
      </c>
      <c r="CO32" s="43">
        <v>1</v>
      </c>
      <c r="CP32" s="43">
        <v>7</v>
      </c>
      <c r="CQ32" s="42">
        <f>IF(CO32=0," ",(VLOOKUP(CO32,PROTOKOL!$A$1:$E$29,2,FALSE))*CP32)</f>
        <v>134.4</v>
      </c>
      <c r="CR32" s="175">
        <f t="shared" si="8"/>
        <v>42.599999999999994</v>
      </c>
      <c r="CS32" s="212">
        <f>IF(CO32=0," ",VLOOKUP(CO32,PROTOKOL!$A:$E,5,FALSE))</f>
        <v>0.4731321546052632</v>
      </c>
      <c r="CT32" s="176" t="s">
        <v>142</v>
      </c>
      <c r="CU32" s="177">
        <f t="shared" si="76"/>
        <v>20.155429786184211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83"/>
        <v xml:space="preserve"> </v>
      </c>
      <c r="DD32" s="176">
        <f t="shared" si="78"/>
        <v>0</v>
      </c>
      <c r="DE32" s="177" t="str">
        <f t="shared" si="79"/>
        <v xml:space="preserve"> </v>
      </c>
      <c r="DG32" s="173">
        <v>4</v>
      </c>
      <c r="DH32" s="231">
        <v>4</v>
      </c>
      <c r="DI32" s="174" t="str">
        <f>IF(DK32=0," ",VLOOKUP(DK32,PROTOKOL!$A:$F,6,FALSE))</f>
        <v>FORKLİFT OPERATÖRÜ</v>
      </c>
      <c r="DJ32" s="43">
        <v>1</v>
      </c>
      <c r="DK32" s="43">
        <v>14</v>
      </c>
      <c r="DL32" s="43">
        <v>7.5</v>
      </c>
      <c r="DM32" s="42">
        <f>IF(DK32=0," ",(VLOOKUP(DK32,PROTOKOL!$A$1:$E$29,2,FALSE))*DL32)</f>
        <v>0</v>
      </c>
      <c r="DN32" s="175">
        <f t="shared" si="10"/>
        <v>1</v>
      </c>
      <c r="DO32" s="212">
        <f>IF(DK32=0," ",VLOOKUP(DK32,PROTOKOL!$A:$E,5,FALSE))</f>
        <v>7.5</v>
      </c>
      <c r="DP32" s="176" t="s">
        <v>142</v>
      </c>
      <c r="DQ32" s="177">
        <f>IF(DK32=0," ",(DO32*DN32))/7.5*7.5</f>
        <v>7.5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84"/>
        <v xml:space="preserve"> </v>
      </c>
      <c r="DZ32" s="176">
        <f t="shared" si="82"/>
        <v>0</v>
      </c>
      <c r="EA32" s="177" t="str">
        <f t="shared" si="83"/>
        <v xml:space="preserve"> </v>
      </c>
      <c r="EC32" s="173">
        <v>4</v>
      </c>
      <c r="ED32" s="231">
        <v>4</v>
      </c>
      <c r="EE32" s="174" t="str">
        <f>IF(EG32=0," ",VLOOKUP(EG32,PROTOKOL!$A:$F,6,FALSE))</f>
        <v>FORKLİFT OPERATÖRÜ</v>
      </c>
      <c r="EF32" s="43">
        <v>1</v>
      </c>
      <c r="EG32" s="43">
        <v>14</v>
      </c>
      <c r="EH32" s="43">
        <v>7.5</v>
      </c>
      <c r="EI32" s="42">
        <f>IF(EG32=0," ",(VLOOKUP(EG32,PROTOKOL!$A$1:$E$29,2,FALSE))*EH32)</f>
        <v>0</v>
      </c>
      <c r="EJ32" s="175">
        <f t="shared" si="12"/>
        <v>1</v>
      </c>
      <c r="EK32" s="212">
        <f>IF(EG32=0," ",VLOOKUP(EG32,PROTOKOL!$A:$E,5,FALSE))</f>
        <v>7.5</v>
      </c>
      <c r="EL32" s="176" t="s">
        <v>142</v>
      </c>
      <c r="EM32" s="177">
        <f>IF(EG32=0," ",(EK32*EJ32))/7.5*7.5</f>
        <v>7.5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85"/>
        <v xml:space="preserve"> </v>
      </c>
      <c r="EV32" s="176">
        <f t="shared" si="86"/>
        <v>0</v>
      </c>
      <c r="EW32" s="177" t="str">
        <f t="shared" si="87"/>
        <v xml:space="preserve"> </v>
      </c>
      <c r="EY32" s="173">
        <v>4</v>
      </c>
      <c r="EZ32" s="231">
        <v>4</v>
      </c>
      <c r="FA32" s="174" t="str">
        <f>IF(FC32=0," ",VLOOKUP(FC32,PROTOKOL!$A:$F,6,FALSE))</f>
        <v>VAKUM TEST</v>
      </c>
      <c r="FB32" s="43">
        <v>172</v>
      </c>
      <c r="FC32" s="43">
        <v>4</v>
      </c>
      <c r="FD32" s="43">
        <v>5.5</v>
      </c>
      <c r="FE32" s="42">
        <f>IF(FC32=0," ",(VLOOKUP(FC32,PROTOKOL!$A$1:$E$29,2,FALSE))*FD32)</f>
        <v>110</v>
      </c>
      <c r="FF32" s="175">
        <f t="shared" si="14"/>
        <v>62</v>
      </c>
      <c r="FG32" s="212">
        <f>IF(FC32=0," ",VLOOKUP(FC32,PROTOKOL!$A:$E,5,FALSE))</f>
        <v>0.44947554687499996</v>
      </c>
      <c r="FH32" s="176" t="s">
        <v>142</v>
      </c>
      <c r="FI32" s="177">
        <f t="shared" si="177"/>
        <v>27.867483906249998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6"/>
        <v xml:space="preserve"> </v>
      </c>
      <c r="FR32" s="176">
        <f t="shared" si="88"/>
        <v>0</v>
      </c>
      <c r="FS32" s="177" t="str">
        <f t="shared" si="89"/>
        <v xml:space="preserve"> </v>
      </c>
      <c r="FU32" s="173">
        <v>4</v>
      </c>
      <c r="FV32" s="231">
        <v>4</v>
      </c>
      <c r="FW32" s="174" t="str">
        <f>IF(FY32=0," ",VLOOKUP(FY32,PROTOKOL!$A:$F,6,FALSE))</f>
        <v>PERDE KESME SULU SİST.</v>
      </c>
      <c r="FX32" s="43">
        <v>151</v>
      </c>
      <c r="FY32" s="43">
        <v>8</v>
      </c>
      <c r="FZ32" s="43">
        <v>7.5</v>
      </c>
      <c r="GA32" s="42">
        <f>IF(FY32=0," ",(VLOOKUP(FY32,PROTOKOL!$A$1:$E$29,2,FALSE))*FZ32)</f>
        <v>98</v>
      </c>
      <c r="GB32" s="175">
        <f t="shared" si="16"/>
        <v>53</v>
      </c>
      <c r="GC32" s="212">
        <f>IF(FY32=0," ",VLOOKUP(FY32,PROTOKOL!$A:$E,5,FALSE))</f>
        <v>0.69150084134615386</v>
      </c>
      <c r="GD32" s="176" t="s">
        <v>142</v>
      </c>
      <c r="GE32" s="177">
        <f t="shared" si="90"/>
        <v>36.649544591346157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7"/>
        <v xml:space="preserve"> </v>
      </c>
      <c r="GN32" s="176">
        <f t="shared" si="92"/>
        <v>0</v>
      </c>
      <c r="GO32" s="177" t="str">
        <f t="shared" si="93"/>
        <v xml:space="preserve"> </v>
      </c>
      <c r="GQ32" s="173">
        <v>4</v>
      </c>
      <c r="GR32" s="231">
        <v>4</v>
      </c>
      <c r="GS32" s="174" t="str">
        <f>IF(GU32=0," ",VLOOKUP(GU32,PROTOKOL!$A:$F,6,FALSE))</f>
        <v>PERDE KESME SULU SİST.</v>
      </c>
      <c r="GT32" s="43">
        <v>50</v>
      </c>
      <c r="GU32" s="43">
        <v>8</v>
      </c>
      <c r="GV32" s="43">
        <v>2.5</v>
      </c>
      <c r="GW32" s="42">
        <f>IF(GU32=0," ",(VLOOKUP(GU32,PROTOKOL!$A$1:$E$29,2,FALSE))*GV32)</f>
        <v>32.666666666666664</v>
      </c>
      <c r="GX32" s="175">
        <f t="shared" si="18"/>
        <v>17.333333333333336</v>
      </c>
      <c r="GY32" s="212">
        <f>IF(GU32=0," ",VLOOKUP(GU32,PROTOKOL!$A:$E,5,FALSE))</f>
        <v>0.69150084134615386</v>
      </c>
      <c r="GZ32" s="176" t="s">
        <v>142</v>
      </c>
      <c r="HA32" s="177">
        <f t="shared" si="94"/>
        <v>11.986014583333334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8"/>
        <v xml:space="preserve"> </v>
      </c>
      <c r="HJ32" s="176">
        <f t="shared" si="96"/>
        <v>0</v>
      </c>
      <c r="HK32" s="177" t="str">
        <f t="shared" si="97"/>
        <v xml:space="preserve"> </v>
      </c>
      <c r="HM32" s="173">
        <v>4</v>
      </c>
      <c r="HN32" s="231">
        <v>4</v>
      </c>
      <c r="HO32" s="174" t="str">
        <f>IF(HQ32=0," ",VLOOKUP(HQ32,PROTOKOL!$A:$F,6,FALSE))</f>
        <v>ÜRÜN KONTROL</v>
      </c>
      <c r="HP32" s="43">
        <v>1</v>
      </c>
      <c r="HQ32" s="43">
        <v>20</v>
      </c>
      <c r="HR32" s="43">
        <v>7.5</v>
      </c>
      <c r="HS32" s="42">
        <f>IF(HQ32=0," ",(VLOOKUP(HQ32,PROTOKOL!$A$1:$E$29,2,FALSE))*HR32)</f>
        <v>0</v>
      </c>
      <c r="HT32" s="175">
        <f t="shared" si="20"/>
        <v>1</v>
      </c>
      <c r="HU32" s="212" t="e">
        <f>IF(HQ32=0," ",VLOOKUP(HQ32,PROTOKOL!$A:$E,5,FALSE))</f>
        <v>#DIV/0!</v>
      </c>
      <c r="HV32" s="176" t="s">
        <v>142</v>
      </c>
      <c r="HW32" s="177" t="e">
        <f>IF(HQ32=0," ",(HU32*HT32))/7.5*7.5</f>
        <v>#DIV/0!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189"/>
        <v xml:space="preserve"> </v>
      </c>
      <c r="IF32" s="176">
        <f t="shared" si="100"/>
        <v>0</v>
      </c>
      <c r="IG32" s="177" t="str">
        <f t="shared" si="101"/>
        <v xml:space="preserve"> </v>
      </c>
      <c r="II32" s="173">
        <v>4</v>
      </c>
      <c r="IJ32" s="231">
        <v>4</v>
      </c>
      <c r="IK32" s="174" t="str">
        <f>IF(IM32=0," ",VLOOKUP(IM32,PROTOKOL!$A:$F,6,FALSE))</f>
        <v>VAKUM TEST</v>
      </c>
      <c r="IL32" s="43">
        <v>230</v>
      </c>
      <c r="IM32" s="43">
        <v>4</v>
      </c>
      <c r="IN32" s="43">
        <v>7.5</v>
      </c>
      <c r="IO32" s="42">
        <f>IF(IM32=0," ",(VLOOKUP(IM32,PROTOKOL!$A$1:$E$29,2,FALSE))*IN32)</f>
        <v>150</v>
      </c>
      <c r="IP32" s="175">
        <f t="shared" si="22"/>
        <v>80</v>
      </c>
      <c r="IQ32" s="212">
        <f>IF(IM32=0," ",VLOOKUP(IM32,PROTOKOL!$A:$E,5,FALSE))</f>
        <v>0.44947554687499996</v>
      </c>
      <c r="IR32" s="176" t="s">
        <v>142</v>
      </c>
      <c r="IS32" s="177">
        <f t="shared" si="102"/>
        <v>35.958043749999995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90"/>
        <v xml:space="preserve"> </v>
      </c>
      <c r="JB32" s="176">
        <f t="shared" si="104"/>
        <v>0</v>
      </c>
      <c r="JC32" s="177" t="str">
        <f t="shared" si="105"/>
        <v xml:space="preserve"> </v>
      </c>
      <c r="JE32" s="173">
        <v>4</v>
      </c>
      <c r="JF32" s="231">
        <v>4</v>
      </c>
      <c r="JG32" s="174" t="str">
        <f>IF(JI32=0," ",VLOOKUP(JI32,PROTOKOL!$A:$F,6,FALSE))</f>
        <v>WNZL. LAV. VE DUV. ASMA KLZ</v>
      </c>
      <c r="JH32" s="43">
        <v>220</v>
      </c>
      <c r="JI32" s="43">
        <v>1</v>
      </c>
      <c r="JJ32" s="43">
        <v>7.5</v>
      </c>
      <c r="JK32" s="42">
        <f>IF(JI32=0," ",(VLOOKUP(JI32,PROTOKOL!$A$1:$E$29,2,FALSE))*JJ32)</f>
        <v>144</v>
      </c>
      <c r="JL32" s="175">
        <f t="shared" si="24"/>
        <v>76</v>
      </c>
      <c r="JM32" s="212">
        <f>IF(JI32=0," ",VLOOKUP(JI32,PROTOKOL!$A:$E,5,FALSE))</f>
        <v>0.4731321546052632</v>
      </c>
      <c r="JN32" s="176" t="s">
        <v>142</v>
      </c>
      <c r="JO32" s="177">
        <f t="shared" si="106"/>
        <v>35.958043750000002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91"/>
        <v xml:space="preserve"> </v>
      </c>
      <c r="JX32" s="176">
        <f t="shared" si="108"/>
        <v>0</v>
      </c>
      <c r="JY32" s="177" t="str">
        <f t="shared" si="109"/>
        <v xml:space="preserve"> </v>
      </c>
      <c r="KA32" s="173">
        <v>4</v>
      </c>
      <c r="KB32" s="231">
        <v>4</v>
      </c>
      <c r="KC32" s="174" t="str">
        <f>IF(KE32=0," ",VLOOKUP(KE32,PROTOKOL!$A:$F,6,FALSE))</f>
        <v>WNZL. YERD.KLZ. TAŞLAMA</v>
      </c>
      <c r="KD32" s="43">
        <v>191</v>
      </c>
      <c r="KE32" s="43">
        <v>2</v>
      </c>
      <c r="KF32" s="43">
        <v>7.5</v>
      </c>
      <c r="KG32" s="42">
        <f>IF(KE32=0," ",(VLOOKUP(KE32,PROTOKOL!$A$1:$E$29,2,FALSE))*KF32)</f>
        <v>124.00000000000001</v>
      </c>
      <c r="KH32" s="175">
        <f t="shared" si="26"/>
        <v>66.999999999999986</v>
      </c>
      <c r="KI32" s="212">
        <f>IF(KE32=0," ",VLOOKUP(KE32,PROTOKOL!$A:$E,5,FALSE))</f>
        <v>0.54481884469696984</v>
      </c>
      <c r="KJ32" s="176" t="s">
        <v>142</v>
      </c>
      <c r="KK32" s="177">
        <f t="shared" si="110"/>
        <v>36.502862594696971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92"/>
        <v xml:space="preserve"> </v>
      </c>
      <c r="KT32" s="176">
        <f t="shared" si="112"/>
        <v>0</v>
      </c>
      <c r="KU32" s="177" t="str">
        <f t="shared" si="113"/>
        <v xml:space="preserve"> </v>
      </c>
      <c r="KW32" s="173">
        <v>4</v>
      </c>
      <c r="KX32" s="231">
        <v>4</v>
      </c>
      <c r="KY32" s="174" t="str">
        <f>IF(LA32=0," ",VLOOKUP(LA32,PROTOKOL!$A:$F,6,FALSE))</f>
        <v>TAH.BORU MONTAJ</v>
      </c>
      <c r="KZ32" s="43">
        <v>70</v>
      </c>
      <c r="LA32" s="43">
        <v>3</v>
      </c>
      <c r="LB32" s="43">
        <v>3.5</v>
      </c>
      <c r="LC32" s="42">
        <f>IF(LA32=0," ",(VLOOKUP(LA32,PROTOKOL!$A$1:$E$29,2,FALSE))*LB32)</f>
        <v>45.733333333333334</v>
      </c>
      <c r="LD32" s="175">
        <f t="shared" si="28"/>
        <v>24.266666666666666</v>
      </c>
      <c r="LE32" s="212">
        <f>IF(LA32=0," ",VLOOKUP(LA32,PROTOKOL!$A:$E,5,FALSE))</f>
        <v>0.69150084134615386</v>
      </c>
      <c r="LF32" s="176" t="s">
        <v>142</v>
      </c>
      <c r="LG32" s="177">
        <f t="shared" si="114"/>
        <v>16.780420416666665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93"/>
        <v xml:space="preserve"> </v>
      </c>
      <c r="LP32" s="176">
        <f t="shared" si="116"/>
        <v>0</v>
      </c>
      <c r="LQ32" s="177" t="str">
        <f t="shared" si="117"/>
        <v xml:space="preserve"> </v>
      </c>
      <c r="LS32" s="173">
        <v>4</v>
      </c>
      <c r="LT32" s="231">
        <v>4</v>
      </c>
      <c r="LU32" s="174" t="str">
        <f>IF(LW32=0," ",VLOOKUP(LW32,PROTOKOL!$A:$F,6,FALSE))</f>
        <v>VİTRA CLEAN</v>
      </c>
      <c r="LV32" s="43">
        <v>100</v>
      </c>
      <c r="LW32" s="43">
        <v>13</v>
      </c>
      <c r="LX32" s="43">
        <v>7.5</v>
      </c>
      <c r="LY32" s="42">
        <f>IF(LW32=0," ",(VLOOKUP(LW32,PROTOKOL!$A$1:$E$29,2,FALSE))*LX32)</f>
        <v>59</v>
      </c>
      <c r="LZ32" s="175">
        <f t="shared" si="30"/>
        <v>41</v>
      </c>
      <c r="MA32" s="212">
        <f>IF(LW32=0," ",VLOOKUP(LW32,PROTOKOL!$A:$E,5,FALSE))</f>
        <v>1.1599368951612903</v>
      </c>
      <c r="MB32" s="176" t="s">
        <v>142</v>
      </c>
      <c r="MC32" s="177">
        <f t="shared" si="118"/>
        <v>47.557412701612904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94"/>
        <v xml:space="preserve"> </v>
      </c>
      <c r="ML32" s="176">
        <f t="shared" si="120"/>
        <v>0</v>
      </c>
      <c r="MM32" s="177" t="str">
        <f t="shared" si="121"/>
        <v xml:space="preserve"> </v>
      </c>
      <c r="MO32" s="173">
        <v>4</v>
      </c>
      <c r="MP32" s="231">
        <v>4</v>
      </c>
      <c r="MQ32" s="174" t="str">
        <f>IF(MS32=0," ",VLOOKUP(MS32,PROTOKOL!$A:$F,6,FALSE))</f>
        <v>SIZDIRMAZLIK TAMİR</v>
      </c>
      <c r="MR32" s="43">
        <v>123</v>
      </c>
      <c r="MS32" s="43">
        <v>12</v>
      </c>
      <c r="MT32" s="43">
        <v>7.5</v>
      </c>
      <c r="MU32" s="42">
        <f>IF(MS32=0," ",(VLOOKUP(MS32,PROTOKOL!$A$1:$E$29,2,FALSE))*MT32)</f>
        <v>78</v>
      </c>
      <c r="MV32" s="175">
        <f t="shared" si="32"/>
        <v>45</v>
      </c>
      <c r="MW32" s="212">
        <f>IF(MS32=0," ",VLOOKUP(MS32,PROTOKOL!$A:$E,5,FALSE))</f>
        <v>0.8561438988095238</v>
      </c>
      <c r="MX32" s="176" t="s">
        <v>142</v>
      </c>
      <c r="MY32" s="177">
        <f t="shared" si="122"/>
        <v>38.52647544642857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95"/>
        <v xml:space="preserve"> </v>
      </c>
      <c r="NH32" s="176">
        <f t="shared" si="124"/>
        <v>0</v>
      </c>
      <c r="NI32" s="177" t="str">
        <f t="shared" si="125"/>
        <v xml:space="preserve"> </v>
      </c>
      <c r="NK32" s="173">
        <v>4</v>
      </c>
      <c r="NL32" s="231">
        <v>4</v>
      </c>
      <c r="NM32" s="174" t="str">
        <f>IF(NO32=0," ",VLOOKUP(NO32,PROTOKOL!$A:$F,6,FALSE))</f>
        <v>VAKUM TEST</v>
      </c>
      <c r="NN32" s="43">
        <v>153</v>
      </c>
      <c r="NO32" s="43">
        <v>4</v>
      </c>
      <c r="NP32" s="43">
        <v>5</v>
      </c>
      <c r="NQ32" s="42">
        <f>IF(NO32=0," ",(VLOOKUP(NO32,PROTOKOL!$A$1:$E$29,2,FALSE))*NP32)</f>
        <v>100</v>
      </c>
      <c r="NR32" s="175">
        <f t="shared" si="34"/>
        <v>53</v>
      </c>
      <c r="NS32" s="212">
        <f>IF(NO32=0," ",VLOOKUP(NO32,PROTOKOL!$A:$E,5,FALSE))</f>
        <v>0.44947554687499996</v>
      </c>
      <c r="NT32" s="176" t="s">
        <v>142</v>
      </c>
      <c r="NU32" s="177">
        <f t="shared" si="126"/>
        <v>23.822203984374998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6"/>
        <v xml:space="preserve"> </v>
      </c>
      <c r="OD32" s="176">
        <f t="shared" si="128"/>
        <v>0</v>
      </c>
      <c r="OE32" s="177" t="str">
        <f t="shared" si="129"/>
        <v xml:space="preserve"> </v>
      </c>
      <c r="OG32" s="173">
        <v>4</v>
      </c>
      <c r="OH32" s="231">
        <v>4</v>
      </c>
      <c r="OI32" s="174" t="str">
        <f>IF(OK32=0," ",VLOOKUP(OK32,PROTOKOL!$A:$F,6,FALSE))</f>
        <v>VAKUM TEST</v>
      </c>
      <c r="OJ32" s="43">
        <v>230</v>
      </c>
      <c r="OK32" s="43">
        <v>4</v>
      </c>
      <c r="OL32" s="43">
        <v>7.5</v>
      </c>
      <c r="OM32" s="42">
        <f>IF(OK32=0," ",(VLOOKUP(OK32,PROTOKOL!$A$1:$E$29,2,FALSE))*OL32)</f>
        <v>150</v>
      </c>
      <c r="ON32" s="175">
        <f t="shared" si="36"/>
        <v>80</v>
      </c>
      <c r="OO32" s="212">
        <f>IF(OK32=0," ",VLOOKUP(OK32,PROTOKOL!$A:$E,5,FALSE))</f>
        <v>0.44947554687499996</v>
      </c>
      <c r="OP32" s="176" t="s">
        <v>142</v>
      </c>
      <c r="OQ32" s="177">
        <f t="shared" si="130"/>
        <v>35.958043749999995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7"/>
        <v xml:space="preserve"> </v>
      </c>
      <c r="OZ32" s="176">
        <f t="shared" si="132"/>
        <v>0</v>
      </c>
      <c r="PA32" s="177" t="str">
        <f t="shared" si="133"/>
        <v xml:space="preserve"> </v>
      </c>
      <c r="PC32" s="173">
        <v>4</v>
      </c>
      <c r="PD32" s="231">
        <v>4</v>
      </c>
      <c r="PE32" s="174" t="str">
        <f>IF(PG32=0," ",VLOOKUP(PG32,PROTOKOL!$A:$F,6,FALSE))</f>
        <v>PERDE KESME SULU SİST.</v>
      </c>
      <c r="PF32" s="43">
        <v>150</v>
      </c>
      <c r="PG32" s="43">
        <v>8</v>
      </c>
      <c r="PH32" s="43">
        <v>7.5</v>
      </c>
      <c r="PI32" s="42">
        <f>IF(PG32=0," ",(VLOOKUP(PG32,PROTOKOL!$A$1:$E$29,2,FALSE))*PH32)</f>
        <v>98</v>
      </c>
      <c r="PJ32" s="175">
        <f t="shared" si="38"/>
        <v>52</v>
      </c>
      <c r="PK32" s="212">
        <f>IF(PG32=0," ",VLOOKUP(PG32,PROTOKOL!$A:$E,5,FALSE))</f>
        <v>0.69150084134615386</v>
      </c>
      <c r="PL32" s="176" t="s">
        <v>142</v>
      </c>
      <c r="PM32" s="177">
        <f t="shared" si="134"/>
        <v>35.958043750000002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8"/>
        <v xml:space="preserve"> </v>
      </c>
      <c r="PV32" s="176">
        <f t="shared" si="136"/>
        <v>0</v>
      </c>
      <c r="PW32" s="177" t="str">
        <f t="shared" si="137"/>
        <v xml:space="preserve"> </v>
      </c>
      <c r="PY32" s="173">
        <v>4</v>
      </c>
      <c r="PZ32" s="231">
        <v>4</v>
      </c>
      <c r="QA32" s="174" t="str">
        <f>IF(QC32=0," ",VLOOKUP(QC32,PROTOKOL!$A:$F,6,FALSE))</f>
        <v>VAKUM TEST</v>
      </c>
      <c r="QB32" s="43">
        <v>230</v>
      </c>
      <c r="QC32" s="43">
        <v>4</v>
      </c>
      <c r="QD32" s="43">
        <v>7.5</v>
      </c>
      <c r="QE32" s="42">
        <f>IF(QC32=0," ",(VLOOKUP(QC32,PROTOKOL!$A$1:$E$29,2,FALSE))*QD32)</f>
        <v>150</v>
      </c>
      <c r="QF32" s="175">
        <f t="shared" si="40"/>
        <v>80</v>
      </c>
      <c r="QG32" s="212">
        <f>IF(QC32=0," ",VLOOKUP(QC32,PROTOKOL!$A:$E,5,FALSE))</f>
        <v>0.44947554687499996</v>
      </c>
      <c r="QH32" s="176" t="s">
        <v>142</v>
      </c>
      <c r="QI32" s="177">
        <f t="shared" si="179"/>
        <v>35.958043749999995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9"/>
        <v xml:space="preserve"> </v>
      </c>
      <c r="QR32" s="176">
        <f t="shared" si="139"/>
        <v>0</v>
      </c>
      <c r="QS32" s="177" t="str">
        <f t="shared" si="140"/>
        <v xml:space="preserve"> </v>
      </c>
      <c r="QU32" s="173">
        <v>4</v>
      </c>
      <c r="QV32" s="231">
        <v>4</v>
      </c>
      <c r="QW32" s="174" t="str">
        <f>IF(QY32=0," ",VLOOKUP(QY32,PROTOKOL!$A:$F,6,FALSE))</f>
        <v>PANTOGRAF KLOZET  PİSUAR  TAŞLAMA</v>
      </c>
      <c r="QX32" s="43">
        <v>105</v>
      </c>
      <c r="QY32" s="43">
        <v>10</v>
      </c>
      <c r="QZ32" s="43">
        <v>7.5</v>
      </c>
      <c r="RA32" s="42">
        <f>IF(QY32=0," ",(VLOOKUP(QY32,PROTOKOL!$A$1:$E$29,2,FALSE))*QZ32)</f>
        <v>65</v>
      </c>
      <c r="RB32" s="175">
        <f t="shared" si="42"/>
        <v>40</v>
      </c>
      <c r="RC32" s="212">
        <f>IF(QY32=0," ",VLOOKUP(QY32,PROTOKOL!$A:$E,5,FALSE))</f>
        <v>1.0273726785714283</v>
      </c>
      <c r="RD32" s="176" t="s">
        <v>142</v>
      </c>
      <c r="RE32" s="177">
        <f t="shared" si="141"/>
        <v>41.094907142857132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200"/>
        <v xml:space="preserve"> </v>
      </c>
      <c r="RN32" s="176">
        <f t="shared" si="143"/>
        <v>0</v>
      </c>
      <c r="RO32" s="177" t="str">
        <f t="shared" si="144"/>
        <v xml:space="preserve"> </v>
      </c>
      <c r="RQ32" s="173">
        <v>4</v>
      </c>
      <c r="RR32" s="231">
        <v>4</v>
      </c>
      <c r="RS32" s="174" t="str">
        <f>IF(RU32=0," ",VLOOKUP(RU32,PROTOKOL!$A:$F,6,FALSE))</f>
        <v>ÜRÜN KONTROL</v>
      </c>
      <c r="RT32" s="43">
        <v>1</v>
      </c>
      <c r="RU32" s="43">
        <v>20</v>
      </c>
      <c r="RV32" s="43">
        <v>7.5</v>
      </c>
      <c r="RW32" s="42">
        <f>IF(RU32=0," ",(VLOOKUP(RU32,PROTOKOL!$A$1:$E$29,2,FALSE))*RV32)</f>
        <v>0</v>
      </c>
      <c r="RX32" s="175">
        <f t="shared" si="44"/>
        <v>1</v>
      </c>
      <c r="RY32" s="212" t="e">
        <f>IF(RU32=0," ",VLOOKUP(RU32,PROTOKOL!$A:$E,5,FALSE))</f>
        <v>#DIV/0!</v>
      </c>
      <c r="RZ32" s="176" t="s">
        <v>142</v>
      </c>
      <c r="SA32" s="177" t="e">
        <f>IF(RU32=0," ",(RY32*RX32))/7.5*7.5</f>
        <v>#DIV/0!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201"/>
        <v xml:space="preserve"> </v>
      </c>
      <c r="SJ32" s="176">
        <f t="shared" si="147"/>
        <v>0</v>
      </c>
      <c r="SK32" s="177" t="str">
        <f t="shared" si="148"/>
        <v xml:space="preserve"> </v>
      </c>
      <c r="SM32" s="173">
        <v>4</v>
      </c>
      <c r="SN32" s="231">
        <v>4</v>
      </c>
      <c r="SO32" s="174" t="str">
        <f>IF(SQ32=0," ",VLOOKUP(SQ32,PROTOKOL!$A:$F,6,FALSE))</f>
        <v>VAKUM TEST</v>
      </c>
      <c r="SP32" s="43">
        <v>205</v>
      </c>
      <c r="SQ32" s="43">
        <v>4</v>
      </c>
      <c r="SR32" s="43">
        <v>6</v>
      </c>
      <c r="SS32" s="42">
        <f>IF(SQ32=0," ",(VLOOKUP(SQ32,PROTOKOL!$A$1:$E$29,2,FALSE))*SR32)</f>
        <v>120</v>
      </c>
      <c r="ST32" s="175">
        <f t="shared" si="46"/>
        <v>85</v>
      </c>
      <c r="SU32" s="212">
        <f>IF(SQ32=0," ",VLOOKUP(SQ32,PROTOKOL!$A:$E,5,FALSE))</f>
        <v>0.44947554687499996</v>
      </c>
      <c r="SV32" s="176" t="s">
        <v>142</v>
      </c>
      <c r="SW32" s="177">
        <f t="shared" si="149"/>
        <v>38.205421484374995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202"/>
        <v xml:space="preserve"> </v>
      </c>
      <c r="TF32" s="176">
        <f t="shared" si="151"/>
        <v>0</v>
      </c>
      <c r="TG32" s="177" t="str">
        <f t="shared" si="152"/>
        <v xml:space="preserve"> </v>
      </c>
      <c r="TI32" s="173">
        <v>4</v>
      </c>
      <c r="TJ32" s="231">
        <v>4</v>
      </c>
      <c r="TK32" s="174" t="s">
        <v>143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 t="s">
        <v>142</v>
      </c>
      <c r="TS32" s="177" t="str">
        <f t="shared" si="153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203"/>
        <v xml:space="preserve"> </v>
      </c>
      <c r="UB32" s="176">
        <f t="shared" si="155"/>
        <v>0</v>
      </c>
      <c r="UC32" s="177" t="str">
        <f t="shared" si="156"/>
        <v xml:space="preserve"> </v>
      </c>
      <c r="UE32" s="173">
        <v>4</v>
      </c>
      <c r="UF32" s="231">
        <v>4</v>
      </c>
      <c r="UG32" s="174" t="str">
        <f>IF(UI32=0," ",VLOOKUP(UI32,PROTOKOL!$A:$F,6,FALSE))</f>
        <v>SIZDIRMAZLIK TAMİR</v>
      </c>
      <c r="UH32" s="43">
        <v>121</v>
      </c>
      <c r="UI32" s="43">
        <v>12</v>
      </c>
      <c r="UJ32" s="43">
        <v>7.5</v>
      </c>
      <c r="UK32" s="42">
        <f>IF(UI32=0," ",(VLOOKUP(UI32,PROTOKOL!$A$1:$E$29,2,FALSE))*UJ32)</f>
        <v>78</v>
      </c>
      <c r="UL32" s="175">
        <f t="shared" si="50"/>
        <v>43</v>
      </c>
      <c r="UM32" s="212">
        <f>IF(UI32=0," ",VLOOKUP(UI32,PROTOKOL!$A:$E,5,FALSE))</f>
        <v>0.8561438988095238</v>
      </c>
      <c r="UN32" s="176" t="s">
        <v>142</v>
      </c>
      <c r="UO32" s="177">
        <f t="shared" si="157"/>
        <v>36.814187648809522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204"/>
        <v xml:space="preserve"> </v>
      </c>
      <c r="UX32" s="176">
        <f t="shared" si="159"/>
        <v>0</v>
      </c>
      <c r="UY32" s="177" t="str">
        <f t="shared" si="160"/>
        <v xml:space="preserve"> </v>
      </c>
      <c r="VA32" s="173">
        <v>4</v>
      </c>
      <c r="VB32" s="231">
        <v>4</v>
      </c>
      <c r="VC32" s="174" t="str">
        <f>IF(VE32=0," ",VLOOKUP(VE32,PROTOKOL!$A:$F,6,FALSE))</f>
        <v>SIZDIRMAZLIK TAMİR</v>
      </c>
      <c r="VD32" s="43">
        <v>122</v>
      </c>
      <c r="VE32" s="43">
        <v>12</v>
      </c>
      <c r="VF32" s="43">
        <v>7.5</v>
      </c>
      <c r="VG32" s="42">
        <f>IF(VE32=0," ",(VLOOKUP(VE32,PROTOKOL!$A$1:$E$29,2,FALSE))*VF32)</f>
        <v>78</v>
      </c>
      <c r="VH32" s="175">
        <f t="shared" si="52"/>
        <v>44</v>
      </c>
      <c r="VI32" s="212">
        <f>IF(VE32=0," ",VLOOKUP(VE32,PROTOKOL!$A:$E,5,FALSE))</f>
        <v>0.8561438988095238</v>
      </c>
      <c r="VJ32" s="176" t="s">
        <v>142</v>
      </c>
      <c r="VK32" s="177">
        <f t="shared" si="161"/>
        <v>37.67033154761905</v>
      </c>
      <c r="VL32" s="217" t="str">
        <f>IF(VN32=0," ",VLOOKUP(VN32,PROTOKOL!$A:$F,6,FALSE))</f>
        <v>SIZDIRMAZLIK TAMİR</v>
      </c>
      <c r="VM32" s="43">
        <v>50</v>
      </c>
      <c r="VN32" s="43">
        <v>12</v>
      </c>
      <c r="VO32" s="43">
        <v>3</v>
      </c>
      <c r="VP32" s="91">
        <f>IF(VN32=0," ",(VLOOKUP(VN32,PROTOKOL!$A$1:$E$29,2,FALSE))*VO32)</f>
        <v>31.200000000000003</v>
      </c>
      <c r="VQ32" s="175">
        <f t="shared" si="53"/>
        <v>18.799999999999997</v>
      </c>
      <c r="VR32" s="176">
        <f>IF(VN32=0," ",VLOOKUP(VN32,PROTOKOL!$A:$E,5,FALSE))</f>
        <v>0.8561438988095238</v>
      </c>
      <c r="VS32" s="212">
        <f t="shared" si="205"/>
        <v>16.095505297619045</v>
      </c>
      <c r="VT32" s="176">
        <f t="shared" si="163"/>
        <v>6</v>
      </c>
      <c r="VU32" s="177">
        <f t="shared" si="164"/>
        <v>32.19101059523809</v>
      </c>
      <c r="VW32" s="173">
        <v>4</v>
      </c>
      <c r="VX32" s="231">
        <v>4</v>
      </c>
      <c r="VY32" s="174" t="str">
        <f>IF(WA32=0," ",VLOOKUP(WA32,PROTOKOL!$A:$F,6,FALSE))</f>
        <v>VAKUM TEST</v>
      </c>
      <c r="VZ32" s="43">
        <v>135</v>
      </c>
      <c r="WA32" s="43">
        <v>4</v>
      </c>
      <c r="WB32" s="43">
        <v>4.5</v>
      </c>
      <c r="WC32" s="42">
        <f>IF(WA32=0," ",(VLOOKUP(WA32,PROTOKOL!$A$1:$E$29,2,FALSE))*WB32)</f>
        <v>90</v>
      </c>
      <c r="WD32" s="175">
        <f t="shared" si="54"/>
        <v>45</v>
      </c>
      <c r="WE32" s="212">
        <f>IF(WA32=0," ",VLOOKUP(WA32,PROTOKOL!$A:$E,5,FALSE))</f>
        <v>0.44947554687499996</v>
      </c>
      <c r="WF32" s="176" t="s">
        <v>142</v>
      </c>
      <c r="WG32" s="177">
        <f t="shared" si="165"/>
        <v>20.226399609374997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6"/>
        <v xml:space="preserve"> </v>
      </c>
      <c r="WP32" s="176">
        <f t="shared" si="167"/>
        <v>0</v>
      </c>
      <c r="WQ32" s="177" t="str">
        <f t="shared" si="168"/>
        <v xml:space="preserve"> </v>
      </c>
      <c r="WS32" s="173">
        <v>4</v>
      </c>
      <c r="WT32" s="231">
        <v>4</v>
      </c>
      <c r="WU32" s="174" t="str">
        <f>IF(WW32=0," ",VLOOKUP(WW32,PROTOKOL!$A:$F,6,FALSE))</f>
        <v>PERDE KESME SULU SİST.</v>
      </c>
      <c r="WV32" s="43">
        <v>151</v>
      </c>
      <c r="WW32" s="43">
        <v>8</v>
      </c>
      <c r="WX32" s="43">
        <v>7.5</v>
      </c>
      <c r="WY32" s="42">
        <f>IF(WW32=0," ",(VLOOKUP(WW32,PROTOKOL!$A$1:$E$29,2,FALSE))*WX32)</f>
        <v>98</v>
      </c>
      <c r="WZ32" s="175">
        <f t="shared" si="56"/>
        <v>53</v>
      </c>
      <c r="XA32" s="212">
        <f>IF(WW32=0," ",VLOOKUP(WW32,PROTOKOL!$A:$E,5,FALSE))</f>
        <v>0.69150084134615386</v>
      </c>
      <c r="XB32" s="176" t="s">
        <v>142</v>
      </c>
      <c r="XC32" s="177">
        <f t="shared" si="169"/>
        <v>36.649544591346157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7"/>
        <v xml:space="preserve"> </v>
      </c>
      <c r="XL32" s="176">
        <f t="shared" si="171"/>
        <v>0</v>
      </c>
      <c r="XM32" s="177" t="str">
        <f t="shared" si="172"/>
        <v xml:space="preserve"> </v>
      </c>
      <c r="XO32" s="173">
        <v>4</v>
      </c>
      <c r="XP32" s="231">
        <v>4</v>
      </c>
      <c r="XQ32" s="174" t="str">
        <f>IF(XS32=0," ",VLOOKUP(XS32,PROTOKOL!$A:$F,6,FALSE))</f>
        <v>WNZL. YERD.KLZ. TAŞLAMA</v>
      </c>
      <c r="XR32" s="43">
        <v>191</v>
      </c>
      <c r="XS32" s="43">
        <v>2</v>
      </c>
      <c r="XT32" s="43">
        <v>7.5</v>
      </c>
      <c r="XU32" s="42">
        <f>IF(XS32=0," ",(VLOOKUP(XS32,PROTOKOL!$A$1:$E$29,2,FALSE))*XT32)</f>
        <v>124.00000000000001</v>
      </c>
      <c r="XV32" s="175">
        <f t="shared" si="58"/>
        <v>66.999999999999986</v>
      </c>
      <c r="XW32" s="212">
        <f>IF(XS32=0," ",VLOOKUP(XS32,PROTOKOL!$A:$E,5,FALSE))</f>
        <v>0.54481884469696984</v>
      </c>
      <c r="XX32" s="176" t="s">
        <v>142</v>
      </c>
      <c r="XY32" s="177">
        <f t="shared" si="173"/>
        <v>36.502862594696971</v>
      </c>
      <c r="XZ32" s="217" t="str">
        <f>IF(YB32=0," ",VLOOKUP(YB32,PROTOKOL!$A:$F,6,FALSE))</f>
        <v xml:space="preserve"> </v>
      </c>
      <c r="YA32" s="43"/>
      <c r="YB32" s="43"/>
      <c r="YC32" s="43"/>
      <c r="YD32" s="91" t="str">
        <f>IF(YB32=0," ",(VLOOKUP(YB32,PROTOKOL!$A$1:$E$29,2,FALSE))*YC32)</f>
        <v xml:space="preserve"> </v>
      </c>
      <c r="YE32" s="175" t="str">
        <f t="shared" si="59"/>
        <v xml:space="preserve"> </v>
      </c>
      <c r="YF32" s="176" t="str">
        <f>IF(YB32=0," ",VLOOKUP(YB32,PROTOKOL!$A:$E,5,FALSE))</f>
        <v xml:space="preserve"> </v>
      </c>
      <c r="YG32" s="212" t="str">
        <f t="shared" si="208"/>
        <v xml:space="preserve"> </v>
      </c>
      <c r="YH32" s="176">
        <f t="shared" si="175"/>
        <v>0</v>
      </c>
      <c r="YI32" s="177" t="str">
        <f t="shared" si="176"/>
        <v xml:space="preserve"> </v>
      </c>
    </row>
    <row r="33" spans="1:659" ht="13.8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 t="s">
        <v>142</v>
      </c>
      <c r="K33" s="177" t="str">
        <f t="shared" si="60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61"/>
        <v xml:space="preserve"> </v>
      </c>
      <c r="T33" s="176">
        <f t="shared" si="62"/>
        <v>0</v>
      </c>
      <c r="U33" s="177" t="str">
        <f t="shared" si="63"/>
        <v xml:space="preserve"> </v>
      </c>
      <c r="W33" s="173">
        <v>4</v>
      </c>
      <c r="X33" s="229"/>
      <c r="Y33" s="174" t="str">
        <f>IF(AA33=0," ",VLOOKUP(AA33,PROTOKOL!$A:$F,6,FALSE))</f>
        <v>ÜRÜN KONTROL</v>
      </c>
      <c r="Z33" s="43">
        <v>1</v>
      </c>
      <c r="AA33" s="43">
        <v>20</v>
      </c>
      <c r="AB33" s="43">
        <v>1</v>
      </c>
      <c r="AC33" s="42">
        <f>IF(AA33=0," ",(VLOOKUP(AA33,PROTOKOL!$A$1:$E$29,2,FALSE))*AB33)</f>
        <v>0</v>
      </c>
      <c r="AD33" s="175">
        <f t="shared" si="2"/>
        <v>1</v>
      </c>
      <c r="AE33" s="212" t="e">
        <f>IF(AA33=0," ",VLOOKUP(AA33,PROTOKOL!$A:$E,5,FALSE))</f>
        <v>#DIV/0!</v>
      </c>
      <c r="AF33" s="176" t="s">
        <v>142</v>
      </c>
      <c r="AG33" s="177" t="e">
        <f>IF(AA33=0," ",(AE33*AD33))/7.5*1</f>
        <v>#DIV/0!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80"/>
        <v xml:space="preserve"> </v>
      </c>
      <c r="AP33" s="176">
        <f t="shared" si="66"/>
        <v>0</v>
      </c>
      <c r="AQ33" s="177" t="str">
        <f t="shared" si="67"/>
        <v xml:space="preserve"> </v>
      </c>
      <c r="AS33" s="173">
        <v>4</v>
      </c>
      <c r="AT33" s="229"/>
      <c r="AU33" s="174" t="str">
        <f>IF(AW33=0," ",VLOOKUP(AW33,PROTOKOL!$A:$F,6,FALSE))</f>
        <v xml:space="preserve"> </v>
      </c>
      <c r="AV33" s="43"/>
      <c r="AW33" s="43"/>
      <c r="AX33" s="43"/>
      <c r="AY33" s="42" t="str">
        <f>IF(AW33=0," ",(VLOOKUP(AW33,PROTOKOL!$A$1:$E$29,2,FALSE))*AX33)</f>
        <v xml:space="preserve"> </v>
      </c>
      <c r="AZ33" s="175" t="str">
        <f t="shared" si="4"/>
        <v xml:space="preserve"> </v>
      </c>
      <c r="BA33" s="212" t="str">
        <f>IF(AW33=0," ",VLOOKUP(AW33,PROTOKOL!$A:$E,5,FALSE))</f>
        <v xml:space="preserve"> </v>
      </c>
      <c r="BB33" s="176" t="s">
        <v>142</v>
      </c>
      <c r="BC33" s="177" t="str">
        <f t="shared" si="68"/>
        <v xml:space="preserve"> 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81"/>
        <v xml:space="preserve"> </v>
      </c>
      <c r="BL33" s="176">
        <f t="shared" si="70"/>
        <v>0</v>
      </c>
      <c r="BM33" s="177" t="str">
        <f t="shared" si="71"/>
        <v xml:space="preserve"> </v>
      </c>
      <c r="BO33" s="173">
        <v>4</v>
      </c>
      <c r="BP33" s="229"/>
      <c r="BQ33" s="174" t="str">
        <f>IF(BS33=0," ",VLOOKUP(BS33,PROTOKOL!$A:$F,6,FALSE))</f>
        <v>ÜRÜN KONTROL</v>
      </c>
      <c r="BR33" s="43">
        <v>1</v>
      </c>
      <c r="BS33" s="43">
        <v>20</v>
      </c>
      <c r="BT33" s="43">
        <v>1.5</v>
      </c>
      <c r="BU33" s="42">
        <f>IF(BS33=0," ",(VLOOKUP(BS33,PROTOKOL!$A$1:$E$29,2,FALSE))*BT33)</f>
        <v>0</v>
      </c>
      <c r="BV33" s="175">
        <f t="shared" si="6"/>
        <v>1</v>
      </c>
      <c r="BW33" s="212" t="e">
        <f>IF(BS33=0," ",VLOOKUP(BS33,PROTOKOL!$A:$E,5,FALSE))</f>
        <v>#DIV/0!</v>
      </c>
      <c r="BX33" s="176" t="s">
        <v>142</v>
      </c>
      <c r="BY33" s="177" t="e">
        <f>IF(BS33=0," ",(BW33*BV33))/7.5*1.5</f>
        <v>#DIV/0!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182"/>
        <v xml:space="preserve"> </v>
      </c>
      <c r="CH33" s="176">
        <f t="shared" si="74"/>
        <v>0</v>
      </c>
      <c r="CI33" s="177" t="str">
        <f t="shared" si="75"/>
        <v xml:space="preserve"> </v>
      </c>
      <c r="CK33" s="173">
        <v>4</v>
      </c>
      <c r="CL33" s="229"/>
      <c r="CM33" s="174" t="str">
        <f>IF(CO33=0," ",VLOOKUP(CO33,PROTOKOL!$A:$F,6,FALSE))</f>
        <v>FORKLİFT OPERATÖRÜ</v>
      </c>
      <c r="CN33" s="43">
        <v>1</v>
      </c>
      <c r="CO33" s="43">
        <v>14</v>
      </c>
      <c r="CP33" s="43">
        <v>0.5</v>
      </c>
      <c r="CQ33" s="42">
        <f>IF(CO33=0," ",(VLOOKUP(CO33,PROTOKOL!$A$1:$E$29,2,FALSE))*CP33)</f>
        <v>0</v>
      </c>
      <c r="CR33" s="175">
        <f t="shared" si="8"/>
        <v>1</v>
      </c>
      <c r="CS33" s="212">
        <f>IF(CO33=0," ",VLOOKUP(CO33,PROTOKOL!$A:$E,5,FALSE))</f>
        <v>7.5</v>
      </c>
      <c r="CT33" s="176" t="s">
        <v>142</v>
      </c>
      <c r="CU33" s="177">
        <f>IF(CO33=0," ",(CS33*CR33))/7.5*0.5</f>
        <v>0.5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83"/>
        <v xml:space="preserve"> </v>
      </c>
      <c r="DD33" s="176">
        <f t="shared" si="78"/>
        <v>0</v>
      </c>
      <c r="DE33" s="177" t="str">
        <f t="shared" si="79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 t="s">
        <v>142</v>
      </c>
      <c r="DQ33" s="177" t="str">
        <f t="shared" si="80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84"/>
        <v xml:space="preserve"> </v>
      </c>
      <c r="DZ33" s="176">
        <f t="shared" si="82"/>
        <v>0</v>
      </c>
      <c r="EA33" s="177" t="str">
        <f t="shared" si="83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 t="s">
        <v>142</v>
      </c>
      <c r="EM33" s="177" t="str">
        <f t="shared" si="84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85"/>
        <v xml:space="preserve"> </v>
      </c>
      <c r="EV33" s="176">
        <f t="shared" si="86"/>
        <v>0</v>
      </c>
      <c r="EW33" s="177" t="str">
        <f t="shared" si="87"/>
        <v xml:space="preserve"> </v>
      </c>
      <c r="EY33" s="173">
        <v>4</v>
      </c>
      <c r="EZ33" s="229"/>
      <c r="FA33" s="174" t="str">
        <f>IF(FC33=0," ",VLOOKUP(FC33,PROTOKOL!$A:$F,6,FALSE))</f>
        <v>ÜRÜN KONTROL</v>
      </c>
      <c r="FB33" s="43">
        <v>1</v>
      </c>
      <c r="FC33" s="43">
        <v>20</v>
      </c>
      <c r="FD33" s="43">
        <v>2</v>
      </c>
      <c r="FE33" s="42">
        <f>IF(FC33=0," ",(VLOOKUP(FC33,PROTOKOL!$A$1:$E$29,2,FALSE))*FD33)</f>
        <v>0</v>
      </c>
      <c r="FF33" s="175">
        <f t="shared" si="14"/>
        <v>1</v>
      </c>
      <c r="FG33" s="212" t="e">
        <f>IF(FC33=0," ",VLOOKUP(FC33,PROTOKOL!$A:$E,5,FALSE))</f>
        <v>#DIV/0!</v>
      </c>
      <c r="FH33" s="176" t="s">
        <v>142</v>
      </c>
      <c r="FI33" s="177" t="e">
        <f>IF(FC33=0," ",(FG33*FF33))/7.5*2</f>
        <v>#DIV/0!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6"/>
        <v xml:space="preserve"> </v>
      </c>
      <c r="FR33" s="176">
        <f t="shared" si="88"/>
        <v>0</v>
      </c>
      <c r="FS33" s="177" t="str">
        <f t="shared" si="89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 t="s">
        <v>142</v>
      </c>
      <c r="GE33" s="177" t="str">
        <f t="shared" si="90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7"/>
        <v xml:space="preserve"> </v>
      </c>
      <c r="GN33" s="176">
        <f t="shared" si="92"/>
        <v>0</v>
      </c>
      <c r="GO33" s="177" t="str">
        <f t="shared" si="93"/>
        <v xml:space="preserve"> </v>
      </c>
      <c r="GQ33" s="173">
        <v>4</v>
      </c>
      <c r="GR33" s="229"/>
      <c r="GS33" s="174" t="str">
        <f>IF(GU33=0," ",VLOOKUP(GU33,PROTOKOL!$A:$F,6,FALSE))</f>
        <v>WNZL. LAV. VE DUV. ASMA KLZ</v>
      </c>
      <c r="GT33" s="43">
        <v>154</v>
      </c>
      <c r="GU33" s="43">
        <v>1</v>
      </c>
      <c r="GV33" s="43">
        <v>5</v>
      </c>
      <c r="GW33" s="42">
        <f>IF(GU33=0," ",(VLOOKUP(GU33,PROTOKOL!$A$1:$E$29,2,FALSE))*GV33)</f>
        <v>96</v>
      </c>
      <c r="GX33" s="175">
        <f t="shared" si="18"/>
        <v>58</v>
      </c>
      <c r="GY33" s="212">
        <f>IF(GU33=0," ",VLOOKUP(GU33,PROTOKOL!$A:$E,5,FALSE))</f>
        <v>0.4731321546052632</v>
      </c>
      <c r="GZ33" s="176" t="s">
        <v>142</v>
      </c>
      <c r="HA33" s="177">
        <f t="shared" si="94"/>
        <v>27.441664967105265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8"/>
        <v xml:space="preserve"> </v>
      </c>
      <c r="HJ33" s="176">
        <f t="shared" si="96"/>
        <v>0</v>
      </c>
      <c r="HK33" s="177" t="str">
        <f t="shared" si="97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 t="s">
        <v>142</v>
      </c>
      <c r="HW33" s="177" t="str">
        <f t="shared" si="98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189"/>
        <v xml:space="preserve"> </v>
      </c>
      <c r="IF33" s="176">
        <f t="shared" si="100"/>
        <v>0</v>
      </c>
      <c r="IG33" s="177" t="str">
        <f t="shared" si="101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 t="s">
        <v>142</v>
      </c>
      <c r="IS33" s="177" t="str">
        <f t="shared" si="102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90"/>
        <v xml:space="preserve"> </v>
      </c>
      <c r="JB33" s="176">
        <f t="shared" si="104"/>
        <v>0</v>
      </c>
      <c r="JC33" s="177" t="str">
        <f t="shared" si="105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 t="s">
        <v>142</v>
      </c>
      <c r="JO33" s="177" t="str">
        <f t="shared" si="106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91"/>
        <v xml:space="preserve"> </v>
      </c>
      <c r="JX33" s="176">
        <f t="shared" si="108"/>
        <v>0</v>
      </c>
      <c r="JY33" s="177" t="str">
        <f t="shared" si="109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 t="s">
        <v>142</v>
      </c>
      <c r="KK33" s="177" t="str">
        <f t="shared" si="110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92"/>
        <v xml:space="preserve"> </v>
      </c>
      <c r="KT33" s="176">
        <f t="shared" si="112"/>
        <v>0</v>
      </c>
      <c r="KU33" s="177" t="str">
        <f t="shared" si="113"/>
        <v xml:space="preserve"> </v>
      </c>
      <c r="KW33" s="173">
        <v>4</v>
      </c>
      <c r="KX33" s="229"/>
      <c r="KY33" s="174" t="str">
        <f>IF(LA33=0," ",VLOOKUP(LA33,PROTOKOL!$A:$F,6,FALSE))</f>
        <v>ÜRÜN KONTROL</v>
      </c>
      <c r="KZ33" s="43">
        <v>1</v>
      </c>
      <c r="LA33" s="43">
        <v>20</v>
      </c>
      <c r="LB33" s="43">
        <v>4</v>
      </c>
      <c r="LC33" s="42">
        <f>IF(LA33=0," ",(VLOOKUP(LA33,PROTOKOL!$A$1:$E$29,2,FALSE))*LB33)</f>
        <v>0</v>
      </c>
      <c r="LD33" s="175">
        <f t="shared" si="28"/>
        <v>1</v>
      </c>
      <c r="LE33" s="212" t="e">
        <f>IF(LA33=0," ",VLOOKUP(LA33,PROTOKOL!$A:$E,5,FALSE))</f>
        <v>#DIV/0!</v>
      </c>
      <c r="LF33" s="176" t="s">
        <v>142</v>
      </c>
      <c r="LG33" s="177" t="e">
        <f>IF(LA33=0," ",(LE33*LD33))/7.5*4</f>
        <v>#DIV/0!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93"/>
        <v xml:space="preserve"> </v>
      </c>
      <c r="LP33" s="176">
        <f t="shared" si="116"/>
        <v>0</v>
      </c>
      <c r="LQ33" s="177" t="str">
        <f t="shared" si="117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 t="s">
        <v>142</v>
      </c>
      <c r="MC33" s="177" t="str">
        <f t="shared" si="118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94"/>
        <v xml:space="preserve"> </v>
      </c>
      <c r="ML33" s="176">
        <f t="shared" si="120"/>
        <v>0</v>
      </c>
      <c r="MM33" s="177" t="str">
        <f t="shared" si="121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 t="s">
        <v>142</v>
      </c>
      <c r="MY33" s="177" t="str">
        <f t="shared" si="122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95"/>
        <v xml:space="preserve"> </v>
      </c>
      <c r="NH33" s="176">
        <f t="shared" si="124"/>
        <v>0</v>
      </c>
      <c r="NI33" s="177" t="str">
        <f t="shared" si="125"/>
        <v xml:space="preserve"> </v>
      </c>
      <c r="NK33" s="173">
        <v>4</v>
      </c>
      <c r="NL33" s="229"/>
      <c r="NM33" s="174" t="str">
        <f>IF(NO33=0," ",VLOOKUP(NO33,PROTOKOL!$A:$F,6,FALSE))</f>
        <v>PERDE KESME SULU SİST.</v>
      </c>
      <c r="NN33" s="43">
        <v>40</v>
      </c>
      <c r="NO33" s="43">
        <v>8</v>
      </c>
      <c r="NP33" s="43">
        <v>2</v>
      </c>
      <c r="NQ33" s="42">
        <f>IF(NO33=0," ",(VLOOKUP(NO33,PROTOKOL!$A$1:$E$29,2,FALSE))*NP33)</f>
        <v>26.133333333333333</v>
      </c>
      <c r="NR33" s="175">
        <f t="shared" si="34"/>
        <v>13.866666666666667</v>
      </c>
      <c r="NS33" s="212">
        <f>IF(NO33=0," ",VLOOKUP(NO33,PROTOKOL!$A:$E,5,FALSE))</f>
        <v>0.69150084134615386</v>
      </c>
      <c r="NT33" s="176" t="s">
        <v>142</v>
      </c>
      <c r="NU33" s="177">
        <f t="shared" si="126"/>
        <v>9.5888116666666665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6"/>
        <v xml:space="preserve"> </v>
      </c>
      <c r="OD33" s="176">
        <f t="shared" si="128"/>
        <v>0</v>
      </c>
      <c r="OE33" s="177" t="str">
        <f t="shared" si="129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 t="s">
        <v>142</v>
      </c>
      <c r="OQ33" s="177" t="str">
        <f t="shared" si="130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7"/>
        <v xml:space="preserve"> </v>
      </c>
      <c r="OZ33" s="176">
        <f t="shared" si="132"/>
        <v>0</v>
      </c>
      <c r="PA33" s="177" t="str">
        <f t="shared" si="133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 t="s">
        <v>142</v>
      </c>
      <c r="PM33" s="177" t="str">
        <f t="shared" si="134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8"/>
        <v xml:space="preserve"> </v>
      </c>
      <c r="PV33" s="176">
        <f t="shared" si="136"/>
        <v>0</v>
      </c>
      <c r="PW33" s="177" t="str">
        <f t="shared" si="137"/>
        <v xml:space="preserve"> </v>
      </c>
      <c r="PY33" s="173">
        <v>4</v>
      </c>
      <c r="PZ33" s="229"/>
      <c r="QA33" s="174" t="str">
        <f>IF(QC33=0," ",VLOOKUP(QC33,PROTOKOL!$A:$F,6,FALSE))</f>
        <v xml:space="preserve"> </v>
      </c>
      <c r="QB33" s="43"/>
      <c r="QC33" s="43"/>
      <c r="QD33" s="43"/>
      <c r="QE33" s="42" t="str">
        <f>IF(QC33=0," ",(VLOOKUP(QC33,PROTOKOL!$A$1:$E$29,2,FALSE))*QD33)</f>
        <v xml:space="preserve"> </v>
      </c>
      <c r="QF33" s="175" t="str">
        <f t="shared" si="40"/>
        <v xml:space="preserve"> </v>
      </c>
      <c r="QG33" s="212" t="str">
        <f>IF(QC33=0," ",VLOOKUP(QC33,PROTOKOL!$A:$E,5,FALSE))</f>
        <v xml:space="preserve"> </v>
      </c>
      <c r="QH33" s="176" t="s">
        <v>142</v>
      </c>
      <c r="QI33" s="177" t="str">
        <f t="shared" si="179"/>
        <v xml:space="preserve"> 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9"/>
        <v xml:space="preserve"> </v>
      </c>
      <c r="QR33" s="176">
        <f t="shared" si="139"/>
        <v>0</v>
      </c>
      <c r="QS33" s="177" t="str">
        <f t="shared" si="140"/>
        <v xml:space="preserve"> </v>
      </c>
      <c r="QU33" s="173">
        <v>4</v>
      </c>
      <c r="QV33" s="229"/>
      <c r="QW33" s="174" t="str">
        <f>IF(QY33=0," ",VLOOKUP(QY33,PROTOKOL!$A:$F,6,FALSE))</f>
        <v xml:space="preserve"> </v>
      </c>
      <c r="QX33" s="43"/>
      <c r="QY33" s="43"/>
      <c r="QZ33" s="43"/>
      <c r="RA33" s="42" t="str">
        <f>IF(QY33=0," ",(VLOOKUP(QY33,PROTOKOL!$A$1:$E$29,2,FALSE))*QZ33)</f>
        <v xml:space="preserve"> </v>
      </c>
      <c r="RB33" s="175" t="str">
        <f t="shared" si="42"/>
        <v xml:space="preserve"> </v>
      </c>
      <c r="RC33" s="212" t="str">
        <f>IF(QY33=0," ",VLOOKUP(QY33,PROTOKOL!$A:$E,5,FALSE))</f>
        <v xml:space="preserve"> </v>
      </c>
      <c r="RD33" s="176" t="s">
        <v>142</v>
      </c>
      <c r="RE33" s="177" t="str">
        <f t="shared" si="141"/>
        <v xml:space="preserve"> 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200"/>
        <v xml:space="preserve"> </v>
      </c>
      <c r="RN33" s="176">
        <f t="shared" si="143"/>
        <v>0</v>
      </c>
      <c r="RO33" s="177" t="str">
        <f t="shared" si="144"/>
        <v xml:space="preserve"> </v>
      </c>
      <c r="RQ33" s="173">
        <v>4</v>
      </c>
      <c r="RR33" s="229"/>
      <c r="RS33" s="174" t="str">
        <f>IF(RU33=0," ",VLOOKUP(RU33,PROTOKOL!$A:$F,6,FALSE))</f>
        <v xml:space="preserve"> </v>
      </c>
      <c r="RT33" s="43"/>
      <c r="RU33" s="43"/>
      <c r="RV33" s="43"/>
      <c r="RW33" s="42" t="str">
        <f>IF(RU33=0," ",(VLOOKUP(RU33,PROTOKOL!$A$1:$E$29,2,FALSE))*RV33)</f>
        <v xml:space="preserve"> </v>
      </c>
      <c r="RX33" s="175" t="str">
        <f t="shared" si="44"/>
        <v xml:space="preserve"> </v>
      </c>
      <c r="RY33" s="212" t="str">
        <f>IF(RU33=0," ",VLOOKUP(RU33,PROTOKOL!$A:$E,5,FALSE))</f>
        <v xml:space="preserve"> </v>
      </c>
      <c r="RZ33" s="176" t="s">
        <v>142</v>
      </c>
      <c r="SA33" s="177" t="str">
        <f t="shared" si="145"/>
        <v xml:space="preserve"> 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201"/>
        <v xml:space="preserve"> </v>
      </c>
      <c r="SJ33" s="176">
        <f t="shared" si="147"/>
        <v>0</v>
      </c>
      <c r="SK33" s="177" t="str">
        <f t="shared" si="148"/>
        <v xml:space="preserve"> </v>
      </c>
      <c r="SM33" s="173">
        <v>4</v>
      </c>
      <c r="SN33" s="229"/>
      <c r="SO33" s="174" t="str">
        <f>IF(SQ33=0," ",VLOOKUP(SQ33,PROTOKOL!$A:$F,6,FALSE))</f>
        <v>KOKU TESTİ</v>
      </c>
      <c r="SP33" s="43">
        <v>1</v>
      </c>
      <c r="SQ33" s="43">
        <v>17</v>
      </c>
      <c r="SR33" s="43">
        <v>1.5</v>
      </c>
      <c r="SS33" s="42">
        <f>IF(SQ33=0," ",(VLOOKUP(SQ33,PROTOKOL!$A$1:$E$29,2,FALSE))*SR33)</f>
        <v>0</v>
      </c>
      <c r="ST33" s="175">
        <f t="shared" si="46"/>
        <v>1</v>
      </c>
      <c r="SU33" s="212" t="e">
        <f>IF(SQ33=0," ",VLOOKUP(SQ33,PROTOKOL!$A:$E,5,FALSE))</f>
        <v>#DIV/0!</v>
      </c>
      <c r="SV33" s="176" t="s">
        <v>142</v>
      </c>
      <c r="SW33" s="177" t="e">
        <f>IF(SQ33=0," ",(SU33*ST33))/7.5*1.5</f>
        <v>#DIV/0!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202"/>
        <v xml:space="preserve"> </v>
      </c>
      <c r="TF33" s="176">
        <f t="shared" si="151"/>
        <v>0</v>
      </c>
      <c r="TG33" s="177" t="str">
        <f t="shared" si="152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 t="s">
        <v>142</v>
      </c>
      <c r="TS33" s="177" t="str">
        <f t="shared" si="153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203"/>
        <v xml:space="preserve"> </v>
      </c>
      <c r="UB33" s="176">
        <f t="shared" si="155"/>
        <v>0</v>
      </c>
      <c r="UC33" s="177" t="str">
        <f t="shared" si="156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 t="s">
        <v>142</v>
      </c>
      <c r="UO33" s="177" t="str">
        <f t="shared" si="157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204"/>
        <v xml:space="preserve"> </v>
      </c>
      <c r="UX33" s="176">
        <f t="shared" si="159"/>
        <v>0</v>
      </c>
      <c r="UY33" s="177" t="str">
        <f t="shared" si="160"/>
        <v xml:space="preserve"> </v>
      </c>
      <c r="VA33" s="173">
        <v>4</v>
      </c>
      <c r="VB33" s="229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 t="s">
        <v>142</v>
      </c>
      <c r="VK33" s="177" t="str">
        <f t="shared" si="161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205"/>
        <v xml:space="preserve"> </v>
      </c>
      <c r="VT33" s="176">
        <f t="shared" si="163"/>
        <v>0</v>
      </c>
      <c r="VU33" s="177" t="str">
        <f t="shared" si="164"/>
        <v xml:space="preserve"> </v>
      </c>
      <c r="VW33" s="173">
        <v>4</v>
      </c>
      <c r="VX33" s="229"/>
      <c r="VY33" s="174" t="str">
        <f>IF(WA33=0," ",VLOOKUP(WA33,PROTOKOL!$A:$F,6,FALSE))</f>
        <v>ÜRÜN KONTROL</v>
      </c>
      <c r="VZ33" s="43">
        <v>1</v>
      </c>
      <c r="WA33" s="43">
        <v>20</v>
      </c>
      <c r="WB33" s="43">
        <v>2.5</v>
      </c>
      <c r="WC33" s="42">
        <f>IF(WA33=0," ",(VLOOKUP(WA33,PROTOKOL!$A$1:$E$29,2,FALSE))*WB33)</f>
        <v>0</v>
      </c>
      <c r="WD33" s="175">
        <f t="shared" si="54"/>
        <v>1</v>
      </c>
      <c r="WE33" s="212" t="e">
        <f>IF(WA33=0," ",VLOOKUP(WA33,PROTOKOL!$A:$E,5,FALSE))</f>
        <v>#DIV/0!</v>
      </c>
      <c r="WF33" s="176" t="s">
        <v>142</v>
      </c>
      <c r="WG33" s="177" t="e">
        <f>IF(WA33=0," ",(WE33*WD33))/7.5*2.5</f>
        <v>#DIV/0!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6"/>
        <v xml:space="preserve"> </v>
      </c>
      <c r="WP33" s="176">
        <f t="shared" si="167"/>
        <v>0</v>
      </c>
      <c r="WQ33" s="177" t="str">
        <f t="shared" si="168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 t="s">
        <v>142</v>
      </c>
      <c r="XC33" s="177" t="str">
        <f t="shared" si="169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7"/>
        <v xml:space="preserve"> </v>
      </c>
      <c r="XL33" s="176">
        <f t="shared" si="171"/>
        <v>0</v>
      </c>
      <c r="XM33" s="177" t="str">
        <f t="shared" si="172"/>
        <v xml:space="preserve"> </v>
      </c>
      <c r="XO33" s="173">
        <v>4</v>
      </c>
      <c r="XP33" s="229"/>
      <c r="XQ33" s="174" t="str">
        <f>IF(XS33=0," ",VLOOKUP(XS33,PROTOKOL!$A:$F,6,FALSE))</f>
        <v xml:space="preserve"> </v>
      </c>
      <c r="XR33" s="43"/>
      <c r="XS33" s="43"/>
      <c r="XT33" s="43"/>
      <c r="XU33" s="42" t="str">
        <f>IF(XS33=0," ",(VLOOKUP(XS33,PROTOKOL!$A$1:$E$29,2,FALSE))*XT33)</f>
        <v xml:space="preserve"> </v>
      </c>
      <c r="XV33" s="175" t="str">
        <f t="shared" si="58"/>
        <v xml:space="preserve"> </v>
      </c>
      <c r="XW33" s="212" t="str">
        <f>IF(XS33=0," ",VLOOKUP(XS33,PROTOKOL!$A:$E,5,FALSE))</f>
        <v xml:space="preserve"> </v>
      </c>
      <c r="XX33" s="176" t="s">
        <v>142</v>
      </c>
      <c r="XY33" s="177" t="str">
        <f t="shared" si="173"/>
        <v xml:space="preserve"> </v>
      </c>
      <c r="XZ33" s="217" t="str">
        <f>IF(YB33=0," ",VLOOKUP(YB33,PROTOKOL!$A:$F,6,FALSE))</f>
        <v xml:space="preserve"> </v>
      </c>
      <c r="YA33" s="43"/>
      <c r="YB33" s="43"/>
      <c r="YC33" s="43"/>
      <c r="YD33" s="91" t="str">
        <f>IF(YB33=0," ",(VLOOKUP(YB33,PROTOKOL!$A$1:$E$29,2,FALSE))*YC33)</f>
        <v xml:space="preserve"> </v>
      </c>
      <c r="YE33" s="175" t="str">
        <f t="shared" si="59"/>
        <v xml:space="preserve"> </v>
      </c>
      <c r="YF33" s="176" t="str">
        <f>IF(YB33=0," ",VLOOKUP(YB33,PROTOKOL!$A:$E,5,FALSE))</f>
        <v xml:space="preserve"> </v>
      </c>
      <c r="YG33" s="212" t="str">
        <f t="shared" si="208"/>
        <v xml:space="preserve"> </v>
      </c>
      <c r="YH33" s="176">
        <f t="shared" si="175"/>
        <v>0</v>
      </c>
      <c r="YI33" s="177" t="str">
        <f t="shared" si="176"/>
        <v xml:space="preserve"> </v>
      </c>
    </row>
    <row r="34" spans="1:659" ht="13.8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 t="s">
        <v>142</v>
      </c>
      <c r="K34" s="177" t="str">
        <f t="shared" si="60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61"/>
        <v xml:space="preserve"> </v>
      </c>
      <c r="T34" s="176">
        <f t="shared" si="62"/>
        <v>0</v>
      </c>
      <c r="U34" s="177" t="str">
        <f t="shared" si="63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 t="s">
        <v>142</v>
      </c>
      <c r="AG34" s="177" t="str">
        <f t="shared" si="64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80"/>
        <v xml:space="preserve"> </v>
      </c>
      <c r="AP34" s="176">
        <f t="shared" si="66"/>
        <v>0</v>
      </c>
      <c r="AQ34" s="177" t="str">
        <f t="shared" si="67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 t="s">
        <v>142</v>
      </c>
      <c r="BC34" s="177" t="str">
        <f t="shared" si="68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81"/>
        <v xml:space="preserve"> </v>
      </c>
      <c r="BL34" s="176">
        <f t="shared" si="70"/>
        <v>0</v>
      </c>
      <c r="BM34" s="177" t="str">
        <f t="shared" si="71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 t="s">
        <v>142</v>
      </c>
      <c r="BY34" s="177" t="str">
        <f t="shared" si="72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182"/>
        <v xml:space="preserve"> </v>
      </c>
      <c r="CH34" s="176">
        <f t="shared" si="74"/>
        <v>0</v>
      </c>
      <c r="CI34" s="177" t="str">
        <f t="shared" si="75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 t="s">
        <v>142</v>
      </c>
      <c r="CU34" s="177" t="str">
        <f t="shared" si="76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83"/>
        <v xml:space="preserve"> </v>
      </c>
      <c r="DD34" s="176">
        <f t="shared" si="78"/>
        <v>0</v>
      </c>
      <c r="DE34" s="177" t="str">
        <f t="shared" si="79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 t="s">
        <v>142</v>
      </c>
      <c r="DQ34" s="177" t="str">
        <f t="shared" si="80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84"/>
        <v xml:space="preserve"> </v>
      </c>
      <c r="DZ34" s="176">
        <f t="shared" si="82"/>
        <v>0</v>
      </c>
      <c r="EA34" s="177" t="str">
        <f t="shared" si="83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 t="s">
        <v>142</v>
      </c>
      <c r="EM34" s="177" t="str">
        <f t="shared" si="84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85"/>
        <v xml:space="preserve"> </v>
      </c>
      <c r="EV34" s="176">
        <f t="shared" si="86"/>
        <v>0</v>
      </c>
      <c r="EW34" s="177" t="str">
        <f t="shared" si="87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 t="s">
        <v>142</v>
      </c>
      <c r="FI34" s="177" t="str">
        <f t="shared" si="177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6"/>
        <v xml:space="preserve"> </v>
      </c>
      <c r="FR34" s="176">
        <f t="shared" si="88"/>
        <v>0</v>
      </c>
      <c r="FS34" s="177" t="str">
        <f t="shared" si="89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 t="s">
        <v>142</v>
      </c>
      <c r="GE34" s="177" t="str">
        <f t="shared" si="90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7"/>
        <v xml:space="preserve"> </v>
      </c>
      <c r="GN34" s="176">
        <f t="shared" si="92"/>
        <v>0</v>
      </c>
      <c r="GO34" s="177" t="str">
        <f t="shared" si="93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 t="s">
        <v>142</v>
      </c>
      <c r="HA34" s="177" t="str">
        <f t="shared" si="94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8"/>
        <v xml:space="preserve"> </v>
      </c>
      <c r="HJ34" s="176">
        <f t="shared" si="96"/>
        <v>0</v>
      </c>
      <c r="HK34" s="177" t="str">
        <f t="shared" si="97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 t="s">
        <v>142</v>
      </c>
      <c r="HW34" s="177" t="str">
        <f t="shared" si="98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189"/>
        <v xml:space="preserve"> </v>
      </c>
      <c r="IF34" s="176">
        <f t="shared" si="100"/>
        <v>0</v>
      </c>
      <c r="IG34" s="177" t="str">
        <f t="shared" si="101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 t="s">
        <v>142</v>
      </c>
      <c r="IS34" s="177" t="str">
        <f t="shared" si="102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90"/>
        <v xml:space="preserve"> </v>
      </c>
      <c r="JB34" s="176">
        <f t="shared" si="104"/>
        <v>0</v>
      </c>
      <c r="JC34" s="177" t="str">
        <f t="shared" si="105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 t="s">
        <v>142</v>
      </c>
      <c r="JO34" s="177" t="str">
        <f t="shared" si="106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91"/>
        <v xml:space="preserve"> </v>
      </c>
      <c r="JX34" s="176">
        <f t="shared" si="108"/>
        <v>0</v>
      </c>
      <c r="JY34" s="177" t="str">
        <f t="shared" si="109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 t="s">
        <v>142</v>
      </c>
      <c r="KK34" s="177" t="str">
        <f t="shared" si="110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92"/>
        <v xml:space="preserve"> </v>
      </c>
      <c r="KT34" s="176">
        <f t="shared" si="112"/>
        <v>0</v>
      </c>
      <c r="KU34" s="177" t="str">
        <f t="shared" si="113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 t="s">
        <v>142</v>
      </c>
      <c r="LG34" s="177" t="str">
        <f t="shared" si="114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93"/>
        <v xml:space="preserve"> </v>
      </c>
      <c r="LP34" s="176">
        <f t="shared" si="116"/>
        <v>0</v>
      </c>
      <c r="LQ34" s="177" t="str">
        <f t="shared" si="117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 t="s">
        <v>142</v>
      </c>
      <c r="MC34" s="177" t="str">
        <f t="shared" si="118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94"/>
        <v xml:space="preserve"> </v>
      </c>
      <c r="ML34" s="176">
        <f t="shared" si="120"/>
        <v>0</v>
      </c>
      <c r="MM34" s="177" t="str">
        <f t="shared" si="121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 t="s">
        <v>142</v>
      </c>
      <c r="MY34" s="177" t="str">
        <f t="shared" si="122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95"/>
        <v xml:space="preserve"> </v>
      </c>
      <c r="NH34" s="176">
        <f t="shared" si="124"/>
        <v>0</v>
      </c>
      <c r="NI34" s="177" t="str">
        <f t="shared" si="125"/>
        <v xml:space="preserve"> </v>
      </c>
      <c r="NK34" s="173">
        <v>4</v>
      </c>
      <c r="NL34" s="230"/>
      <c r="NM34" s="174" t="str">
        <f>IF(NO34=0," ",VLOOKUP(NO34,PROTOKOL!$A:$F,6,FALSE))</f>
        <v>ÜRÜN KONTROL</v>
      </c>
      <c r="NN34" s="43">
        <v>1</v>
      </c>
      <c r="NO34" s="43">
        <v>20</v>
      </c>
      <c r="NP34" s="43">
        <v>0.5</v>
      </c>
      <c r="NQ34" s="42">
        <f>IF(NO34=0," ",(VLOOKUP(NO34,PROTOKOL!$A$1:$E$29,2,FALSE))*NP34)</f>
        <v>0</v>
      </c>
      <c r="NR34" s="175">
        <f t="shared" si="34"/>
        <v>1</v>
      </c>
      <c r="NS34" s="212" t="e">
        <f>IF(NO34=0," ",VLOOKUP(NO34,PROTOKOL!$A:$E,5,FALSE))</f>
        <v>#DIV/0!</v>
      </c>
      <c r="NT34" s="176" t="s">
        <v>142</v>
      </c>
      <c r="NU34" s="177" t="e">
        <f>IF(NO34=0," ",(NS34*NR34))/7.5*0.5</f>
        <v>#DIV/0!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6"/>
        <v xml:space="preserve"> </v>
      </c>
      <c r="OD34" s="176">
        <f t="shared" si="128"/>
        <v>0</v>
      </c>
      <c r="OE34" s="177" t="str">
        <f t="shared" si="129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 t="s">
        <v>142</v>
      </c>
      <c r="OQ34" s="177" t="str">
        <f t="shared" si="130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7"/>
        <v xml:space="preserve"> </v>
      </c>
      <c r="OZ34" s="176">
        <f t="shared" si="132"/>
        <v>0</v>
      </c>
      <c r="PA34" s="177" t="str">
        <f t="shared" si="133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 t="s">
        <v>142</v>
      </c>
      <c r="PM34" s="177" t="str">
        <f t="shared" si="134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8"/>
        <v xml:space="preserve"> </v>
      </c>
      <c r="PV34" s="176">
        <f t="shared" si="136"/>
        <v>0</v>
      </c>
      <c r="PW34" s="177" t="str">
        <f t="shared" si="137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 t="s">
        <v>142</v>
      </c>
      <c r="QI34" s="177" t="str">
        <f t="shared" si="179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9"/>
        <v xml:space="preserve"> </v>
      </c>
      <c r="QR34" s="176">
        <f t="shared" si="139"/>
        <v>0</v>
      </c>
      <c r="QS34" s="177" t="str">
        <f t="shared" si="140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 t="s">
        <v>142</v>
      </c>
      <c r="RE34" s="177" t="str">
        <f t="shared" si="141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200"/>
        <v xml:space="preserve"> </v>
      </c>
      <c r="RN34" s="176">
        <f t="shared" si="143"/>
        <v>0</v>
      </c>
      <c r="RO34" s="177" t="str">
        <f t="shared" si="144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 t="s">
        <v>142</v>
      </c>
      <c r="SA34" s="177" t="str">
        <f t="shared" si="145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201"/>
        <v xml:space="preserve"> </v>
      </c>
      <c r="SJ34" s="176">
        <f t="shared" si="147"/>
        <v>0</v>
      </c>
      <c r="SK34" s="177" t="str">
        <f t="shared" si="148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 t="s">
        <v>142</v>
      </c>
      <c r="SW34" s="177" t="str">
        <f t="shared" si="149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202"/>
        <v xml:space="preserve"> </v>
      </c>
      <c r="TF34" s="176">
        <f t="shared" si="151"/>
        <v>0</v>
      </c>
      <c r="TG34" s="177" t="str">
        <f t="shared" si="152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 t="s">
        <v>142</v>
      </c>
      <c r="TS34" s="177" t="str">
        <f t="shared" si="153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203"/>
        <v xml:space="preserve"> </v>
      </c>
      <c r="UB34" s="176">
        <f t="shared" si="155"/>
        <v>0</v>
      </c>
      <c r="UC34" s="177" t="str">
        <f t="shared" si="156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 t="s">
        <v>142</v>
      </c>
      <c r="UO34" s="177" t="str">
        <f t="shared" si="157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204"/>
        <v xml:space="preserve"> </v>
      </c>
      <c r="UX34" s="176">
        <f t="shared" si="159"/>
        <v>0</v>
      </c>
      <c r="UY34" s="177" t="str">
        <f t="shared" si="160"/>
        <v xml:space="preserve"> </v>
      </c>
      <c r="VA34" s="173">
        <v>4</v>
      </c>
      <c r="VB34" s="230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 t="s">
        <v>142</v>
      </c>
      <c r="VK34" s="177" t="str">
        <f t="shared" si="161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205"/>
        <v xml:space="preserve"> </v>
      </c>
      <c r="VT34" s="176">
        <f t="shared" si="163"/>
        <v>0</v>
      </c>
      <c r="VU34" s="177" t="str">
        <f t="shared" si="164"/>
        <v xml:space="preserve"> </v>
      </c>
      <c r="VW34" s="173">
        <v>4</v>
      </c>
      <c r="VX34" s="230"/>
      <c r="VY34" s="174" t="str">
        <f>IF(WA34=0," ",VLOOKUP(WA34,PROTOKOL!$A:$F,6,FALSE))</f>
        <v>KOKU TESTİ</v>
      </c>
      <c r="VZ34" s="43">
        <v>1</v>
      </c>
      <c r="WA34" s="43">
        <v>17</v>
      </c>
      <c r="WB34" s="43">
        <v>0.5</v>
      </c>
      <c r="WC34" s="42">
        <f>IF(WA34=0," ",(VLOOKUP(WA34,PROTOKOL!$A$1:$E$29,2,FALSE))*WB34)</f>
        <v>0</v>
      </c>
      <c r="WD34" s="175">
        <f t="shared" si="54"/>
        <v>1</v>
      </c>
      <c r="WE34" s="212" t="e">
        <f>IF(WA34=0," ",VLOOKUP(WA34,PROTOKOL!$A:$E,5,FALSE))</f>
        <v>#DIV/0!</v>
      </c>
      <c r="WF34" s="176" t="s">
        <v>142</v>
      </c>
      <c r="WG34" s="177" t="e">
        <f>IF(WA34=0," ",(WE34*WD34))/7.5*0.5</f>
        <v>#DIV/0!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6"/>
        <v xml:space="preserve"> </v>
      </c>
      <c r="WP34" s="176">
        <f t="shared" si="167"/>
        <v>0</v>
      </c>
      <c r="WQ34" s="177" t="str">
        <f t="shared" si="168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 t="s">
        <v>142</v>
      </c>
      <c r="XC34" s="177" t="str">
        <f t="shared" si="169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7"/>
        <v xml:space="preserve"> </v>
      </c>
      <c r="XL34" s="176">
        <f t="shared" si="171"/>
        <v>0</v>
      </c>
      <c r="XM34" s="177" t="str">
        <f t="shared" si="172"/>
        <v xml:space="preserve"> </v>
      </c>
      <c r="XO34" s="173">
        <v>4</v>
      </c>
      <c r="XP34" s="230"/>
      <c r="XQ34" s="174" t="str">
        <f>IF(XS34=0," ",VLOOKUP(XS34,PROTOKOL!$A:$F,6,FALSE))</f>
        <v xml:space="preserve"> </v>
      </c>
      <c r="XR34" s="43"/>
      <c r="XS34" s="43"/>
      <c r="XT34" s="43"/>
      <c r="XU34" s="42" t="str">
        <f>IF(XS34=0," ",(VLOOKUP(XS34,PROTOKOL!$A$1:$E$29,2,FALSE))*XT34)</f>
        <v xml:space="preserve"> </v>
      </c>
      <c r="XV34" s="175" t="str">
        <f t="shared" si="58"/>
        <v xml:space="preserve"> </v>
      </c>
      <c r="XW34" s="212" t="str">
        <f>IF(XS34=0," ",VLOOKUP(XS34,PROTOKOL!$A:$E,5,FALSE))</f>
        <v xml:space="preserve"> </v>
      </c>
      <c r="XX34" s="176" t="s">
        <v>142</v>
      </c>
      <c r="XY34" s="177" t="str">
        <f t="shared" si="173"/>
        <v xml:space="preserve"> </v>
      </c>
      <c r="XZ34" s="217" t="str">
        <f>IF(YB34=0," ",VLOOKUP(YB34,PROTOKOL!$A:$F,6,FALSE))</f>
        <v xml:space="preserve"> </v>
      </c>
      <c r="YA34" s="43"/>
      <c r="YB34" s="43"/>
      <c r="YC34" s="43"/>
      <c r="YD34" s="91" t="str">
        <f>IF(YB34=0," ",(VLOOKUP(YB34,PROTOKOL!$A$1:$E$29,2,FALSE))*YC34)</f>
        <v xml:space="preserve"> </v>
      </c>
      <c r="YE34" s="175" t="str">
        <f t="shared" si="59"/>
        <v xml:space="preserve"> </v>
      </c>
      <c r="YF34" s="176" t="str">
        <f>IF(YB34=0," ",VLOOKUP(YB34,PROTOKOL!$A:$E,5,FALSE))</f>
        <v xml:space="preserve"> </v>
      </c>
      <c r="YG34" s="212" t="str">
        <f t="shared" si="208"/>
        <v xml:space="preserve"> </v>
      </c>
      <c r="YH34" s="176">
        <f t="shared" si="175"/>
        <v>0</v>
      </c>
      <c r="YI34" s="177" t="str">
        <f t="shared" si="176"/>
        <v xml:space="preserve"> </v>
      </c>
    </row>
    <row r="35" spans="1:659" ht="13.8">
      <c r="A35" s="173">
        <v>5</v>
      </c>
      <c r="B35" s="231">
        <v>5</v>
      </c>
      <c r="C35" s="174" t="str">
        <f>IF(E35=0," ",VLOOKUP(E35,PROTOKOL!$A:$F,6,FALSE))</f>
        <v>ÜRÜN KONTROL</v>
      </c>
      <c r="D35" s="43">
        <v>1</v>
      </c>
      <c r="E35" s="43">
        <v>20</v>
      </c>
      <c r="F35" s="43">
        <v>7.5</v>
      </c>
      <c r="G35" s="42">
        <f>IF(E35=0," ",(VLOOKUP(E35,PROTOKOL!$A$1:$E$29,2,FALSE))*F35)</f>
        <v>0</v>
      </c>
      <c r="H35" s="175">
        <f t="shared" si="0"/>
        <v>1</v>
      </c>
      <c r="I35" s="212" t="e">
        <f>IF(E35=0," ",VLOOKUP(E35,PROTOKOL!$A:$E,5,FALSE))</f>
        <v>#DIV/0!</v>
      </c>
      <c r="J35" s="176" t="s">
        <v>142</v>
      </c>
      <c r="K35" s="177" t="e">
        <f>IF(E35=0," ",(I35*H35))/7.5*7.5</f>
        <v>#DIV/0!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61"/>
        <v xml:space="preserve"> </v>
      </c>
      <c r="T35" s="176">
        <f t="shared" si="62"/>
        <v>0</v>
      </c>
      <c r="U35" s="177" t="str">
        <f t="shared" si="63"/>
        <v xml:space="preserve"> </v>
      </c>
      <c r="W35" s="173">
        <v>5</v>
      </c>
      <c r="X35" s="231">
        <v>5</v>
      </c>
      <c r="Y35" s="174" t="str">
        <f>IF(AA35=0," ",VLOOKUP(AA35,PROTOKOL!$A:$F,6,FALSE))</f>
        <v>SIZDIRMAZLIK TAMİR</v>
      </c>
      <c r="Z35" s="43">
        <v>139</v>
      </c>
      <c r="AA35" s="43">
        <v>12</v>
      </c>
      <c r="AB35" s="43">
        <v>6.5</v>
      </c>
      <c r="AC35" s="42">
        <f>IF(AA35=0," ",(VLOOKUP(AA35,PROTOKOL!$A$1:$E$29,2,FALSE))*AB35)</f>
        <v>67.600000000000009</v>
      </c>
      <c r="AD35" s="175">
        <f t="shared" si="2"/>
        <v>71.399999999999991</v>
      </c>
      <c r="AE35" s="212">
        <f>IF(AA35=0," ",VLOOKUP(AA35,PROTOKOL!$A:$E,5,FALSE))</f>
        <v>0.8561438988095238</v>
      </c>
      <c r="AF35" s="176" t="s">
        <v>142</v>
      </c>
      <c r="AG35" s="177">
        <f t="shared" si="64"/>
        <v>61.128674374999989</v>
      </c>
      <c r="AH35" s="217" t="str">
        <f>IF(AJ35=0," ",VLOOKUP(AJ35,PROTOKOL!$A:$F,6,FALSE))</f>
        <v xml:space="preserve"> </v>
      </c>
      <c r="AI35" s="43"/>
      <c r="AJ35" s="43"/>
      <c r="AK35" s="43"/>
      <c r="AL35" s="91" t="str">
        <f>IF(AJ35=0," ",(VLOOKUP(AJ35,PROTOKOL!$A$1:$E$29,2,FALSE))*AK35)</f>
        <v xml:space="preserve"> </v>
      </c>
      <c r="AM35" s="175" t="str">
        <f t="shared" si="3"/>
        <v xml:space="preserve"> </v>
      </c>
      <c r="AN35" s="176" t="str">
        <f>IF(AJ35=0," ",VLOOKUP(AJ35,PROTOKOL!$A:$E,5,FALSE))</f>
        <v xml:space="preserve"> </v>
      </c>
      <c r="AO35" s="212" t="str">
        <f t="shared" si="180"/>
        <v xml:space="preserve"> </v>
      </c>
      <c r="AP35" s="176">
        <f t="shared" si="66"/>
        <v>0</v>
      </c>
      <c r="AQ35" s="177" t="str">
        <f t="shared" si="67"/>
        <v xml:space="preserve"> </v>
      </c>
      <c r="AS35" s="173">
        <v>5</v>
      </c>
      <c r="AT35" s="231">
        <v>5</v>
      </c>
      <c r="AU35" s="174" t="str">
        <f>IF(AW35=0," ",VLOOKUP(AW35,PROTOKOL!$A:$F,6,FALSE))</f>
        <v>VAKUM TEST</v>
      </c>
      <c r="AV35" s="43">
        <v>240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5">
        <f t="shared" si="4"/>
        <v>90</v>
      </c>
      <c r="BA35" s="212">
        <f>IF(AW35=0," ",VLOOKUP(AW35,PROTOKOL!$A:$E,5,FALSE))</f>
        <v>0.44947554687499996</v>
      </c>
      <c r="BB35" s="176" t="s">
        <v>142</v>
      </c>
      <c r="BC35" s="177">
        <f t="shared" si="68"/>
        <v>40.452799218749995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81"/>
        <v xml:space="preserve"> </v>
      </c>
      <c r="BL35" s="176">
        <f t="shared" si="70"/>
        <v>0</v>
      </c>
      <c r="BM35" s="177" t="str">
        <f t="shared" si="71"/>
        <v xml:space="preserve"> </v>
      </c>
      <c r="BO35" s="173">
        <v>5</v>
      </c>
      <c r="BP35" s="231">
        <v>5</v>
      </c>
      <c r="BQ35" s="174" t="s">
        <v>36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 t="s">
        <v>142</v>
      </c>
      <c r="BY35" s="177" t="str">
        <f t="shared" si="72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182"/>
        <v xml:space="preserve"> </v>
      </c>
      <c r="CH35" s="176">
        <f t="shared" si="74"/>
        <v>0</v>
      </c>
      <c r="CI35" s="177" t="str">
        <f t="shared" si="75"/>
        <v xml:space="preserve"> </v>
      </c>
      <c r="CK35" s="173">
        <v>5</v>
      </c>
      <c r="CL35" s="231">
        <v>5</v>
      </c>
      <c r="CM35" s="174" t="str">
        <f>IF(CO35=0," ",VLOOKUP(CO35,PROTOKOL!$A:$F,6,FALSE))</f>
        <v>WNZL. YERD.KLZ. TAŞLAMA</v>
      </c>
      <c r="CN35" s="43">
        <v>168</v>
      </c>
      <c r="CO35" s="43">
        <v>2</v>
      </c>
      <c r="CP35" s="43">
        <v>6.5</v>
      </c>
      <c r="CQ35" s="42">
        <f>IF(CO35=0," ",(VLOOKUP(CO35,PROTOKOL!$A$1:$E$29,2,FALSE))*CP35)</f>
        <v>107.46666666666668</v>
      </c>
      <c r="CR35" s="175">
        <f t="shared" si="8"/>
        <v>60.533333333333317</v>
      </c>
      <c r="CS35" s="212">
        <f>IF(CO35=0," ",VLOOKUP(CO35,PROTOKOL!$A:$E,5,FALSE))</f>
        <v>0.54481884469696984</v>
      </c>
      <c r="CT35" s="176" t="s">
        <v>142</v>
      </c>
      <c r="CU35" s="177">
        <f t="shared" si="76"/>
        <v>32.979700732323231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83"/>
        <v xml:space="preserve"> </v>
      </c>
      <c r="DD35" s="176">
        <f t="shared" si="78"/>
        <v>0</v>
      </c>
      <c r="DE35" s="177" t="str">
        <f t="shared" si="79"/>
        <v xml:space="preserve"> </v>
      </c>
      <c r="DG35" s="173">
        <v>5</v>
      </c>
      <c r="DH35" s="231">
        <v>5</v>
      </c>
      <c r="DI35" s="174" t="str">
        <f>IF(DK35=0," ",VLOOKUP(DK35,PROTOKOL!$A:$F,6,FALSE))</f>
        <v>FORKLİFT OPERATÖRÜ</v>
      </c>
      <c r="DJ35" s="43">
        <v>1</v>
      </c>
      <c r="DK35" s="43">
        <v>14</v>
      </c>
      <c r="DL35" s="43">
        <v>7.5</v>
      </c>
      <c r="DM35" s="42">
        <f>IF(DK35=0," ",(VLOOKUP(DK35,PROTOKOL!$A$1:$E$29,2,FALSE))*DL35)</f>
        <v>0</v>
      </c>
      <c r="DN35" s="175">
        <f t="shared" si="10"/>
        <v>1</v>
      </c>
      <c r="DO35" s="212">
        <f>IF(DK35=0," ",VLOOKUP(DK35,PROTOKOL!$A:$E,5,FALSE))</f>
        <v>7.5</v>
      </c>
      <c r="DP35" s="176" t="s">
        <v>142</v>
      </c>
      <c r="DQ35" s="177">
        <f>IF(DK35=0," ",(DO35*DN35))/7.5*7.5</f>
        <v>7.5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84"/>
        <v xml:space="preserve"> </v>
      </c>
      <c r="DZ35" s="176">
        <f t="shared" si="82"/>
        <v>0</v>
      </c>
      <c r="EA35" s="177" t="str">
        <f t="shared" si="83"/>
        <v xml:space="preserve"> </v>
      </c>
      <c r="EC35" s="173">
        <v>5</v>
      </c>
      <c r="ED35" s="231">
        <v>5</v>
      </c>
      <c r="EE35" s="174" t="s">
        <v>36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 t="s">
        <v>142</v>
      </c>
      <c r="EM35" s="177" t="str">
        <f t="shared" si="84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85"/>
        <v xml:space="preserve"> </v>
      </c>
      <c r="EV35" s="176">
        <f t="shared" si="86"/>
        <v>0</v>
      </c>
      <c r="EW35" s="177" t="str">
        <f t="shared" si="87"/>
        <v xml:space="preserve"> </v>
      </c>
      <c r="EY35" s="173">
        <v>5</v>
      </c>
      <c r="EZ35" s="231">
        <v>5</v>
      </c>
      <c r="FA35" s="174" t="str">
        <f>IF(FC35=0," ",VLOOKUP(FC35,PROTOKOL!$A:$F,6,FALSE))</f>
        <v>VAKUM TEST</v>
      </c>
      <c r="FB35" s="43">
        <v>170</v>
      </c>
      <c r="FC35" s="43">
        <v>4</v>
      </c>
      <c r="FD35" s="43">
        <v>5.5</v>
      </c>
      <c r="FE35" s="42">
        <f>IF(FC35=0," ",(VLOOKUP(FC35,PROTOKOL!$A$1:$E$29,2,FALSE))*FD35)</f>
        <v>110</v>
      </c>
      <c r="FF35" s="175">
        <f t="shared" si="14"/>
        <v>60</v>
      </c>
      <c r="FG35" s="212">
        <f>IF(FC35=0," ",VLOOKUP(FC35,PROTOKOL!$A:$E,5,FALSE))</f>
        <v>0.44947554687499996</v>
      </c>
      <c r="FH35" s="176" t="s">
        <v>142</v>
      </c>
      <c r="FI35" s="177">
        <f t="shared" si="177"/>
        <v>26.968532812499998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6"/>
        <v xml:space="preserve"> </v>
      </c>
      <c r="FR35" s="176">
        <f t="shared" si="88"/>
        <v>0</v>
      </c>
      <c r="FS35" s="177" t="str">
        <f t="shared" si="89"/>
        <v xml:space="preserve"> </v>
      </c>
      <c r="FU35" s="173">
        <v>5</v>
      </c>
      <c r="FV35" s="231">
        <v>5</v>
      </c>
      <c r="FW35" s="174" t="s">
        <v>36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 t="s">
        <v>142</v>
      </c>
      <c r="GE35" s="177" t="str">
        <f t="shared" si="90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7"/>
        <v xml:space="preserve"> </v>
      </c>
      <c r="GN35" s="176">
        <f t="shared" si="92"/>
        <v>0</v>
      </c>
      <c r="GO35" s="177" t="str">
        <f t="shared" si="93"/>
        <v xml:space="preserve"> </v>
      </c>
      <c r="GQ35" s="173">
        <v>5</v>
      </c>
      <c r="GR35" s="231">
        <v>5</v>
      </c>
      <c r="GS35" s="174" t="str">
        <f>IF(GU35=0," ",VLOOKUP(GU35,PROTOKOL!$A:$F,6,FALSE))</f>
        <v>WNZL. LAV. VE DUV. ASMA KLZ</v>
      </c>
      <c r="GT35" s="43">
        <v>224</v>
      </c>
      <c r="GU35" s="43">
        <v>1</v>
      </c>
      <c r="GV35" s="43">
        <v>7.5</v>
      </c>
      <c r="GW35" s="42">
        <f>IF(GU35=0," ",(VLOOKUP(GU35,PROTOKOL!$A$1:$E$29,2,FALSE))*GV35)</f>
        <v>144</v>
      </c>
      <c r="GX35" s="175">
        <f t="shared" si="18"/>
        <v>80</v>
      </c>
      <c r="GY35" s="212">
        <f>IF(GU35=0," ",VLOOKUP(GU35,PROTOKOL!$A:$E,5,FALSE))</f>
        <v>0.4731321546052632</v>
      </c>
      <c r="GZ35" s="176" t="s">
        <v>142</v>
      </c>
      <c r="HA35" s="177">
        <f t="shared" si="94"/>
        <v>37.850572368421055</v>
      </c>
      <c r="HB35" s="217" t="str">
        <f>IF(HD35=0," ",VLOOKUP(HD35,PROTOKOL!$A:$F,6,FALSE))</f>
        <v xml:space="preserve"> </v>
      </c>
      <c r="HC35" s="43"/>
      <c r="HD35" s="43"/>
      <c r="HE35" s="43"/>
      <c r="HF35" s="91" t="str">
        <f>IF(HD35=0," ",(VLOOKUP(HD35,PROTOKOL!$A$1:$E$29,2,FALSE))*HE35)</f>
        <v xml:space="preserve"> </v>
      </c>
      <c r="HG35" s="175" t="str">
        <f t="shared" si="19"/>
        <v xml:space="preserve"> </v>
      </c>
      <c r="HH35" s="176" t="str">
        <f>IF(HD35=0," ",VLOOKUP(HD35,PROTOKOL!$A:$E,5,FALSE))</f>
        <v xml:space="preserve"> </v>
      </c>
      <c r="HI35" s="212" t="str">
        <f t="shared" si="188"/>
        <v xml:space="preserve"> </v>
      </c>
      <c r="HJ35" s="176">
        <f t="shared" si="96"/>
        <v>0</v>
      </c>
      <c r="HK35" s="177" t="str">
        <f t="shared" si="97"/>
        <v xml:space="preserve"> </v>
      </c>
      <c r="HM35" s="173">
        <v>5</v>
      </c>
      <c r="HN35" s="231">
        <v>5</v>
      </c>
      <c r="HO35" s="174" t="s">
        <v>36</v>
      </c>
      <c r="HP35" s="43">
        <v>1</v>
      </c>
      <c r="HQ35" s="43">
        <v>17</v>
      </c>
      <c r="HR35" s="43">
        <v>1</v>
      </c>
      <c r="HS35" s="42">
        <f>IF(HQ35=0," ",(VLOOKUP(HQ35,PROTOKOL!$A$1:$E$29,2,FALSE))*HR35)</f>
        <v>0</v>
      </c>
      <c r="HT35" s="175">
        <f t="shared" si="20"/>
        <v>1</v>
      </c>
      <c r="HU35" s="212" t="e">
        <f>IF(HQ35=0," ",VLOOKUP(HQ35,PROTOKOL!$A:$E,5,FALSE))</f>
        <v>#DIV/0!</v>
      </c>
      <c r="HV35" s="176" t="s">
        <v>142</v>
      </c>
      <c r="HW35" s="177" t="e">
        <f>IF(HQ35=0," ",(HU35*HT35))/7.5*1</f>
        <v>#DIV/0!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189"/>
        <v xml:space="preserve"> </v>
      </c>
      <c r="IF35" s="176">
        <f t="shared" si="100"/>
        <v>0</v>
      </c>
      <c r="IG35" s="177" t="str">
        <f t="shared" si="101"/>
        <v xml:space="preserve"> </v>
      </c>
      <c r="II35" s="173">
        <v>5</v>
      </c>
      <c r="IJ35" s="231">
        <v>5</v>
      </c>
      <c r="IK35" s="174" t="s">
        <v>36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 t="s">
        <v>142</v>
      </c>
      <c r="IS35" s="177" t="str">
        <f t="shared" si="102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90"/>
        <v xml:space="preserve"> </v>
      </c>
      <c r="JB35" s="176">
        <f t="shared" si="104"/>
        <v>0</v>
      </c>
      <c r="JC35" s="177" t="str">
        <f t="shared" si="105"/>
        <v xml:space="preserve"> </v>
      </c>
      <c r="JE35" s="173">
        <v>5</v>
      </c>
      <c r="JF35" s="231">
        <v>5</v>
      </c>
      <c r="JG35" s="174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 t="s">
        <v>142</v>
      </c>
      <c r="JO35" s="177" t="str">
        <f t="shared" si="106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91"/>
        <v xml:space="preserve"> </v>
      </c>
      <c r="JX35" s="176">
        <f t="shared" si="108"/>
        <v>0</v>
      </c>
      <c r="JY35" s="177" t="str">
        <f t="shared" si="109"/>
        <v xml:space="preserve"> </v>
      </c>
      <c r="KA35" s="173">
        <v>5</v>
      </c>
      <c r="KB35" s="231">
        <v>5</v>
      </c>
      <c r="KC35" s="174" t="str">
        <f>IF(KE35=0," ",VLOOKUP(KE35,PROTOKOL!$A:$F,6,FALSE))</f>
        <v>VAKUM TEST</v>
      </c>
      <c r="KD35" s="43">
        <v>30</v>
      </c>
      <c r="KE35" s="43">
        <v>4</v>
      </c>
      <c r="KF35" s="43">
        <v>1</v>
      </c>
      <c r="KG35" s="42">
        <f>IF(KE35=0," ",(VLOOKUP(KE35,PROTOKOL!$A$1:$E$29,2,FALSE))*KF35)</f>
        <v>20</v>
      </c>
      <c r="KH35" s="175">
        <f t="shared" si="26"/>
        <v>10</v>
      </c>
      <c r="KI35" s="212">
        <f>IF(KE35=0," ",VLOOKUP(KE35,PROTOKOL!$A:$E,5,FALSE))</f>
        <v>0.44947554687499996</v>
      </c>
      <c r="KJ35" s="176" t="s">
        <v>142</v>
      </c>
      <c r="KK35" s="177">
        <f t="shared" si="110"/>
        <v>4.4947554687499993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92"/>
        <v xml:space="preserve"> </v>
      </c>
      <c r="KT35" s="176">
        <f t="shared" si="112"/>
        <v>0</v>
      </c>
      <c r="KU35" s="177" t="str">
        <f t="shared" si="113"/>
        <v xml:space="preserve"> </v>
      </c>
      <c r="KW35" s="173">
        <v>5</v>
      </c>
      <c r="KX35" s="231">
        <v>5</v>
      </c>
      <c r="KY35" s="174" t="str">
        <f>IF(LA35=0," ",VLOOKUP(LA35,PROTOKOL!$A:$F,6,FALSE))</f>
        <v>TAH.BORU MONTAJ</v>
      </c>
      <c r="KZ35" s="43">
        <v>40</v>
      </c>
      <c r="LA35" s="43">
        <v>3</v>
      </c>
      <c r="LB35" s="43">
        <v>2</v>
      </c>
      <c r="LC35" s="42">
        <f>IF(LA35=0," ",(VLOOKUP(LA35,PROTOKOL!$A$1:$E$29,2,FALSE))*LB35)</f>
        <v>26.133333333333333</v>
      </c>
      <c r="LD35" s="175">
        <f t="shared" si="28"/>
        <v>13.866666666666667</v>
      </c>
      <c r="LE35" s="212">
        <f>IF(LA35=0," ",VLOOKUP(LA35,PROTOKOL!$A:$E,5,FALSE))</f>
        <v>0.69150084134615386</v>
      </c>
      <c r="LF35" s="176" t="s">
        <v>142</v>
      </c>
      <c r="LG35" s="177">
        <f t="shared" si="114"/>
        <v>9.5888116666666665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93"/>
        <v xml:space="preserve"> </v>
      </c>
      <c r="LP35" s="176">
        <f t="shared" si="116"/>
        <v>0</v>
      </c>
      <c r="LQ35" s="177" t="str">
        <f t="shared" si="117"/>
        <v xml:space="preserve"> </v>
      </c>
      <c r="LS35" s="173">
        <v>5</v>
      </c>
      <c r="LT35" s="231">
        <v>5</v>
      </c>
      <c r="LU35" s="174" t="str">
        <f>IF(LW35=0," ",VLOOKUP(LW35,PROTOKOL!$A:$F,6,FALSE))</f>
        <v>VİTRA CLEAN</v>
      </c>
      <c r="LV35" s="43">
        <v>100</v>
      </c>
      <c r="LW35" s="43">
        <v>13</v>
      </c>
      <c r="LX35" s="43">
        <v>7.5</v>
      </c>
      <c r="LY35" s="42">
        <f>IF(LW35=0," ",(VLOOKUP(LW35,PROTOKOL!$A$1:$E$29,2,FALSE))*LX35)</f>
        <v>59</v>
      </c>
      <c r="LZ35" s="175">
        <f t="shared" si="30"/>
        <v>41</v>
      </c>
      <c r="MA35" s="212">
        <f>IF(LW35=0," ",VLOOKUP(LW35,PROTOKOL!$A:$E,5,FALSE))</f>
        <v>1.1599368951612903</v>
      </c>
      <c r="MB35" s="176" t="s">
        <v>142</v>
      </c>
      <c r="MC35" s="177">
        <f t="shared" si="118"/>
        <v>47.557412701612904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94"/>
        <v xml:space="preserve"> </v>
      </c>
      <c r="ML35" s="176">
        <f t="shared" si="120"/>
        <v>0</v>
      </c>
      <c r="MM35" s="177" t="str">
        <f t="shared" si="121"/>
        <v xml:space="preserve"> </v>
      </c>
      <c r="MO35" s="173">
        <v>5</v>
      </c>
      <c r="MP35" s="231">
        <v>5</v>
      </c>
      <c r="MQ35" s="174" t="s">
        <v>36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 t="s">
        <v>142</v>
      </c>
      <c r="MY35" s="177" t="str">
        <f t="shared" si="122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95"/>
        <v xml:space="preserve"> </v>
      </c>
      <c r="NH35" s="176">
        <f t="shared" si="124"/>
        <v>0</v>
      </c>
      <c r="NI35" s="177" t="str">
        <f t="shared" si="125"/>
        <v xml:space="preserve"> </v>
      </c>
      <c r="NK35" s="173">
        <v>5</v>
      </c>
      <c r="NL35" s="231">
        <v>5</v>
      </c>
      <c r="NM35" s="174" t="str">
        <f>IF(NO35=0," ",VLOOKUP(NO35,PROTOKOL!$A:$F,6,FALSE))</f>
        <v>VAKUM TEST</v>
      </c>
      <c r="NN35" s="43">
        <v>232</v>
      </c>
      <c r="NO35" s="43">
        <v>4</v>
      </c>
      <c r="NP35" s="43">
        <v>7.5</v>
      </c>
      <c r="NQ35" s="42">
        <f>IF(NO35=0," ",(VLOOKUP(NO35,PROTOKOL!$A$1:$E$29,2,FALSE))*NP35)</f>
        <v>150</v>
      </c>
      <c r="NR35" s="175">
        <f t="shared" si="34"/>
        <v>82</v>
      </c>
      <c r="NS35" s="212">
        <f>IF(NO35=0," ",VLOOKUP(NO35,PROTOKOL!$A:$E,5,FALSE))</f>
        <v>0.44947554687499996</v>
      </c>
      <c r="NT35" s="176" t="s">
        <v>142</v>
      </c>
      <c r="NU35" s="177">
        <f t="shared" si="126"/>
        <v>36.856994843749995</v>
      </c>
      <c r="NV35" s="217" t="str">
        <f>IF(NX35=0," ",VLOOKUP(NX35,PROTOKOL!$A:$F,6,FALSE))</f>
        <v xml:space="preserve"> </v>
      </c>
      <c r="NW35" s="43"/>
      <c r="NX35" s="43"/>
      <c r="NY35" s="43"/>
      <c r="NZ35" s="91" t="str">
        <f>IF(NX35=0," ",(VLOOKUP(NX35,PROTOKOL!$A$1:$E$29,2,FALSE))*NY35)</f>
        <v xml:space="preserve"> </v>
      </c>
      <c r="OA35" s="175" t="str">
        <f t="shared" si="35"/>
        <v xml:space="preserve"> </v>
      </c>
      <c r="OB35" s="176" t="str">
        <f>IF(NX35=0," ",VLOOKUP(NX35,PROTOKOL!$A:$E,5,FALSE))</f>
        <v xml:space="preserve"> </v>
      </c>
      <c r="OC35" s="212" t="str">
        <f t="shared" si="196"/>
        <v xml:space="preserve"> </v>
      </c>
      <c r="OD35" s="176">
        <f t="shared" si="128"/>
        <v>0</v>
      </c>
      <c r="OE35" s="177" t="str">
        <f t="shared" si="129"/>
        <v xml:space="preserve"> </v>
      </c>
      <c r="OG35" s="173">
        <v>5</v>
      </c>
      <c r="OH35" s="231">
        <v>5</v>
      </c>
      <c r="OI35" s="174" t="s">
        <v>36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 t="s">
        <v>142</v>
      </c>
      <c r="OQ35" s="177" t="str">
        <f t="shared" si="130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7"/>
        <v xml:space="preserve"> </v>
      </c>
      <c r="OZ35" s="176">
        <f t="shared" si="132"/>
        <v>0</v>
      </c>
      <c r="PA35" s="177" t="str">
        <f t="shared" si="133"/>
        <v xml:space="preserve"> </v>
      </c>
      <c r="PC35" s="173">
        <v>5</v>
      </c>
      <c r="PD35" s="231">
        <v>5</v>
      </c>
      <c r="PE35" s="174" t="str">
        <f>IF(PG35=0," ",VLOOKUP(PG35,PROTOKOL!$A:$F,6,FALSE))</f>
        <v>PERDE KESME SULU SİST.</v>
      </c>
      <c r="PF35" s="43">
        <v>153</v>
      </c>
      <c r="PG35" s="43">
        <v>8</v>
      </c>
      <c r="PH35" s="43">
        <v>7.5</v>
      </c>
      <c r="PI35" s="42">
        <f>IF(PG35=0," ",(VLOOKUP(PG35,PROTOKOL!$A$1:$E$29,2,FALSE))*PH35)</f>
        <v>98</v>
      </c>
      <c r="PJ35" s="175">
        <f t="shared" si="38"/>
        <v>55</v>
      </c>
      <c r="PK35" s="212">
        <f>IF(PG35=0," ",VLOOKUP(PG35,PROTOKOL!$A:$E,5,FALSE))</f>
        <v>0.69150084134615386</v>
      </c>
      <c r="PL35" s="176" t="s">
        <v>142</v>
      </c>
      <c r="PM35" s="177">
        <f t="shared" si="134"/>
        <v>38.032546274038459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8"/>
        <v xml:space="preserve"> </v>
      </c>
      <c r="PV35" s="176">
        <f t="shared" si="136"/>
        <v>0</v>
      </c>
      <c r="PW35" s="177" t="str">
        <f t="shared" si="137"/>
        <v xml:space="preserve"> </v>
      </c>
      <c r="PY35" s="173">
        <v>5</v>
      </c>
      <c r="PZ35" s="231">
        <v>5</v>
      </c>
      <c r="QA35" s="174" t="str">
        <f>IF(QC35=0," ",VLOOKUP(QC35,PROTOKOL!$A:$F,6,FALSE))</f>
        <v>VAKUM TEST</v>
      </c>
      <c r="QB35" s="43">
        <v>140</v>
      </c>
      <c r="QC35" s="43">
        <v>4</v>
      </c>
      <c r="QD35" s="43">
        <v>4.5</v>
      </c>
      <c r="QE35" s="42">
        <f>IF(QC35=0," ",(VLOOKUP(QC35,PROTOKOL!$A$1:$E$29,2,FALSE))*QD35)</f>
        <v>90</v>
      </c>
      <c r="QF35" s="175">
        <f t="shared" si="40"/>
        <v>50</v>
      </c>
      <c r="QG35" s="212">
        <f>IF(QC35=0," ",VLOOKUP(QC35,PROTOKOL!$A:$E,5,FALSE))</f>
        <v>0.44947554687499996</v>
      </c>
      <c r="QH35" s="176" t="s">
        <v>142</v>
      </c>
      <c r="QI35" s="177">
        <f t="shared" si="179"/>
        <v>22.473777343749997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9"/>
        <v xml:space="preserve"> </v>
      </c>
      <c r="QR35" s="176">
        <f t="shared" si="139"/>
        <v>0</v>
      </c>
      <c r="QS35" s="177" t="str">
        <f t="shared" si="140"/>
        <v xml:space="preserve"> </v>
      </c>
      <c r="QU35" s="173">
        <v>5</v>
      </c>
      <c r="QV35" s="231">
        <v>5</v>
      </c>
      <c r="QW35" s="174" t="s">
        <v>36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 t="s">
        <v>142</v>
      </c>
      <c r="RE35" s="177" t="str">
        <f t="shared" si="141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200"/>
        <v xml:space="preserve"> </v>
      </c>
      <c r="RN35" s="176">
        <f t="shared" si="143"/>
        <v>0</v>
      </c>
      <c r="RO35" s="177" t="str">
        <f t="shared" si="144"/>
        <v xml:space="preserve"> </v>
      </c>
      <c r="RQ35" s="173">
        <v>5</v>
      </c>
      <c r="RR35" s="231">
        <v>5</v>
      </c>
      <c r="RS35" s="174" t="str">
        <f>IF(RU35=0," ",VLOOKUP(RU35,PROTOKOL!$A:$F,6,FALSE))</f>
        <v>ÜRÜN KONTROL</v>
      </c>
      <c r="RT35" s="43">
        <v>1</v>
      </c>
      <c r="RU35" s="43">
        <v>20</v>
      </c>
      <c r="RV35" s="43">
        <v>7.5</v>
      </c>
      <c r="RW35" s="42">
        <f>IF(RU35=0," ",(VLOOKUP(RU35,PROTOKOL!$A$1:$E$29,2,FALSE))*RV35)</f>
        <v>0</v>
      </c>
      <c r="RX35" s="175">
        <f t="shared" si="44"/>
        <v>1</v>
      </c>
      <c r="RY35" s="212" t="e">
        <f>IF(RU35=0," ",VLOOKUP(RU35,PROTOKOL!$A:$E,5,FALSE))</f>
        <v>#DIV/0!</v>
      </c>
      <c r="RZ35" s="176" t="s">
        <v>142</v>
      </c>
      <c r="SA35" s="177" t="e">
        <f>IF(RU35=0," ",(RY35*RX35))/7.5*7.5</f>
        <v>#DIV/0!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201"/>
        <v xml:space="preserve"> </v>
      </c>
      <c r="SJ35" s="176">
        <f t="shared" si="147"/>
        <v>0</v>
      </c>
      <c r="SK35" s="177" t="str">
        <f t="shared" si="148"/>
        <v xml:space="preserve"> </v>
      </c>
      <c r="SM35" s="173">
        <v>5</v>
      </c>
      <c r="SN35" s="231">
        <v>5</v>
      </c>
      <c r="SO35" s="174" t="s">
        <v>36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 t="s">
        <v>142</v>
      </c>
      <c r="SW35" s="177" t="str">
        <f t="shared" si="149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202"/>
        <v xml:space="preserve"> </v>
      </c>
      <c r="TF35" s="176">
        <f t="shared" si="151"/>
        <v>0</v>
      </c>
      <c r="TG35" s="177" t="str">
        <f t="shared" si="152"/>
        <v xml:space="preserve"> </v>
      </c>
      <c r="TI35" s="173">
        <v>5</v>
      </c>
      <c r="TJ35" s="231">
        <v>5</v>
      </c>
      <c r="TK35" s="174" t="s">
        <v>143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 t="s">
        <v>142</v>
      </c>
      <c r="TS35" s="177" t="str">
        <f t="shared" si="153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203"/>
        <v xml:space="preserve"> </v>
      </c>
      <c r="UB35" s="176">
        <f t="shared" si="155"/>
        <v>0</v>
      </c>
      <c r="UC35" s="177" t="str">
        <f t="shared" si="156"/>
        <v xml:space="preserve"> </v>
      </c>
      <c r="UE35" s="173">
        <v>5</v>
      </c>
      <c r="UF35" s="231">
        <v>5</v>
      </c>
      <c r="UG35" s="174" t="str">
        <f>IF(UI35=0," ",VLOOKUP(UI35,PROTOKOL!$A:$F,6,FALSE))</f>
        <v>SIZDIRMAZLIK TAMİR</v>
      </c>
      <c r="UH35" s="43">
        <v>122</v>
      </c>
      <c r="UI35" s="43">
        <v>12</v>
      </c>
      <c r="UJ35" s="43">
        <v>7.5</v>
      </c>
      <c r="UK35" s="42">
        <f>IF(UI35=0," ",(VLOOKUP(UI35,PROTOKOL!$A$1:$E$29,2,FALSE))*UJ35)</f>
        <v>78</v>
      </c>
      <c r="UL35" s="175">
        <f t="shared" si="50"/>
        <v>44</v>
      </c>
      <c r="UM35" s="212">
        <f>IF(UI35=0," ",VLOOKUP(UI35,PROTOKOL!$A:$E,5,FALSE))</f>
        <v>0.8561438988095238</v>
      </c>
      <c r="UN35" s="176" t="s">
        <v>142</v>
      </c>
      <c r="UO35" s="177">
        <f t="shared" si="157"/>
        <v>37.67033154761905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204"/>
        <v xml:space="preserve"> </v>
      </c>
      <c r="UX35" s="176">
        <f t="shared" si="159"/>
        <v>0</v>
      </c>
      <c r="UY35" s="177" t="str">
        <f t="shared" si="160"/>
        <v xml:space="preserve"> </v>
      </c>
      <c r="VA35" s="173">
        <v>5</v>
      </c>
      <c r="VB35" s="231">
        <v>5</v>
      </c>
      <c r="VC35" s="174" t="str">
        <f>IF(VE35=0," ",VLOOKUP(VE35,PROTOKOL!$A:$F,6,FALSE))</f>
        <v>SIZDIRMAZLIK TAMİR</v>
      </c>
      <c r="VD35" s="43">
        <v>122</v>
      </c>
      <c r="VE35" s="43">
        <v>12</v>
      </c>
      <c r="VF35" s="43">
        <v>7.5</v>
      </c>
      <c r="VG35" s="42">
        <f>IF(VE35=0," ",(VLOOKUP(VE35,PROTOKOL!$A$1:$E$29,2,FALSE))*VF35)</f>
        <v>78</v>
      </c>
      <c r="VH35" s="175">
        <f t="shared" si="52"/>
        <v>44</v>
      </c>
      <c r="VI35" s="212">
        <f>IF(VE35=0," ",VLOOKUP(VE35,PROTOKOL!$A:$E,5,FALSE))</f>
        <v>0.8561438988095238</v>
      </c>
      <c r="VJ35" s="176" t="s">
        <v>142</v>
      </c>
      <c r="VK35" s="177">
        <f t="shared" si="161"/>
        <v>37.67033154761905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205"/>
        <v xml:space="preserve"> </v>
      </c>
      <c r="VT35" s="176">
        <f t="shared" si="163"/>
        <v>0</v>
      </c>
      <c r="VU35" s="177" t="str">
        <f t="shared" si="164"/>
        <v xml:space="preserve"> </v>
      </c>
      <c r="VW35" s="173">
        <v>5</v>
      </c>
      <c r="VX35" s="231">
        <v>5</v>
      </c>
      <c r="VY35" s="174" t="str">
        <f>IF(WA35=0," ",VLOOKUP(WA35,PROTOKOL!$A:$F,6,FALSE))</f>
        <v>VAKUM TEST</v>
      </c>
      <c r="VZ35" s="43">
        <v>150</v>
      </c>
      <c r="WA35" s="43">
        <v>4</v>
      </c>
      <c r="WB35" s="43">
        <v>5</v>
      </c>
      <c r="WC35" s="42">
        <f>IF(WA35=0," ",(VLOOKUP(WA35,PROTOKOL!$A$1:$E$29,2,FALSE))*WB35)</f>
        <v>100</v>
      </c>
      <c r="WD35" s="175">
        <f t="shared" si="54"/>
        <v>50</v>
      </c>
      <c r="WE35" s="212">
        <f>IF(WA35=0," ",VLOOKUP(WA35,PROTOKOL!$A:$E,5,FALSE))</f>
        <v>0.44947554687499996</v>
      </c>
      <c r="WF35" s="176" t="s">
        <v>142</v>
      </c>
      <c r="WG35" s="177">
        <f t="shared" si="165"/>
        <v>22.473777343749997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6"/>
        <v xml:space="preserve"> </v>
      </c>
      <c r="WP35" s="176">
        <f t="shared" si="167"/>
        <v>0</v>
      </c>
      <c r="WQ35" s="177" t="str">
        <f t="shared" si="168"/>
        <v xml:space="preserve"> </v>
      </c>
      <c r="WS35" s="173">
        <v>5</v>
      </c>
      <c r="WT35" s="231">
        <v>5</v>
      </c>
      <c r="WU35" s="174" t="s">
        <v>36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 t="s">
        <v>142</v>
      </c>
      <c r="XC35" s="177" t="str">
        <f t="shared" si="169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7"/>
        <v xml:space="preserve"> </v>
      </c>
      <c r="XL35" s="176">
        <f t="shared" si="171"/>
        <v>0</v>
      </c>
      <c r="XM35" s="177" t="str">
        <f t="shared" si="172"/>
        <v xml:space="preserve"> </v>
      </c>
      <c r="XO35" s="173">
        <v>5</v>
      </c>
      <c r="XP35" s="231">
        <v>5</v>
      </c>
      <c r="XQ35" s="174" t="s">
        <v>36</v>
      </c>
      <c r="XR35" s="43"/>
      <c r="XS35" s="43"/>
      <c r="XT35" s="43"/>
      <c r="XU35" s="42" t="str">
        <f>IF(XS35=0," ",(VLOOKUP(XS35,PROTOKOL!$A$1:$E$29,2,FALSE))*XT35)</f>
        <v xml:space="preserve"> </v>
      </c>
      <c r="XV35" s="175" t="str">
        <f t="shared" si="58"/>
        <v xml:space="preserve"> </v>
      </c>
      <c r="XW35" s="212" t="str">
        <f>IF(XS35=0," ",VLOOKUP(XS35,PROTOKOL!$A:$E,5,FALSE))</f>
        <v xml:space="preserve"> </v>
      </c>
      <c r="XX35" s="176" t="s">
        <v>142</v>
      </c>
      <c r="XY35" s="177" t="str">
        <f t="shared" si="173"/>
        <v xml:space="preserve"> </v>
      </c>
      <c r="XZ35" s="217" t="str">
        <f>IF(YB35=0," ",VLOOKUP(YB35,PROTOKOL!$A:$F,6,FALSE))</f>
        <v xml:space="preserve"> </v>
      </c>
      <c r="YA35" s="43"/>
      <c r="YB35" s="43"/>
      <c r="YC35" s="43"/>
      <c r="YD35" s="91" t="str">
        <f>IF(YB35=0," ",(VLOOKUP(YB35,PROTOKOL!$A$1:$E$29,2,FALSE))*YC35)</f>
        <v xml:space="preserve"> </v>
      </c>
      <c r="YE35" s="175" t="str">
        <f t="shared" si="59"/>
        <v xml:space="preserve"> </v>
      </c>
      <c r="YF35" s="176" t="str">
        <f>IF(YB35=0," ",VLOOKUP(YB35,PROTOKOL!$A:$E,5,FALSE))</f>
        <v xml:space="preserve"> </v>
      </c>
      <c r="YG35" s="212" t="str">
        <f t="shared" si="208"/>
        <v xml:space="preserve"> </v>
      </c>
      <c r="YH35" s="176">
        <f t="shared" si="175"/>
        <v>0</v>
      </c>
      <c r="YI35" s="177" t="str">
        <f t="shared" si="176"/>
        <v xml:space="preserve"> </v>
      </c>
    </row>
    <row r="36" spans="1:659" ht="13.8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 t="s">
        <v>142</v>
      </c>
      <c r="K36" s="177" t="str">
        <f t="shared" si="60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61"/>
        <v xml:space="preserve"> </v>
      </c>
      <c r="T36" s="176">
        <f t="shared" si="62"/>
        <v>0</v>
      </c>
      <c r="U36" s="177" t="str">
        <f t="shared" si="63"/>
        <v xml:space="preserve"> </v>
      </c>
      <c r="W36" s="173">
        <v>5</v>
      </c>
      <c r="X36" s="229"/>
      <c r="Y36" s="174" t="str">
        <f>IF(AA36=0," ",VLOOKUP(AA36,PROTOKOL!$A:$F,6,FALSE))</f>
        <v>ÜRÜN KONTROL</v>
      </c>
      <c r="Z36" s="43">
        <v>1</v>
      </c>
      <c r="AA36" s="43">
        <v>20</v>
      </c>
      <c r="AB36" s="43">
        <v>1</v>
      </c>
      <c r="AC36" s="42">
        <f>IF(AA36=0," ",(VLOOKUP(AA36,PROTOKOL!$A$1:$E$29,2,FALSE))*AB36)</f>
        <v>0</v>
      </c>
      <c r="AD36" s="175">
        <f t="shared" si="2"/>
        <v>1</v>
      </c>
      <c r="AE36" s="212" t="e">
        <f>IF(AA36=0," ",VLOOKUP(AA36,PROTOKOL!$A:$E,5,FALSE))</f>
        <v>#DIV/0!</v>
      </c>
      <c r="AF36" s="176" t="s">
        <v>142</v>
      </c>
      <c r="AG36" s="177" t="e">
        <f>IF(AA36=0," ",(AE36*AD36))/7.5*1</f>
        <v>#DIV/0!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80"/>
        <v xml:space="preserve"> </v>
      </c>
      <c r="AP36" s="176">
        <f t="shared" si="66"/>
        <v>0</v>
      </c>
      <c r="AQ36" s="177" t="str">
        <f t="shared" si="67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 t="s">
        <v>142</v>
      </c>
      <c r="BC36" s="177" t="str">
        <f t="shared" si="68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81"/>
        <v xml:space="preserve"> </v>
      </c>
      <c r="BL36" s="176">
        <f t="shared" si="70"/>
        <v>0</v>
      </c>
      <c r="BM36" s="177" t="str">
        <f t="shared" si="71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 t="s">
        <v>142</v>
      </c>
      <c r="BY36" s="177" t="str">
        <f t="shared" si="72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182"/>
        <v xml:space="preserve"> </v>
      </c>
      <c r="CH36" s="176">
        <f t="shared" si="74"/>
        <v>0</v>
      </c>
      <c r="CI36" s="177" t="str">
        <f t="shared" si="75"/>
        <v xml:space="preserve"> </v>
      </c>
      <c r="CK36" s="173">
        <v>5</v>
      </c>
      <c r="CL36" s="229"/>
      <c r="CM36" s="174" t="str">
        <f>IF(CO36=0," ",VLOOKUP(CO36,PROTOKOL!$A:$F,6,FALSE))</f>
        <v>FORKLİFT OPERATÖRÜ</v>
      </c>
      <c r="CN36" s="43">
        <v>1</v>
      </c>
      <c r="CO36" s="43">
        <v>14</v>
      </c>
      <c r="CP36" s="43">
        <v>1</v>
      </c>
      <c r="CQ36" s="42">
        <f>IF(CO36=0," ",(VLOOKUP(CO36,PROTOKOL!$A$1:$E$29,2,FALSE))*CP36)</f>
        <v>0</v>
      </c>
      <c r="CR36" s="175">
        <f t="shared" si="8"/>
        <v>1</v>
      </c>
      <c r="CS36" s="212">
        <f>IF(CO36=0," ",VLOOKUP(CO36,PROTOKOL!$A:$E,5,FALSE))</f>
        <v>7.5</v>
      </c>
      <c r="CT36" s="176" t="s">
        <v>142</v>
      </c>
      <c r="CU36" s="177">
        <f>IF(CO36=0," ",(CS36*CR36))/7.5*1</f>
        <v>1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83"/>
        <v xml:space="preserve"> </v>
      </c>
      <c r="DD36" s="176">
        <f t="shared" si="78"/>
        <v>0</v>
      </c>
      <c r="DE36" s="177" t="str">
        <f t="shared" si="79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 t="s">
        <v>142</v>
      </c>
      <c r="DQ36" s="177" t="str">
        <f t="shared" si="80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84"/>
        <v xml:space="preserve"> </v>
      </c>
      <c r="DZ36" s="176">
        <f t="shared" si="82"/>
        <v>0</v>
      </c>
      <c r="EA36" s="177" t="str">
        <f t="shared" si="83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 t="s">
        <v>142</v>
      </c>
      <c r="EM36" s="177" t="str">
        <f t="shared" si="84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85"/>
        <v xml:space="preserve"> </v>
      </c>
      <c r="EV36" s="176">
        <f t="shared" si="86"/>
        <v>0</v>
      </c>
      <c r="EW36" s="177" t="str">
        <f t="shared" si="87"/>
        <v xml:space="preserve"> </v>
      </c>
      <c r="EY36" s="173">
        <v>5</v>
      </c>
      <c r="EZ36" s="229"/>
      <c r="FA36" s="174" t="str">
        <f>IF(FC36=0," ",VLOOKUP(FC36,PROTOKOL!$A:$F,6,FALSE))</f>
        <v>ÜRÜN KONTROL</v>
      </c>
      <c r="FB36" s="43">
        <v>1</v>
      </c>
      <c r="FC36" s="43">
        <v>20</v>
      </c>
      <c r="FD36" s="43">
        <v>2</v>
      </c>
      <c r="FE36" s="42">
        <f>IF(FC36=0," ",(VLOOKUP(FC36,PROTOKOL!$A$1:$E$29,2,FALSE))*FD36)</f>
        <v>0</v>
      </c>
      <c r="FF36" s="175">
        <f t="shared" si="14"/>
        <v>1</v>
      </c>
      <c r="FG36" s="212" t="e">
        <f>IF(FC36=0," ",VLOOKUP(FC36,PROTOKOL!$A:$E,5,FALSE))</f>
        <v>#DIV/0!</v>
      </c>
      <c r="FH36" s="176" t="s">
        <v>142</v>
      </c>
      <c r="FI36" s="177" t="e">
        <f>IF(FC36=0," ",(FG36*FF36))/7.5*2</f>
        <v>#DIV/0!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6"/>
        <v xml:space="preserve"> </v>
      </c>
      <c r="FR36" s="176">
        <f t="shared" si="88"/>
        <v>0</v>
      </c>
      <c r="FS36" s="177" t="str">
        <f t="shared" si="89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 t="s">
        <v>142</v>
      </c>
      <c r="GE36" s="177" t="str">
        <f t="shared" si="90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7"/>
        <v xml:space="preserve"> </v>
      </c>
      <c r="GN36" s="176">
        <f t="shared" si="92"/>
        <v>0</v>
      </c>
      <c r="GO36" s="177" t="str">
        <f t="shared" si="93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 t="s">
        <v>142</v>
      </c>
      <c r="HA36" s="177" t="str">
        <f t="shared" si="94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8"/>
        <v xml:space="preserve"> </v>
      </c>
      <c r="HJ36" s="176">
        <f t="shared" si="96"/>
        <v>0</v>
      </c>
      <c r="HK36" s="177" t="str">
        <f t="shared" si="97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 t="s">
        <v>142</v>
      </c>
      <c r="HW36" s="177" t="str">
        <f t="shared" si="98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189"/>
        <v xml:space="preserve"> </v>
      </c>
      <c r="IF36" s="176">
        <f t="shared" si="100"/>
        <v>0</v>
      </c>
      <c r="IG36" s="177" t="str">
        <f t="shared" si="101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 t="s">
        <v>142</v>
      </c>
      <c r="IS36" s="177" t="str">
        <f t="shared" si="102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90"/>
        <v xml:space="preserve"> </v>
      </c>
      <c r="JB36" s="176">
        <f t="shared" si="104"/>
        <v>0</v>
      </c>
      <c r="JC36" s="177" t="str">
        <f t="shared" si="105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 t="s">
        <v>142</v>
      </c>
      <c r="JO36" s="177" t="str">
        <f t="shared" si="106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91"/>
        <v xml:space="preserve"> </v>
      </c>
      <c r="JX36" s="176">
        <f t="shared" si="108"/>
        <v>0</v>
      </c>
      <c r="JY36" s="177" t="str">
        <f t="shared" si="109"/>
        <v xml:space="preserve"> </v>
      </c>
      <c r="KA36" s="173">
        <v>5</v>
      </c>
      <c r="KB36" s="229"/>
      <c r="KC36" s="174" t="str">
        <f>IF(KE36=0," ",VLOOKUP(KE36,PROTOKOL!$A:$F,6,FALSE))</f>
        <v>PERDE KESME SULU SİST.</v>
      </c>
      <c r="KD36" s="43">
        <v>70</v>
      </c>
      <c r="KE36" s="43">
        <v>8</v>
      </c>
      <c r="KF36" s="43">
        <v>3.5</v>
      </c>
      <c r="KG36" s="42">
        <f>IF(KE36=0," ",(VLOOKUP(KE36,PROTOKOL!$A$1:$E$29,2,FALSE))*KF36)</f>
        <v>45.733333333333334</v>
      </c>
      <c r="KH36" s="175">
        <f t="shared" si="26"/>
        <v>24.266666666666666</v>
      </c>
      <c r="KI36" s="212">
        <f>IF(KE36=0," ",VLOOKUP(KE36,PROTOKOL!$A:$E,5,FALSE))</f>
        <v>0.69150084134615386</v>
      </c>
      <c r="KJ36" s="176" t="s">
        <v>142</v>
      </c>
      <c r="KK36" s="177">
        <f t="shared" si="110"/>
        <v>16.780420416666665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92"/>
        <v xml:space="preserve"> </v>
      </c>
      <c r="KT36" s="176">
        <f t="shared" si="112"/>
        <v>0</v>
      </c>
      <c r="KU36" s="177" t="str">
        <f t="shared" si="113"/>
        <v xml:space="preserve"> </v>
      </c>
      <c r="KW36" s="173">
        <v>5</v>
      </c>
      <c r="KX36" s="229"/>
      <c r="KY36" s="174" t="str">
        <f>IF(LA36=0," ",VLOOKUP(LA36,PROTOKOL!$A:$F,6,FALSE))</f>
        <v>ÜRÜN KONTROL</v>
      </c>
      <c r="KZ36" s="43">
        <v>1</v>
      </c>
      <c r="LA36" s="43">
        <v>20</v>
      </c>
      <c r="LB36" s="43">
        <v>5.5</v>
      </c>
      <c r="LC36" s="42">
        <f>IF(LA36=0," ",(VLOOKUP(LA36,PROTOKOL!$A$1:$E$29,2,FALSE))*LB36)</f>
        <v>0</v>
      </c>
      <c r="LD36" s="175">
        <f t="shared" si="28"/>
        <v>1</v>
      </c>
      <c r="LE36" s="212" t="e">
        <f>IF(LA36=0," ",VLOOKUP(LA36,PROTOKOL!$A:$E,5,FALSE))</f>
        <v>#DIV/0!</v>
      </c>
      <c r="LF36" s="176" t="s">
        <v>142</v>
      </c>
      <c r="LG36" s="177" t="e">
        <f>IF(LA36=0," ",(LE36*LD36))/7.5*5.5</f>
        <v>#DIV/0!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93"/>
        <v xml:space="preserve"> </v>
      </c>
      <c r="LP36" s="176">
        <f t="shared" si="116"/>
        <v>0</v>
      </c>
      <c r="LQ36" s="177" t="str">
        <f t="shared" si="117"/>
        <v xml:space="preserve"> </v>
      </c>
      <c r="LS36" s="173">
        <v>5</v>
      </c>
      <c r="LT36" s="229"/>
      <c r="LU36" s="174" t="str">
        <f>IF(LW36=0," ",VLOOKUP(LW36,PROTOKOL!$A:$F,6,FALSE))</f>
        <v xml:space="preserve"> </v>
      </c>
      <c r="LV36" s="43"/>
      <c r="LW36" s="43"/>
      <c r="LX36" s="43"/>
      <c r="LY36" s="42" t="str">
        <f>IF(LW36=0," ",(VLOOKUP(LW36,PROTOKOL!$A$1:$E$29,2,FALSE))*LX36)</f>
        <v xml:space="preserve"> </v>
      </c>
      <c r="LZ36" s="175" t="str">
        <f t="shared" si="30"/>
        <v xml:space="preserve"> </v>
      </c>
      <c r="MA36" s="212" t="str">
        <f>IF(LW36=0," ",VLOOKUP(LW36,PROTOKOL!$A:$E,5,FALSE))</f>
        <v xml:space="preserve"> </v>
      </c>
      <c r="MB36" s="176" t="s">
        <v>142</v>
      </c>
      <c r="MC36" s="177" t="str">
        <f t="shared" si="118"/>
        <v xml:space="preserve"> 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94"/>
        <v xml:space="preserve"> </v>
      </c>
      <c r="ML36" s="176">
        <f t="shared" si="120"/>
        <v>0</v>
      </c>
      <c r="MM36" s="177" t="str">
        <f t="shared" si="121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 t="s">
        <v>142</v>
      </c>
      <c r="MY36" s="177" t="str">
        <f t="shared" si="122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95"/>
        <v xml:space="preserve"> </v>
      </c>
      <c r="NH36" s="176">
        <f t="shared" si="124"/>
        <v>0</v>
      </c>
      <c r="NI36" s="177" t="str">
        <f t="shared" si="125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 t="s">
        <v>142</v>
      </c>
      <c r="NU36" s="177" t="str">
        <f t="shared" si="126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6"/>
        <v xml:space="preserve"> </v>
      </c>
      <c r="OD36" s="176">
        <f t="shared" si="128"/>
        <v>0</v>
      </c>
      <c r="OE36" s="177" t="str">
        <f t="shared" si="129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 t="s">
        <v>142</v>
      </c>
      <c r="OQ36" s="177" t="str">
        <f t="shared" si="130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7"/>
        <v xml:space="preserve"> </v>
      </c>
      <c r="OZ36" s="176">
        <f t="shared" si="132"/>
        <v>0</v>
      </c>
      <c r="PA36" s="177" t="str">
        <f t="shared" si="133"/>
        <v xml:space="preserve"> </v>
      </c>
      <c r="PC36" s="173">
        <v>5</v>
      </c>
      <c r="PD36" s="229"/>
      <c r="PE36" s="174" t="str">
        <f>IF(PG36=0," ",VLOOKUP(PG36,PROTOKOL!$A:$F,6,FALSE))</f>
        <v xml:space="preserve"> </v>
      </c>
      <c r="PF36" s="43"/>
      <c r="PG36" s="43"/>
      <c r="PH36" s="43"/>
      <c r="PI36" s="42" t="str">
        <f>IF(PG36=0," ",(VLOOKUP(PG36,PROTOKOL!$A$1:$E$29,2,FALSE))*PH36)</f>
        <v xml:space="preserve"> </v>
      </c>
      <c r="PJ36" s="175" t="str">
        <f t="shared" si="38"/>
        <v xml:space="preserve"> </v>
      </c>
      <c r="PK36" s="212" t="str">
        <f>IF(PG36=0," ",VLOOKUP(PG36,PROTOKOL!$A:$E,5,FALSE))</f>
        <v xml:space="preserve"> </v>
      </c>
      <c r="PL36" s="176" t="s">
        <v>142</v>
      </c>
      <c r="PM36" s="177" t="str">
        <f t="shared" si="134"/>
        <v xml:space="preserve"> 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8"/>
        <v xml:space="preserve"> </v>
      </c>
      <c r="PV36" s="176">
        <f t="shared" si="136"/>
        <v>0</v>
      </c>
      <c r="PW36" s="177" t="str">
        <f t="shared" si="137"/>
        <v xml:space="preserve"> </v>
      </c>
      <c r="PY36" s="173">
        <v>5</v>
      </c>
      <c r="PZ36" s="229"/>
      <c r="QA36" s="174" t="str">
        <f>IF(QC36=0," ",VLOOKUP(QC36,PROTOKOL!$A:$F,6,FALSE))</f>
        <v>PERDE KESME SULU SİST.</v>
      </c>
      <c r="QB36" s="43">
        <v>30</v>
      </c>
      <c r="QC36" s="43">
        <v>8</v>
      </c>
      <c r="QD36" s="43">
        <v>1.5</v>
      </c>
      <c r="QE36" s="42">
        <f>IF(QC36=0," ",(VLOOKUP(QC36,PROTOKOL!$A$1:$E$29,2,FALSE))*QD36)</f>
        <v>19.600000000000001</v>
      </c>
      <c r="QF36" s="175">
        <f t="shared" si="40"/>
        <v>10.399999999999999</v>
      </c>
      <c r="QG36" s="212">
        <f>IF(QC36=0," ",VLOOKUP(QC36,PROTOKOL!$A:$E,5,FALSE))</f>
        <v>0.69150084134615386</v>
      </c>
      <c r="QH36" s="176" t="s">
        <v>142</v>
      </c>
      <c r="QI36" s="177">
        <f t="shared" si="179"/>
        <v>7.1916087499999994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9"/>
        <v xml:space="preserve"> </v>
      </c>
      <c r="QR36" s="176">
        <f t="shared" si="139"/>
        <v>0</v>
      </c>
      <c r="QS36" s="177" t="str">
        <f t="shared" si="140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 t="s">
        <v>142</v>
      </c>
      <c r="RE36" s="177" t="str">
        <f t="shared" si="141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200"/>
        <v xml:space="preserve"> </v>
      </c>
      <c r="RN36" s="176">
        <f t="shared" si="143"/>
        <v>0</v>
      </c>
      <c r="RO36" s="177" t="str">
        <f t="shared" si="144"/>
        <v xml:space="preserve"> </v>
      </c>
      <c r="RQ36" s="173">
        <v>5</v>
      </c>
      <c r="RR36" s="229"/>
      <c r="RS36" s="174" t="str">
        <f>IF(RU36=0," ",VLOOKUP(RU36,PROTOKOL!$A:$F,6,FALSE))</f>
        <v xml:space="preserve"> </v>
      </c>
      <c r="RT36" s="43"/>
      <c r="RU36" s="43"/>
      <c r="RV36" s="43"/>
      <c r="RW36" s="42" t="str">
        <f>IF(RU36=0," ",(VLOOKUP(RU36,PROTOKOL!$A$1:$E$29,2,FALSE))*RV36)</f>
        <v xml:space="preserve"> </v>
      </c>
      <c r="RX36" s="175" t="str">
        <f t="shared" si="44"/>
        <v xml:space="preserve"> </v>
      </c>
      <c r="RY36" s="212" t="str">
        <f>IF(RU36=0," ",VLOOKUP(RU36,PROTOKOL!$A:$E,5,FALSE))</f>
        <v xml:space="preserve"> </v>
      </c>
      <c r="RZ36" s="176" t="s">
        <v>142</v>
      </c>
      <c r="SA36" s="177" t="str">
        <f t="shared" si="145"/>
        <v xml:space="preserve"> 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201"/>
        <v xml:space="preserve"> </v>
      </c>
      <c r="SJ36" s="176">
        <f t="shared" si="147"/>
        <v>0</v>
      </c>
      <c r="SK36" s="177" t="str">
        <f t="shared" si="148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 t="s">
        <v>142</v>
      </c>
      <c r="SW36" s="177" t="str">
        <f t="shared" si="149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202"/>
        <v xml:space="preserve"> </v>
      </c>
      <c r="TF36" s="176">
        <f t="shared" si="151"/>
        <v>0</v>
      </c>
      <c r="TG36" s="177" t="str">
        <f t="shared" si="152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 t="s">
        <v>142</v>
      </c>
      <c r="TS36" s="177" t="str">
        <f t="shared" si="153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203"/>
        <v xml:space="preserve"> </v>
      </c>
      <c r="UB36" s="176">
        <f t="shared" si="155"/>
        <v>0</v>
      </c>
      <c r="UC36" s="177" t="str">
        <f t="shared" si="156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 t="s">
        <v>142</v>
      </c>
      <c r="UO36" s="177" t="str">
        <f t="shared" si="157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204"/>
        <v xml:space="preserve"> </v>
      </c>
      <c r="UX36" s="176">
        <f t="shared" si="159"/>
        <v>0</v>
      </c>
      <c r="UY36" s="177" t="str">
        <f t="shared" si="160"/>
        <v xml:space="preserve"> </v>
      </c>
      <c r="VA36" s="173">
        <v>5</v>
      </c>
      <c r="VB36" s="229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 t="s">
        <v>142</v>
      </c>
      <c r="VK36" s="177" t="str">
        <f t="shared" si="161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205"/>
        <v xml:space="preserve"> </v>
      </c>
      <c r="VT36" s="176">
        <f t="shared" si="163"/>
        <v>0</v>
      </c>
      <c r="VU36" s="177" t="str">
        <f t="shared" si="164"/>
        <v xml:space="preserve"> </v>
      </c>
      <c r="VW36" s="173">
        <v>5</v>
      </c>
      <c r="VX36" s="229"/>
      <c r="VY36" s="174" t="str">
        <f>IF(WA36=0," ",VLOOKUP(WA36,PROTOKOL!$A:$F,6,FALSE))</f>
        <v>ÜRÜN KONTROL</v>
      </c>
      <c r="VZ36" s="43">
        <v>1</v>
      </c>
      <c r="WA36" s="43">
        <v>20</v>
      </c>
      <c r="WB36" s="43">
        <v>1.5</v>
      </c>
      <c r="WC36" s="42">
        <f>IF(WA36=0," ",(VLOOKUP(WA36,PROTOKOL!$A$1:$E$29,2,FALSE))*WB36)</f>
        <v>0</v>
      </c>
      <c r="WD36" s="175">
        <f t="shared" si="54"/>
        <v>1</v>
      </c>
      <c r="WE36" s="212" t="e">
        <f>IF(WA36=0," ",VLOOKUP(WA36,PROTOKOL!$A:$E,5,FALSE))</f>
        <v>#DIV/0!</v>
      </c>
      <c r="WF36" s="176" t="s">
        <v>142</v>
      </c>
      <c r="WG36" s="177" t="e">
        <f>IF(WA36=0," ",(WE36*WD36))/7.5*1.5</f>
        <v>#DIV/0!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6"/>
        <v xml:space="preserve"> </v>
      </c>
      <c r="WP36" s="176">
        <f t="shared" si="167"/>
        <v>0</v>
      </c>
      <c r="WQ36" s="177" t="str">
        <f t="shared" si="168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 t="s">
        <v>142</v>
      </c>
      <c r="XC36" s="177" t="str">
        <f t="shared" si="169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7"/>
        <v xml:space="preserve"> </v>
      </c>
      <c r="XL36" s="176">
        <f t="shared" si="171"/>
        <v>0</v>
      </c>
      <c r="XM36" s="177" t="str">
        <f t="shared" si="172"/>
        <v xml:space="preserve"> </v>
      </c>
      <c r="XO36" s="173">
        <v>5</v>
      </c>
      <c r="XP36" s="229"/>
      <c r="XQ36" s="174" t="str">
        <f>IF(XS36=0," ",VLOOKUP(XS36,PROTOKOL!$A:$F,6,FALSE))</f>
        <v xml:space="preserve"> </v>
      </c>
      <c r="XR36" s="43"/>
      <c r="XS36" s="43"/>
      <c r="XT36" s="43"/>
      <c r="XU36" s="42" t="str">
        <f>IF(XS36=0," ",(VLOOKUP(XS36,PROTOKOL!$A$1:$E$29,2,FALSE))*XT36)</f>
        <v xml:space="preserve"> </v>
      </c>
      <c r="XV36" s="175" t="str">
        <f t="shared" si="58"/>
        <v xml:space="preserve"> </v>
      </c>
      <c r="XW36" s="212" t="str">
        <f>IF(XS36=0," ",VLOOKUP(XS36,PROTOKOL!$A:$E,5,FALSE))</f>
        <v xml:space="preserve"> </v>
      </c>
      <c r="XX36" s="176" t="s">
        <v>142</v>
      </c>
      <c r="XY36" s="177" t="str">
        <f t="shared" si="173"/>
        <v xml:space="preserve"> </v>
      </c>
      <c r="XZ36" s="217" t="str">
        <f>IF(YB36=0," ",VLOOKUP(YB36,PROTOKOL!$A:$F,6,FALSE))</f>
        <v xml:space="preserve"> </v>
      </c>
      <c r="YA36" s="43"/>
      <c r="YB36" s="43"/>
      <c r="YC36" s="43"/>
      <c r="YD36" s="91" t="str">
        <f>IF(YB36=0," ",(VLOOKUP(YB36,PROTOKOL!$A$1:$E$29,2,FALSE))*YC36)</f>
        <v xml:space="preserve"> </v>
      </c>
      <c r="YE36" s="175" t="str">
        <f t="shared" si="59"/>
        <v xml:space="preserve"> </v>
      </c>
      <c r="YF36" s="176" t="str">
        <f>IF(YB36=0," ",VLOOKUP(YB36,PROTOKOL!$A:$E,5,FALSE))</f>
        <v xml:space="preserve"> </v>
      </c>
      <c r="YG36" s="212" t="str">
        <f t="shared" si="208"/>
        <v xml:space="preserve"> </v>
      </c>
      <c r="YH36" s="176">
        <f t="shared" si="175"/>
        <v>0</v>
      </c>
      <c r="YI36" s="177" t="str">
        <f t="shared" si="176"/>
        <v xml:space="preserve"> </v>
      </c>
    </row>
    <row r="37" spans="1:659" ht="13.8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 t="s">
        <v>142</v>
      </c>
      <c r="K37" s="177" t="str">
        <f t="shared" si="60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61"/>
        <v xml:space="preserve"> </v>
      </c>
      <c r="T37" s="176">
        <f t="shared" si="62"/>
        <v>0</v>
      </c>
      <c r="U37" s="177" t="str">
        <f t="shared" si="63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 t="s">
        <v>142</v>
      </c>
      <c r="AG37" s="177" t="str">
        <f t="shared" si="64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80"/>
        <v xml:space="preserve"> </v>
      </c>
      <c r="AP37" s="176">
        <f t="shared" si="66"/>
        <v>0</v>
      </c>
      <c r="AQ37" s="177" t="str">
        <f t="shared" si="67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 t="s">
        <v>142</v>
      </c>
      <c r="BC37" s="177" t="str">
        <f t="shared" si="68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81"/>
        <v xml:space="preserve"> </v>
      </c>
      <c r="BL37" s="176">
        <f t="shared" si="70"/>
        <v>0</v>
      </c>
      <c r="BM37" s="177" t="str">
        <f t="shared" si="71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 t="s">
        <v>142</v>
      </c>
      <c r="BY37" s="177" t="str">
        <f t="shared" si="72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182"/>
        <v xml:space="preserve"> </v>
      </c>
      <c r="CH37" s="176">
        <f t="shared" si="74"/>
        <v>0</v>
      </c>
      <c r="CI37" s="177" t="str">
        <f t="shared" si="75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 t="s">
        <v>142</v>
      </c>
      <c r="CU37" s="177" t="str">
        <f t="shared" si="76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83"/>
        <v xml:space="preserve"> </v>
      </c>
      <c r="DD37" s="176">
        <f t="shared" si="78"/>
        <v>0</v>
      </c>
      <c r="DE37" s="177" t="str">
        <f t="shared" si="79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 t="s">
        <v>142</v>
      </c>
      <c r="DQ37" s="177" t="str">
        <f t="shared" si="80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84"/>
        <v xml:space="preserve"> </v>
      </c>
      <c r="DZ37" s="176">
        <f t="shared" si="82"/>
        <v>0</v>
      </c>
      <c r="EA37" s="177" t="str">
        <f t="shared" si="83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 t="s">
        <v>142</v>
      </c>
      <c r="EM37" s="177" t="str">
        <f t="shared" si="84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85"/>
        <v xml:space="preserve"> </v>
      </c>
      <c r="EV37" s="176">
        <f t="shared" si="86"/>
        <v>0</v>
      </c>
      <c r="EW37" s="177" t="str">
        <f t="shared" si="87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 t="s">
        <v>142</v>
      </c>
      <c r="FI37" s="177" t="str">
        <f t="shared" si="177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6"/>
        <v xml:space="preserve"> </v>
      </c>
      <c r="FR37" s="176">
        <f t="shared" si="88"/>
        <v>0</v>
      </c>
      <c r="FS37" s="177" t="str">
        <f t="shared" si="89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 t="s">
        <v>142</v>
      </c>
      <c r="GE37" s="177" t="str">
        <f t="shared" si="90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7"/>
        <v xml:space="preserve"> </v>
      </c>
      <c r="GN37" s="176">
        <f t="shared" si="92"/>
        <v>0</v>
      </c>
      <c r="GO37" s="177" t="str">
        <f t="shared" si="93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 t="s">
        <v>142</v>
      </c>
      <c r="HA37" s="177" t="str">
        <f t="shared" si="94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8"/>
        <v xml:space="preserve"> </v>
      </c>
      <c r="HJ37" s="176">
        <f t="shared" si="96"/>
        <v>0</v>
      </c>
      <c r="HK37" s="177" t="str">
        <f t="shared" si="97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 t="s">
        <v>142</v>
      </c>
      <c r="HW37" s="177" t="str">
        <f t="shared" si="98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189"/>
        <v xml:space="preserve"> </v>
      </c>
      <c r="IF37" s="176">
        <f t="shared" si="100"/>
        <v>0</v>
      </c>
      <c r="IG37" s="177" t="str">
        <f t="shared" si="101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 t="s">
        <v>142</v>
      </c>
      <c r="IS37" s="177" t="str">
        <f t="shared" si="102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90"/>
        <v xml:space="preserve"> </v>
      </c>
      <c r="JB37" s="176">
        <f t="shared" si="104"/>
        <v>0</v>
      </c>
      <c r="JC37" s="177" t="str">
        <f t="shared" si="105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 t="s">
        <v>142</v>
      </c>
      <c r="JO37" s="177" t="str">
        <f t="shared" si="106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91"/>
        <v xml:space="preserve"> </v>
      </c>
      <c r="JX37" s="176">
        <f t="shared" si="108"/>
        <v>0</v>
      </c>
      <c r="JY37" s="177" t="str">
        <f t="shared" si="109"/>
        <v xml:space="preserve"> </v>
      </c>
      <c r="KA37" s="173">
        <v>5</v>
      </c>
      <c r="KB37" s="230"/>
      <c r="KC37" s="174" t="str">
        <f>IF(KE37=0," ",VLOOKUP(KE37,PROTOKOL!$A:$F,6,FALSE))</f>
        <v>WNZL. YERD.KLZ. TAŞLAMA</v>
      </c>
      <c r="KD37" s="43">
        <v>78</v>
      </c>
      <c r="KE37" s="43">
        <v>2</v>
      </c>
      <c r="KF37" s="43">
        <v>3</v>
      </c>
      <c r="KG37" s="42">
        <f>IF(KE37=0," ",(VLOOKUP(KE37,PROTOKOL!$A$1:$E$29,2,FALSE))*KF37)</f>
        <v>49.600000000000009</v>
      </c>
      <c r="KH37" s="175">
        <f t="shared" si="26"/>
        <v>28.399999999999991</v>
      </c>
      <c r="KI37" s="212">
        <f>IF(KE37=0," ",VLOOKUP(KE37,PROTOKOL!$A:$E,5,FALSE))</f>
        <v>0.54481884469696984</v>
      </c>
      <c r="KJ37" s="176" t="s">
        <v>142</v>
      </c>
      <c r="KK37" s="177">
        <f t="shared" si="110"/>
        <v>15.47285518939394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92"/>
        <v xml:space="preserve"> </v>
      </c>
      <c r="KT37" s="176">
        <f t="shared" si="112"/>
        <v>0</v>
      </c>
      <c r="KU37" s="177" t="str">
        <f t="shared" si="113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 t="s">
        <v>142</v>
      </c>
      <c r="LG37" s="177" t="str">
        <f t="shared" si="114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93"/>
        <v xml:space="preserve"> </v>
      </c>
      <c r="LP37" s="176">
        <f t="shared" si="116"/>
        <v>0</v>
      </c>
      <c r="LQ37" s="177" t="str">
        <f t="shared" si="117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 t="s">
        <v>142</v>
      </c>
      <c r="MC37" s="177" t="str">
        <f t="shared" si="118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94"/>
        <v xml:space="preserve"> </v>
      </c>
      <c r="ML37" s="176">
        <f t="shared" si="120"/>
        <v>0</v>
      </c>
      <c r="MM37" s="177" t="str">
        <f t="shared" si="121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 t="s">
        <v>142</v>
      </c>
      <c r="MY37" s="177" t="str">
        <f t="shared" si="122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95"/>
        <v xml:space="preserve"> </v>
      </c>
      <c r="NH37" s="176">
        <f t="shared" si="124"/>
        <v>0</v>
      </c>
      <c r="NI37" s="177" t="str">
        <f t="shared" si="125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 t="s">
        <v>142</v>
      </c>
      <c r="NU37" s="177" t="str">
        <f t="shared" si="126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6"/>
        <v xml:space="preserve"> </v>
      </c>
      <c r="OD37" s="176">
        <f t="shared" si="128"/>
        <v>0</v>
      </c>
      <c r="OE37" s="177" t="str">
        <f t="shared" si="129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 t="s">
        <v>142</v>
      </c>
      <c r="OQ37" s="177" t="str">
        <f t="shared" si="130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7"/>
        <v xml:space="preserve"> </v>
      </c>
      <c r="OZ37" s="176">
        <f t="shared" si="132"/>
        <v>0</v>
      </c>
      <c r="PA37" s="177" t="str">
        <f t="shared" si="133"/>
        <v xml:space="preserve"> </v>
      </c>
      <c r="PC37" s="173">
        <v>5</v>
      </c>
      <c r="PD37" s="230"/>
      <c r="PE37" s="174" t="str">
        <f>IF(PG37=0," ",VLOOKUP(PG37,PROTOKOL!$A:$F,6,FALSE))</f>
        <v xml:space="preserve"> </v>
      </c>
      <c r="PF37" s="43"/>
      <c r="PG37" s="43"/>
      <c r="PH37" s="43"/>
      <c r="PI37" s="42" t="str">
        <f>IF(PG37=0," ",(VLOOKUP(PG37,PROTOKOL!$A$1:$E$29,2,FALSE))*PH37)</f>
        <v xml:space="preserve"> </v>
      </c>
      <c r="PJ37" s="175" t="str">
        <f t="shared" si="38"/>
        <v xml:space="preserve"> </v>
      </c>
      <c r="PK37" s="212" t="str">
        <f>IF(PG37=0," ",VLOOKUP(PG37,PROTOKOL!$A:$E,5,FALSE))</f>
        <v xml:space="preserve"> </v>
      </c>
      <c r="PL37" s="176" t="s">
        <v>142</v>
      </c>
      <c r="PM37" s="177" t="str">
        <f t="shared" si="134"/>
        <v xml:space="preserve"> 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8"/>
        <v xml:space="preserve"> </v>
      </c>
      <c r="PV37" s="176">
        <f t="shared" si="136"/>
        <v>0</v>
      </c>
      <c r="PW37" s="177" t="str">
        <f t="shared" si="137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 t="s">
        <v>142</v>
      </c>
      <c r="QI37" s="177" t="str">
        <f t="shared" si="179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9"/>
        <v xml:space="preserve"> </v>
      </c>
      <c r="QR37" s="176">
        <f t="shared" si="139"/>
        <v>0</v>
      </c>
      <c r="QS37" s="177" t="str">
        <f t="shared" si="140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 t="s">
        <v>142</v>
      </c>
      <c r="RE37" s="177" t="str">
        <f t="shared" si="141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200"/>
        <v xml:space="preserve"> </v>
      </c>
      <c r="RN37" s="176">
        <f t="shared" si="143"/>
        <v>0</v>
      </c>
      <c r="RO37" s="177" t="str">
        <f t="shared" si="144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 t="s">
        <v>142</v>
      </c>
      <c r="SA37" s="177" t="str">
        <f t="shared" si="145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201"/>
        <v xml:space="preserve"> </v>
      </c>
      <c r="SJ37" s="176">
        <f t="shared" si="147"/>
        <v>0</v>
      </c>
      <c r="SK37" s="177" t="str">
        <f t="shared" si="148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 t="s">
        <v>142</v>
      </c>
      <c r="SW37" s="177" t="str">
        <f t="shared" si="149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202"/>
        <v xml:space="preserve"> </v>
      </c>
      <c r="TF37" s="176">
        <f t="shared" si="151"/>
        <v>0</v>
      </c>
      <c r="TG37" s="177" t="str">
        <f t="shared" si="152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 t="s">
        <v>142</v>
      </c>
      <c r="TS37" s="177" t="str">
        <f t="shared" si="153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203"/>
        <v xml:space="preserve"> </v>
      </c>
      <c r="UB37" s="176">
        <f t="shared" si="155"/>
        <v>0</v>
      </c>
      <c r="UC37" s="177" t="str">
        <f t="shared" si="156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 t="s">
        <v>142</v>
      </c>
      <c r="UO37" s="177" t="str">
        <f t="shared" si="157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204"/>
        <v xml:space="preserve"> </v>
      </c>
      <c r="UX37" s="176">
        <f t="shared" si="159"/>
        <v>0</v>
      </c>
      <c r="UY37" s="177" t="str">
        <f t="shared" si="160"/>
        <v xml:space="preserve"> </v>
      </c>
      <c r="VA37" s="173">
        <v>5</v>
      </c>
      <c r="VB37" s="230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 t="s">
        <v>142</v>
      </c>
      <c r="VK37" s="177" t="str">
        <f t="shared" si="161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205"/>
        <v xml:space="preserve"> </v>
      </c>
      <c r="VT37" s="176">
        <f t="shared" si="163"/>
        <v>0</v>
      </c>
      <c r="VU37" s="177" t="str">
        <f t="shared" si="164"/>
        <v xml:space="preserve"> </v>
      </c>
      <c r="VW37" s="173">
        <v>5</v>
      </c>
      <c r="VX37" s="230"/>
      <c r="VY37" s="174" t="str">
        <f>IF(WA37=0," ",VLOOKUP(WA37,PROTOKOL!$A:$F,6,FALSE))</f>
        <v>KOKU TESTİ</v>
      </c>
      <c r="VZ37" s="43">
        <v>1</v>
      </c>
      <c r="WA37" s="43">
        <v>17</v>
      </c>
      <c r="WB37" s="43">
        <v>1</v>
      </c>
      <c r="WC37" s="42">
        <f>IF(WA37=0," ",(VLOOKUP(WA37,PROTOKOL!$A$1:$E$29,2,FALSE))*WB37)</f>
        <v>0</v>
      </c>
      <c r="WD37" s="175">
        <f t="shared" si="54"/>
        <v>1</v>
      </c>
      <c r="WE37" s="212" t="e">
        <f>IF(WA37=0," ",VLOOKUP(WA37,PROTOKOL!$A:$E,5,FALSE))</f>
        <v>#DIV/0!</v>
      </c>
      <c r="WF37" s="176" t="s">
        <v>142</v>
      </c>
      <c r="WG37" s="177" t="e">
        <f>IF(WA37=0," ",(WE37*WD37))/7.5*1</f>
        <v>#DIV/0!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6"/>
        <v xml:space="preserve"> </v>
      </c>
      <c r="WP37" s="176">
        <f t="shared" si="167"/>
        <v>0</v>
      </c>
      <c r="WQ37" s="177" t="str">
        <f t="shared" si="168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 t="s">
        <v>142</v>
      </c>
      <c r="XC37" s="177" t="str">
        <f t="shared" si="169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7"/>
        <v xml:space="preserve"> </v>
      </c>
      <c r="XL37" s="176">
        <f t="shared" si="171"/>
        <v>0</v>
      </c>
      <c r="XM37" s="177" t="str">
        <f t="shared" si="172"/>
        <v xml:space="preserve"> </v>
      </c>
      <c r="XO37" s="173">
        <v>5</v>
      </c>
      <c r="XP37" s="230"/>
      <c r="XQ37" s="174" t="str">
        <f>IF(XS37=0," ",VLOOKUP(XS37,PROTOKOL!$A:$F,6,FALSE))</f>
        <v xml:space="preserve"> </v>
      </c>
      <c r="XR37" s="43"/>
      <c r="XS37" s="43"/>
      <c r="XT37" s="43"/>
      <c r="XU37" s="42" t="str">
        <f>IF(XS37=0," ",(VLOOKUP(XS37,PROTOKOL!$A$1:$E$29,2,FALSE))*XT37)</f>
        <v xml:space="preserve"> </v>
      </c>
      <c r="XV37" s="175" t="str">
        <f t="shared" si="58"/>
        <v xml:space="preserve"> </v>
      </c>
      <c r="XW37" s="212" t="str">
        <f>IF(XS37=0," ",VLOOKUP(XS37,PROTOKOL!$A:$E,5,FALSE))</f>
        <v xml:space="preserve"> </v>
      </c>
      <c r="XX37" s="176" t="s">
        <v>142</v>
      </c>
      <c r="XY37" s="177" t="str">
        <f t="shared" si="173"/>
        <v xml:space="preserve"> </v>
      </c>
      <c r="XZ37" s="217" t="str">
        <f>IF(YB37=0," ",VLOOKUP(YB37,PROTOKOL!$A:$F,6,FALSE))</f>
        <v xml:space="preserve"> </v>
      </c>
      <c r="YA37" s="43"/>
      <c r="YB37" s="43"/>
      <c r="YC37" s="43"/>
      <c r="YD37" s="91" t="str">
        <f>IF(YB37=0," ",(VLOOKUP(YB37,PROTOKOL!$A$1:$E$29,2,FALSE))*YC37)</f>
        <v xml:space="preserve"> </v>
      </c>
      <c r="YE37" s="175" t="str">
        <f t="shared" si="59"/>
        <v xml:space="preserve"> </v>
      </c>
      <c r="YF37" s="176" t="str">
        <f>IF(YB37=0," ",VLOOKUP(YB37,PROTOKOL!$A:$E,5,FALSE))</f>
        <v xml:space="preserve"> </v>
      </c>
      <c r="YG37" s="212" t="str">
        <f t="shared" si="208"/>
        <v xml:space="preserve"> </v>
      </c>
      <c r="YH37" s="176">
        <f t="shared" si="175"/>
        <v>0</v>
      </c>
      <c r="YI37" s="177" t="str">
        <f t="shared" si="176"/>
        <v xml:space="preserve"> </v>
      </c>
    </row>
    <row r="38" spans="1:659" ht="13.8">
      <c r="A38" s="173">
        <v>6</v>
      </c>
      <c r="B38" s="231">
        <v>6</v>
      </c>
      <c r="C38" s="174" t="s">
        <v>36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 t="s">
        <v>142</v>
      </c>
      <c r="K38" s="177" t="str">
        <f t="shared" si="60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61"/>
        <v xml:space="preserve"> </v>
      </c>
      <c r="T38" s="176">
        <f t="shared" si="62"/>
        <v>0</v>
      </c>
      <c r="U38" s="177" t="str">
        <f t="shared" si="63"/>
        <v xml:space="preserve"> </v>
      </c>
      <c r="W38" s="173">
        <v>6</v>
      </c>
      <c r="X38" s="231">
        <v>6</v>
      </c>
      <c r="Y38" s="174" t="s">
        <v>36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 t="s">
        <v>142</v>
      </c>
      <c r="AG38" s="177" t="str">
        <f t="shared" si="64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80"/>
        <v xml:space="preserve"> </v>
      </c>
      <c r="AP38" s="176">
        <f t="shared" si="66"/>
        <v>0</v>
      </c>
      <c r="AQ38" s="177" t="str">
        <f t="shared" si="67"/>
        <v xml:space="preserve"> </v>
      </c>
      <c r="AS38" s="173">
        <v>6</v>
      </c>
      <c r="AT38" s="231">
        <v>6</v>
      </c>
      <c r="AU38" s="174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 t="s">
        <v>142</v>
      </c>
      <c r="BC38" s="177" t="str">
        <f t="shared" si="68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81"/>
        <v xml:space="preserve"> </v>
      </c>
      <c r="BL38" s="176">
        <f t="shared" si="70"/>
        <v>0</v>
      </c>
      <c r="BM38" s="177" t="str">
        <f t="shared" si="71"/>
        <v xml:space="preserve"> </v>
      </c>
      <c r="BO38" s="173">
        <v>6</v>
      </c>
      <c r="BP38" s="231">
        <v>6</v>
      </c>
      <c r="BQ38" s="174" t="str">
        <f>IF(BS38=0," ",VLOOKUP(BS38,PROTOKOL!$A:$F,6,FALSE))</f>
        <v>VAKUM TEST</v>
      </c>
      <c r="BR38" s="43">
        <v>186</v>
      </c>
      <c r="BS38" s="43">
        <v>4</v>
      </c>
      <c r="BT38" s="43">
        <v>6</v>
      </c>
      <c r="BU38" s="42">
        <f>IF(BS38=0," ",(VLOOKUP(BS38,PROTOKOL!$A$1:$E$29,2,FALSE))*BT38)</f>
        <v>120</v>
      </c>
      <c r="BV38" s="175">
        <f t="shared" si="6"/>
        <v>66</v>
      </c>
      <c r="BW38" s="212">
        <f>IF(BS38=0," ",VLOOKUP(BS38,PROTOKOL!$A:$E,5,FALSE))</f>
        <v>0.44947554687499996</v>
      </c>
      <c r="BX38" s="176" t="s">
        <v>142</v>
      </c>
      <c r="BY38" s="177">
        <f t="shared" si="72"/>
        <v>29.665386093749998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182"/>
        <v xml:space="preserve"> </v>
      </c>
      <c r="CH38" s="176">
        <f t="shared" si="74"/>
        <v>0</v>
      </c>
      <c r="CI38" s="177" t="str">
        <f t="shared" si="75"/>
        <v xml:space="preserve"> </v>
      </c>
      <c r="CK38" s="173">
        <v>6</v>
      </c>
      <c r="CL38" s="231">
        <v>6</v>
      </c>
      <c r="CM38" s="174" t="s">
        <v>36</v>
      </c>
      <c r="CN38" s="43"/>
      <c r="CO38" s="43"/>
      <c r="CP38" s="43"/>
      <c r="CQ38" s="42" t="str">
        <f>IF(CO38=0," ",(VLOOKUP(CO38,PROTOKOL!$A$1:$E$29,2,FALSE))*CP38)</f>
        <v xml:space="preserve"> </v>
      </c>
      <c r="CR38" s="175" t="str">
        <f t="shared" si="8"/>
        <v xml:space="preserve"> </v>
      </c>
      <c r="CS38" s="212" t="str">
        <f>IF(CO38=0," ",VLOOKUP(CO38,PROTOKOL!$A:$E,5,FALSE))</f>
        <v xml:space="preserve"> </v>
      </c>
      <c r="CT38" s="176" t="s">
        <v>142</v>
      </c>
      <c r="CU38" s="177" t="str">
        <f t="shared" si="76"/>
        <v xml:space="preserve"> 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83"/>
        <v xml:space="preserve"> </v>
      </c>
      <c r="DD38" s="176">
        <f t="shared" si="78"/>
        <v>0</v>
      </c>
      <c r="DE38" s="177" t="str">
        <f t="shared" si="79"/>
        <v xml:space="preserve"> </v>
      </c>
      <c r="DG38" s="173">
        <v>6</v>
      </c>
      <c r="DH38" s="231">
        <v>6</v>
      </c>
      <c r="DI38" s="174" t="s">
        <v>36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 t="s">
        <v>142</v>
      </c>
      <c r="DQ38" s="177" t="str">
        <f t="shared" si="80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84"/>
        <v xml:space="preserve"> </v>
      </c>
      <c r="DZ38" s="176">
        <f t="shared" si="82"/>
        <v>0</v>
      </c>
      <c r="EA38" s="177" t="str">
        <f t="shared" si="83"/>
        <v xml:space="preserve"> </v>
      </c>
      <c r="EC38" s="173">
        <v>6</v>
      </c>
      <c r="ED38" s="231">
        <v>6</v>
      </c>
      <c r="EE38" s="174" t="str">
        <f>IF(EG38=0," ",VLOOKUP(EG38,PROTOKOL!$A:$F,6,FALSE))</f>
        <v>FORKLİFT OPERATÖRÜ</v>
      </c>
      <c r="EF38" s="43">
        <v>1</v>
      </c>
      <c r="EG38" s="43">
        <v>14</v>
      </c>
      <c r="EH38" s="43">
        <v>7.5</v>
      </c>
      <c r="EI38" s="42">
        <f>IF(EG38=0," ",(VLOOKUP(EG38,PROTOKOL!$A$1:$E$29,2,FALSE))*EH38)</f>
        <v>0</v>
      </c>
      <c r="EJ38" s="175">
        <f t="shared" si="12"/>
        <v>1</v>
      </c>
      <c r="EK38" s="212">
        <f>IF(EG38=0," ",VLOOKUP(EG38,PROTOKOL!$A:$E,5,FALSE))</f>
        <v>7.5</v>
      </c>
      <c r="EL38" s="176" t="s">
        <v>142</v>
      </c>
      <c r="EM38" s="177">
        <f>IF(EG38=0," ",(EK38*EJ38))/7.5*7.5</f>
        <v>7.5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85"/>
        <v xml:space="preserve"> </v>
      </c>
      <c r="EV38" s="176">
        <f t="shared" si="86"/>
        <v>0</v>
      </c>
      <c r="EW38" s="177" t="str">
        <f t="shared" si="87"/>
        <v xml:space="preserve"> </v>
      </c>
      <c r="EY38" s="173">
        <v>6</v>
      </c>
      <c r="EZ38" s="231">
        <v>6</v>
      </c>
      <c r="FA38" s="174" t="s">
        <v>36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 t="s">
        <v>142</v>
      </c>
      <c r="FI38" s="177" t="str">
        <f t="shared" si="177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6"/>
        <v xml:space="preserve"> </v>
      </c>
      <c r="FR38" s="176">
        <f t="shared" si="88"/>
        <v>0</v>
      </c>
      <c r="FS38" s="177" t="str">
        <f t="shared" si="89"/>
        <v xml:space="preserve"> </v>
      </c>
      <c r="FU38" s="173">
        <v>6</v>
      </c>
      <c r="FV38" s="231">
        <v>6</v>
      </c>
      <c r="FW38" s="174" t="str">
        <f>IF(FY38=0," ",VLOOKUP(FY38,PROTOKOL!$A:$F,6,FALSE))</f>
        <v>PERDE KESME SULU SİST.</v>
      </c>
      <c r="FX38" s="43">
        <v>144</v>
      </c>
      <c r="FY38" s="43">
        <v>8</v>
      </c>
      <c r="FZ38" s="43">
        <v>7.5</v>
      </c>
      <c r="GA38" s="42">
        <f>IF(FY38=0," ",(VLOOKUP(FY38,PROTOKOL!$A$1:$E$29,2,FALSE))*FZ38)</f>
        <v>98</v>
      </c>
      <c r="GB38" s="175">
        <f t="shared" si="16"/>
        <v>46</v>
      </c>
      <c r="GC38" s="212">
        <f>IF(FY38=0," ",VLOOKUP(FY38,PROTOKOL!$A:$E,5,FALSE))</f>
        <v>0.69150084134615386</v>
      </c>
      <c r="GD38" s="176" t="s">
        <v>142</v>
      </c>
      <c r="GE38" s="177">
        <f t="shared" si="90"/>
        <v>31.809038701923079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7"/>
        <v xml:space="preserve"> </v>
      </c>
      <c r="GN38" s="176">
        <f t="shared" si="92"/>
        <v>0</v>
      </c>
      <c r="GO38" s="177" t="str">
        <f t="shared" si="93"/>
        <v xml:space="preserve"> </v>
      </c>
      <c r="GQ38" s="173">
        <v>6</v>
      </c>
      <c r="GR38" s="231">
        <v>6</v>
      </c>
      <c r="GS38" s="174" t="s">
        <v>36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 t="s">
        <v>142</v>
      </c>
      <c r="HA38" s="177" t="str">
        <f t="shared" si="94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8"/>
        <v xml:space="preserve"> </v>
      </c>
      <c r="HJ38" s="176">
        <f t="shared" si="96"/>
        <v>0</v>
      </c>
      <c r="HK38" s="177" t="str">
        <f t="shared" si="97"/>
        <v xml:space="preserve"> </v>
      </c>
      <c r="HM38" s="173">
        <v>6</v>
      </c>
      <c r="HN38" s="231">
        <v>6</v>
      </c>
      <c r="HO38" s="174" t="str">
        <f>IF(HQ38=0," ",VLOOKUP(HQ38,PROTOKOL!$A:$F,6,FALSE))</f>
        <v>ÜRÜN KONTROL</v>
      </c>
      <c r="HP38" s="43">
        <v>1</v>
      </c>
      <c r="HQ38" s="43">
        <v>20</v>
      </c>
      <c r="HR38" s="43">
        <v>7.5</v>
      </c>
      <c r="HS38" s="42">
        <f>IF(HQ38=0," ",(VLOOKUP(HQ38,PROTOKOL!$A$1:$E$29,2,FALSE))*HR38)</f>
        <v>0</v>
      </c>
      <c r="HT38" s="175">
        <f t="shared" si="20"/>
        <v>1</v>
      </c>
      <c r="HU38" s="212" t="e">
        <f>IF(HQ38=0," ",VLOOKUP(HQ38,PROTOKOL!$A:$E,5,FALSE))</f>
        <v>#DIV/0!</v>
      </c>
      <c r="HV38" s="176" t="s">
        <v>142</v>
      </c>
      <c r="HW38" s="177" t="e">
        <f>IF(HQ38=0," ",(HU38*HT38))/7.5*7.5</f>
        <v>#DIV/0!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189"/>
        <v xml:space="preserve"> </v>
      </c>
      <c r="IF38" s="176">
        <f t="shared" si="100"/>
        <v>0</v>
      </c>
      <c r="IG38" s="177" t="str">
        <f t="shared" si="101"/>
        <v xml:space="preserve"> </v>
      </c>
      <c r="II38" s="173">
        <v>6</v>
      </c>
      <c r="IJ38" s="231">
        <v>6</v>
      </c>
      <c r="IK38" s="174" t="str">
        <f>IF(IM38=0," ",VLOOKUP(IM38,PROTOKOL!$A:$F,6,FALSE))</f>
        <v>VAKUM TEST</v>
      </c>
      <c r="IL38" s="43">
        <v>230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5">
        <f t="shared" si="22"/>
        <v>80</v>
      </c>
      <c r="IQ38" s="212">
        <f>IF(IM38=0," ",VLOOKUP(IM38,PROTOKOL!$A:$E,5,FALSE))</f>
        <v>0.44947554687499996</v>
      </c>
      <c r="IR38" s="176" t="s">
        <v>142</v>
      </c>
      <c r="IS38" s="177">
        <f t="shared" si="102"/>
        <v>35.958043749999995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90"/>
        <v xml:space="preserve"> </v>
      </c>
      <c r="JB38" s="176">
        <f t="shared" si="104"/>
        <v>0</v>
      </c>
      <c r="JC38" s="177" t="str">
        <f t="shared" si="105"/>
        <v xml:space="preserve"> </v>
      </c>
      <c r="JE38" s="173">
        <v>6</v>
      </c>
      <c r="JF38" s="231">
        <v>6</v>
      </c>
      <c r="JG38" s="174" t="str">
        <f>IF(JI38=0," ",VLOOKUP(JI38,PROTOKOL!$A:$F,6,FALSE))</f>
        <v>WNZL. LAV. VE DUV. ASMA KLZ</v>
      </c>
      <c r="JH38" s="43">
        <v>222</v>
      </c>
      <c r="JI38" s="43">
        <v>1</v>
      </c>
      <c r="JJ38" s="43">
        <v>7.5</v>
      </c>
      <c r="JK38" s="42">
        <f>IF(JI38=0," ",(VLOOKUP(JI38,PROTOKOL!$A$1:$E$29,2,FALSE))*JJ38)</f>
        <v>144</v>
      </c>
      <c r="JL38" s="175">
        <f t="shared" si="24"/>
        <v>78</v>
      </c>
      <c r="JM38" s="212">
        <f>IF(JI38=0," ",VLOOKUP(JI38,PROTOKOL!$A:$E,5,FALSE))</f>
        <v>0.4731321546052632</v>
      </c>
      <c r="JN38" s="176" t="s">
        <v>142</v>
      </c>
      <c r="JO38" s="177">
        <f t="shared" si="106"/>
        <v>36.904308059210528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91"/>
        <v xml:space="preserve"> </v>
      </c>
      <c r="JX38" s="176">
        <f t="shared" si="108"/>
        <v>0</v>
      </c>
      <c r="JY38" s="177" t="str">
        <f t="shared" si="109"/>
        <v xml:space="preserve"> </v>
      </c>
      <c r="KA38" s="173">
        <v>6</v>
      </c>
      <c r="KB38" s="231">
        <v>6</v>
      </c>
      <c r="KC38" s="174" t="s">
        <v>36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 t="s">
        <v>142</v>
      </c>
      <c r="KK38" s="177" t="str">
        <f t="shared" si="110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92"/>
        <v xml:space="preserve"> </v>
      </c>
      <c r="KT38" s="176">
        <f t="shared" si="112"/>
        <v>0</v>
      </c>
      <c r="KU38" s="177" t="str">
        <f t="shared" si="113"/>
        <v xml:space="preserve"> </v>
      </c>
      <c r="KW38" s="173">
        <v>6</v>
      </c>
      <c r="KX38" s="231">
        <v>6</v>
      </c>
      <c r="KY38" s="174" t="s">
        <v>36</v>
      </c>
      <c r="KZ38" s="43"/>
      <c r="LA38" s="43"/>
      <c r="LB38" s="43"/>
      <c r="LC38" s="42" t="str">
        <f>IF(LA38=0," ",(VLOOKUP(LA38,PROTOKOL!$A$1:$E$29,2,FALSE))*LB38)</f>
        <v xml:space="preserve"> </v>
      </c>
      <c r="LD38" s="175" t="str">
        <f t="shared" si="28"/>
        <v xml:space="preserve"> </v>
      </c>
      <c r="LE38" s="212" t="str">
        <f>IF(LA38=0," ",VLOOKUP(LA38,PROTOKOL!$A:$E,5,FALSE))</f>
        <v xml:space="preserve"> </v>
      </c>
      <c r="LF38" s="176" t="s">
        <v>142</v>
      </c>
      <c r="LG38" s="177" t="str">
        <f t="shared" si="114"/>
        <v xml:space="preserve"> 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93"/>
        <v xml:space="preserve"> </v>
      </c>
      <c r="LP38" s="176">
        <f t="shared" si="116"/>
        <v>0</v>
      </c>
      <c r="LQ38" s="177" t="str">
        <f t="shared" si="117"/>
        <v xml:space="preserve"> </v>
      </c>
      <c r="LS38" s="173">
        <v>6</v>
      </c>
      <c r="LT38" s="231">
        <v>6</v>
      </c>
      <c r="LU38" s="174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 t="s">
        <v>142</v>
      </c>
      <c r="MC38" s="177" t="str">
        <f t="shared" si="118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94"/>
        <v xml:space="preserve"> </v>
      </c>
      <c r="ML38" s="176">
        <f t="shared" si="120"/>
        <v>0</v>
      </c>
      <c r="MM38" s="177" t="str">
        <f t="shared" si="121"/>
        <v xml:space="preserve"> </v>
      </c>
      <c r="MO38" s="173">
        <v>6</v>
      </c>
      <c r="MP38" s="231">
        <v>6</v>
      </c>
      <c r="MQ38" s="174" t="str">
        <f>IF(MS38=0," ",VLOOKUP(MS38,PROTOKOL!$A:$F,6,FALSE))</f>
        <v>SIZDIRMAZLIK TAMİR</v>
      </c>
      <c r="MR38" s="43">
        <v>121</v>
      </c>
      <c r="MS38" s="43">
        <v>12</v>
      </c>
      <c r="MT38" s="43">
        <v>7.5</v>
      </c>
      <c r="MU38" s="42">
        <f>IF(MS38=0," ",(VLOOKUP(MS38,PROTOKOL!$A$1:$E$29,2,FALSE))*MT38)</f>
        <v>78</v>
      </c>
      <c r="MV38" s="175">
        <f t="shared" si="32"/>
        <v>43</v>
      </c>
      <c r="MW38" s="212">
        <f>IF(MS38=0," ",VLOOKUP(MS38,PROTOKOL!$A:$E,5,FALSE))</f>
        <v>0.8561438988095238</v>
      </c>
      <c r="MX38" s="176" t="s">
        <v>142</v>
      </c>
      <c r="MY38" s="177">
        <f t="shared" si="122"/>
        <v>36.814187648809522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95"/>
        <v xml:space="preserve"> </v>
      </c>
      <c r="NH38" s="176">
        <f t="shared" si="124"/>
        <v>0</v>
      </c>
      <c r="NI38" s="177" t="str">
        <f t="shared" si="125"/>
        <v xml:space="preserve"> </v>
      </c>
      <c r="NK38" s="173">
        <v>6</v>
      </c>
      <c r="NL38" s="231">
        <v>6</v>
      </c>
      <c r="NM38" s="174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 t="s">
        <v>142</v>
      </c>
      <c r="NU38" s="177" t="str">
        <f t="shared" si="126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6"/>
        <v xml:space="preserve"> </v>
      </c>
      <c r="OD38" s="176">
        <f t="shared" si="128"/>
        <v>0</v>
      </c>
      <c r="OE38" s="177" t="str">
        <f t="shared" si="129"/>
        <v xml:space="preserve"> </v>
      </c>
      <c r="OG38" s="173">
        <v>6</v>
      </c>
      <c r="OH38" s="231">
        <v>6</v>
      </c>
      <c r="OI38" s="174" t="str">
        <f>IF(OK38=0," ",VLOOKUP(OK38,PROTOKOL!$A:$F,6,FALSE))</f>
        <v>VAKUM TEST</v>
      </c>
      <c r="OJ38" s="43">
        <v>230</v>
      </c>
      <c r="OK38" s="43">
        <v>4</v>
      </c>
      <c r="OL38" s="43">
        <v>7.5</v>
      </c>
      <c r="OM38" s="42">
        <f>IF(OK38=0," ",(VLOOKUP(OK38,PROTOKOL!$A$1:$E$29,2,FALSE))*OL38)</f>
        <v>150</v>
      </c>
      <c r="ON38" s="175">
        <f t="shared" si="36"/>
        <v>80</v>
      </c>
      <c r="OO38" s="212">
        <f>IF(OK38=0," ",VLOOKUP(OK38,PROTOKOL!$A:$E,5,FALSE))</f>
        <v>0.44947554687499996</v>
      </c>
      <c r="OP38" s="176" t="s">
        <v>142</v>
      </c>
      <c r="OQ38" s="177">
        <f t="shared" si="130"/>
        <v>35.958043749999995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7"/>
        <v xml:space="preserve"> </v>
      </c>
      <c r="OZ38" s="176">
        <f t="shared" si="132"/>
        <v>0</v>
      </c>
      <c r="PA38" s="177" t="str">
        <f t="shared" si="133"/>
        <v xml:space="preserve"> </v>
      </c>
      <c r="PC38" s="173">
        <v>6</v>
      </c>
      <c r="PD38" s="231">
        <v>6</v>
      </c>
      <c r="PE38" s="174" t="s">
        <v>36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 t="s">
        <v>142</v>
      </c>
      <c r="PM38" s="177" t="str">
        <f t="shared" si="134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8"/>
        <v xml:space="preserve"> </v>
      </c>
      <c r="PV38" s="176">
        <f t="shared" si="136"/>
        <v>0</v>
      </c>
      <c r="PW38" s="177" t="str">
        <f t="shared" si="137"/>
        <v xml:space="preserve"> </v>
      </c>
      <c r="PY38" s="173">
        <v>6</v>
      </c>
      <c r="PZ38" s="231">
        <v>6</v>
      </c>
      <c r="QA38" s="174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 t="s">
        <v>142</v>
      </c>
      <c r="QI38" s="177" t="str">
        <f t="shared" si="179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9"/>
        <v xml:space="preserve"> </v>
      </c>
      <c r="QR38" s="176">
        <f t="shared" si="139"/>
        <v>0</v>
      </c>
      <c r="QS38" s="177" t="str">
        <f t="shared" si="140"/>
        <v xml:space="preserve"> </v>
      </c>
      <c r="QU38" s="173">
        <v>6</v>
      </c>
      <c r="QV38" s="231">
        <v>6</v>
      </c>
      <c r="QW38" s="174" t="str">
        <f>IF(QY38=0," ",VLOOKUP(QY38,PROTOKOL!$A:$F,6,FALSE))</f>
        <v>PANTOGRAF KLOZET  PİSUAR  TAŞLAMA</v>
      </c>
      <c r="QX38" s="43">
        <v>105</v>
      </c>
      <c r="QY38" s="43">
        <v>10</v>
      </c>
      <c r="QZ38" s="43">
        <v>7.5</v>
      </c>
      <c r="RA38" s="42">
        <f>IF(QY38=0," ",(VLOOKUP(QY38,PROTOKOL!$A$1:$E$29,2,FALSE))*QZ38)</f>
        <v>65</v>
      </c>
      <c r="RB38" s="175">
        <f t="shared" si="42"/>
        <v>40</v>
      </c>
      <c r="RC38" s="212">
        <f>IF(QY38=0," ",VLOOKUP(QY38,PROTOKOL!$A:$E,5,FALSE))</f>
        <v>1.0273726785714283</v>
      </c>
      <c r="RD38" s="176" t="s">
        <v>142</v>
      </c>
      <c r="RE38" s="177">
        <f t="shared" si="141"/>
        <v>41.094907142857132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200"/>
        <v xml:space="preserve"> </v>
      </c>
      <c r="RN38" s="176">
        <f t="shared" si="143"/>
        <v>0</v>
      </c>
      <c r="RO38" s="177" t="str">
        <f t="shared" si="144"/>
        <v xml:space="preserve"> </v>
      </c>
      <c r="RQ38" s="173">
        <v>6</v>
      </c>
      <c r="RR38" s="231">
        <v>6</v>
      </c>
      <c r="RS38" s="174" t="s">
        <v>36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 t="s">
        <v>142</v>
      </c>
      <c r="SA38" s="177" t="str">
        <f t="shared" si="145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201"/>
        <v xml:space="preserve"> </v>
      </c>
      <c r="SJ38" s="176">
        <f t="shared" si="147"/>
        <v>0</v>
      </c>
      <c r="SK38" s="177" t="str">
        <f t="shared" si="148"/>
        <v xml:space="preserve"> </v>
      </c>
      <c r="SM38" s="173">
        <v>6</v>
      </c>
      <c r="SN38" s="231">
        <v>6</v>
      </c>
      <c r="SO38" s="174" t="str">
        <f>IF(SQ38=0," ",VLOOKUP(SQ38,PROTOKOL!$A:$F,6,FALSE))</f>
        <v>VAKUM TEST</v>
      </c>
      <c r="SP38" s="43">
        <v>150</v>
      </c>
      <c r="SQ38" s="43">
        <v>4</v>
      </c>
      <c r="SR38" s="43">
        <v>5</v>
      </c>
      <c r="SS38" s="42">
        <f>IF(SQ38=0," ",(VLOOKUP(SQ38,PROTOKOL!$A$1:$E$29,2,FALSE))*SR38)</f>
        <v>100</v>
      </c>
      <c r="ST38" s="175">
        <f t="shared" si="46"/>
        <v>50</v>
      </c>
      <c r="SU38" s="212">
        <f>IF(SQ38=0," ",VLOOKUP(SQ38,PROTOKOL!$A:$E,5,FALSE))</f>
        <v>0.44947554687499996</v>
      </c>
      <c r="SV38" s="176" t="s">
        <v>142</v>
      </c>
      <c r="SW38" s="177">
        <f t="shared" si="149"/>
        <v>22.473777343749997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202"/>
        <v xml:space="preserve"> </v>
      </c>
      <c r="TF38" s="176">
        <f t="shared" si="151"/>
        <v>0</v>
      </c>
      <c r="TG38" s="177" t="str">
        <f t="shared" si="152"/>
        <v xml:space="preserve"> </v>
      </c>
      <c r="TI38" s="173">
        <v>6</v>
      </c>
      <c r="TJ38" s="231">
        <v>6</v>
      </c>
      <c r="TK38" s="174" t="s">
        <v>143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 t="s">
        <v>142</v>
      </c>
      <c r="TS38" s="177" t="str">
        <f t="shared" si="153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203"/>
        <v xml:space="preserve"> </v>
      </c>
      <c r="UB38" s="176">
        <f t="shared" si="155"/>
        <v>0</v>
      </c>
      <c r="UC38" s="177" t="str">
        <f t="shared" si="156"/>
        <v xml:space="preserve"> </v>
      </c>
      <c r="UE38" s="173">
        <v>6</v>
      </c>
      <c r="UF38" s="231">
        <v>6</v>
      </c>
      <c r="UG38" s="174" t="s">
        <v>36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 t="s">
        <v>142</v>
      </c>
      <c r="UO38" s="177" t="str">
        <f t="shared" si="157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204"/>
        <v xml:space="preserve"> </v>
      </c>
      <c r="UX38" s="176">
        <f t="shared" si="159"/>
        <v>0</v>
      </c>
      <c r="UY38" s="177" t="str">
        <f t="shared" si="160"/>
        <v xml:space="preserve"> </v>
      </c>
      <c r="VA38" s="173">
        <v>6</v>
      </c>
      <c r="VB38" s="231">
        <v>6</v>
      </c>
      <c r="VC38" s="174" t="s">
        <v>36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 t="s">
        <v>142</v>
      </c>
      <c r="VK38" s="177" t="str">
        <f t="shared" si="161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205"/>
        <v xml:space="preserve"> </v>
      </c>
      <c r="VT38" s="176">
        <f t="shared" si="163"/>
        <v>0</v>
      </c>
      <c r="VU38" s="177" t="str">
        <f t="shared" si="164"/>
        <v xml:space="preserve"> </v>
      </c>
      <c r="VW38" s="173">
        <v>6</v>
      </c>
      <c r="VX38" s="231">
        <v>6</v>
      </c>
      <c r="VY38" s="174" t="s">
        <v>36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 t="s">
        <v>142</v>
      </c>
      <c r="WG38" s="177" t="str">
        <f t="shared" si="165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6"/>
        <v xml:space="preserve"> </v>
      </c>
      <c r="WP38" s="176">
        <f t="shared" si="167"/>
        <v>0</v>
      </c>
      <c r="WQ38" s="177" t="str">
        <f t="shared" si="168"/>
        <v xml:space="preserve"> </v>
      </c>
      <c r="WS38" s="173">
        <v>6</v>
      </c>
      <c r="WT38" s="231">
        <v>6</v>
      </c>
      <c r="WU38" s="174" t="str">
        <f>IF(WW38=0," ",VLOOKUP(WW38,PROTOKOL!$A:$F,6,FALSE))</f>
        <v>PERDE KESME SULU SİST.</v>
      </c>
      <c r="WV38" s="43">
        <v>144</v>
      </c>
      <c r="WW38" s="43">
        <v>8</v>
      </c>
      <c r="WX38" s="43">
        <v>7.5</v>
      </c>
      <c r="WY38" s="42">
        <f>IF(WW38=0," ",(VLOOKUP(WW38,PROTOKOL!$A$1:$E$29,2,FALSE))*WX38)</f>
        <v>98</v>
      </c>
      <c r="WZ38" s="175">
        <f t="shared" si="56"/>
        <v>46</v>
      </c>
      <c r="XA38" s="212">
        <f>IF(WW38=0," ",VLOOKUP(WW38,PROTOKOL!$A:$E,5,FALSE))</f>
        <v>0.69150084134615386</v>
      </c>
      <c r="XB38" s="176" t="s">
        <v>142</v>
      </c>
      <c r="XC38" s="177">
        <f t="shared" si="169"/>
        <v>31.809038701923079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7"/>
        <v xml:space="preserve"> </v>
      </c>
      <c r="XL38" s="176">
        <f t="shared" si="171"/>
        <v>0</v>
      </c>
      <c r="XM38" s="177" t="str">
        <f t="shared" si="172"/>
        <v xml:space="preserve"> </v>
      </c>
      <c r="XO38" s="173">
        <v>6</v>
      </c>
      <c r="XP38" s="231">
        <v>6</v>
      </c>
      <c r="XQ38" s="174" t="str">
        <f>IF(XS38=0," ",VLOOKUP(XS38,PROTOKOL!$A:$F,6,FALSE))</f>
        <v>WNZL. YERD.KLZ. TAŞLAMA</v>
      </c>
      <c r="XR38" s="43">
        <v>190</v>
      </c>
      <c r="XS38" s="43">
        <v>2</v>
      </c>
      <c r="XT38" s="43">
        <v>7.5</v>
      </c>
      <c r="XU38" s="42">
        <f>IF(XS38=0," ",(VLOOKUP(XS38,PROTOKOL!$A$1:$E$29,2,FALSE))*XT38)</f>
        <v>124.00000000000001</v>
      </c>
      <c r="XV38" s="175">
        <f t="shared" si="58"/>
        <v>65.999999999999986</v>
      </c>
      <c r="XW38" s="212">
        <f>IF(XS38=0," ",VLOOKUP(XS38,PROTOKOL!$A:$E,5,FALSE))</f>
        <v>0.54481884469696984</v>
      </c>
      <c r="XX38" s="176" t="s">
        <v>142</v>
      </c>
      <c r="XY38" s="177">
        <f t="shared" si="173"/>
        <v>35.958043750000002</v>
      </c>
      <c r="XZ38" s="217" t="str">
        <f>IF(YB38=0," ",VLOOKUP(YB38,PROTOKOL!$A:$F,6,FALSE))</f>
        <v xml:space="preserve"> </v>
      </c>
      <c r="YA38" s="43"/>
      <c r="YB38" s="43"/>
      <c r="YC38" s="43"/>
      <c r="YD38" s="91" t="str">
        <f>IF(YB38=0," ",(VLOOKUP(YB38,PROTOKOL!$A$1:$E$29,2,FALSE))*YC38)</f>
        <v xml:space="preserve"> </v>
      </c>
      <c r="YE38" s="175" t="str">
        <f t="shared" si="59"/>
        <v xml:space="preserve"> </v>
      </c>
      <c r="YF38" s="176" t="str">
        <f>IF(YB38=0," ",VLOOKUP(YB38,PROTOKOL!$A:$E,5,FALSE))</f>
        <v xml:space="preserve"> </v>
      </c>
      <c r="YG38" s="212" t="str">
        <f t="shared" si="208"/>
        <v xml:space="preserve"> </v>
      </c>
      <c r="YH38" s="176">
        <f t="shared" si="175"/>
        <v>0</v>
      </c>
      <c r="YI38" s="177" t="str">
        <f t="shared" si="176"/>
        <v xml:space="preserve"> </v>
      </c>
    </row>
    <row r="39" spans="1:659" ht="13.8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 t="s">
        <v>142</v>
      </c>
      <c r="K39" s="177" t="str">
        <f t="shared" si="60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61"/>
        <v xml:space="preserve"> </v>
      </c>
      <c r="T39" s="176">
        <f t="shared" si="62"/>
        <v>0</v>
      </c>
      <c r="U39" s="177" t="str">
        <f t="shared" si="63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 t="s">
        <v>142</v>
      </c>
      <c r="AG39" s="177" t="str">
        <f t="shared" si="64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80"/>
        <v xml:space="preserve"> </v>
      </c>
      <c r="AP39" s="176">
        <f t="shared" si="66"/>
        <v>0</v>
      </c>
      <c r="AQ39" s="177" t="str">
        <f t="shared" si="67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 t="s">
        <v>142</v>
      </c>
      <c r="BC39" s="177" t="str">
        <f t="shared" si="68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81"/>
        <v xml:space="preserve"> </v>
      </c>
      <c r="BL39" s="176">
        <f t="shared" si="70"/>
        <v>0</v>
      </c>
      <c r="BM39" s="177" t="str">
        <f t="shared" si="71"/>
        <v xml:space="preserve"> </v>
      </c>
      <c r="BO39" s="173">
        <v>6</v>
      </c>
      <c r="BP39" s="229"/>
      <c r="BQ39" s="174" t="str">
        <f>IF(BS39=0," ",VLOOKUP(BS39,PROTOKOL!$A:$F,6,FALSE))</f>
        <v>ÜRÜN KONTROL</v>
      </c>
      <c r="BR39" s="43">
        <v>1</v>
      </c>
      <c r="BS39" s="43">
        <v>20</v>
      </c>
      <c r="BT39" s="43">
        <v>1.5</v>
      </c>
      <c r="BU39" s="42">
        <f>IF(BS39=0," ",(VLOOKUP(BS39,PROTOKOL!$A$1:$E$29,2,FALSE))*BT39)</f>
        <v>0</v>
      </c>
      <c r="BV39" s="175">
        <f t="shared" si="6"/>
        <v>1</v>
      </c>
      <c r="BW39" s="212" t="e">
        <f>IF(BS39=0," ",VLOOKUP(BS39,PROTOKOL!$A:$E,5,FALSE))</f>
        <v>#DIV/0!</v>
      </c>
      <c r="BX39" s="176" t="s">
        <v>142</v>
      </c>
      <c r="BY39" s="177" t="e">
        <f>IF(BS39=0," ",(BW39*BV39))/7.5*1.5</f>
        <v>#DIV/0!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182"/>
        <v xml:space="preserve"> </v>
      </c>
      <c r="CH39" s="176">
        <f t="shared" si="74"/>
        <v>0</v>
      </c>
      <c r="CI39" s="177" t="str">
        <f t="shared" si="75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 t="s">
        <v>142</v>
      </c>
      <c r="CU39" s="177" t="str">
        <f t="shared" si="76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83"/>
        <v xml:space="preserve"> </v>
      </c>
      <c r="DD39" s="176">
        <f t="shared" si="78"/>
        <v>0</v>
      </c>
      <c r="DE39" s="177" t="str">
        <f t="shared" si="79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 t="s">
        <v>142</v>
      </c>
      <c r="DQ39" s="177" t="str">
        <f t="shared" si="80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84"/>
        <v xml:space="preserve"> </v>
      </c>
      <c r="DZ39" s="176">
        <f t="shared" si="82"/>
        <v>0</v>
      </c>
      <c r="EA39" s="177" t="str">
        <f t="shared" si="83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 t="s">
        <v>142</v>
      </c>
      <c r="EM39" s="177" t="str">
        <f t="shared" si="84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85"/>
        <v xml:space="preserve"> </v>
      </c>
      <c r="EV39" s="176">
        <f t="shared" si="86"/>
        <v>0</v>
      </c>
      <c r="EW39" s="177" t="str">
        <f t="shared" si="87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 t="s">
        <v>142</v>
      </c>
      <c r="FI39" s="177" t="str">
        <f t="shared" si="177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6"/>
        <v xml:space="preserve"> </v>
      </c>
      <c r="FR39" s="176">
        <f t="shared" si="88"/>
        <v>0</v>
      </c>
      <c r="FS39" s="177" t="str">
        <f t="shared" si="89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 t="s">
        <v>142</v>
      </c>
      <c r="GE39" s="177" t="str">
        <f t="shared" si="90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7"/>
        <v xml:space="preserve"> </v>
      </c>
      <c r="GN39" s="176">
        <f t="shared" si="92"/>
        <v>0</v>
      </c>
      <c r="GO39" s="177" t="str">
        <f t="shared" si="93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 t="s">
        <v>142</v>
      </c>
      <c r="HA39" s="177" t="str">
        <f t="shared" si="94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8"/>
        <v xml:space="preserve"> </v>
      </c>
      <c r="HJ39" s="176">
        <f t="shared" si="96"/>
        <v>0</v>
      </c>
      <c r="HK39" s="177" t="str">
        <f t="shared" si="97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 t="s">
        <v>142</v>
      </c>
      <c r="HW39" s="177" t="str">
        <f t="shared" si="98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189"/>
        <v xml:space="preserve"> </v>
      </c>
      <c r="IF39" s="176">
        <f t="shared" si="100"/>
        <v>0</v>
      </c>
      <c r="IG39" s="177" t="str">
        <f t="shared" si="101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 t="s">
        <v>142</v>
      </c>
      <c r="IS39" s="177" t="str">
        <f t="shared" si="102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90"/>
        <v xml:space="preserve"> </v>
      </c>
      <c r="JB39" s="176">
        <f t="shared" si="104"/>
        <v>0</v>
      </c>
      <c r="JC39" s="177" t="str">
        <f t="shared" si="105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 t="s">
        <v>142</v>
      </c>
      <c r="JO39" s="177" t="str">
        <f t="shared" si="106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91"/>
        <v xml:space="preserve"> </v>
      </c>
      <c r="JX39" s="176">
        <f t="shared" si="108"/>
        <v>0</v>
      </c>
      <c r="JY39" s="177" t="str">
        <f t="shared" si="109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 t="s">
        <v>142</v>
      </c>
      <c r="KK39" s="177" t="str">
        <f t="shared" si="110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92"/>
        <v xml:space="preserve"> </v>
      </c>
      <c r="KT39" s="176">
        <f t="shared" si="112"/>
        <v>0</v>
      </c>
      <c r="KU39" s="177" t="str">
        <f t="shared" si="113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 t="s">
        <v>142</v>
      </c>
      <c r="LG39" s="177" t="str">
        <f t="shared" si="114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93"/>
        <v xml:space="preserve"> </v>
      </c>
      <c r="LP39" s="176">
        <f t="shared" si="116"/>
        <v>0</v>
      </c>
      <c r="LQ39" s="177" t="str">
        <f t="shared" si="117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 t="s">
        <v>142</v>
      </c>
      <c r="MC39" s="177" t="str">
        <f t="shared" si="118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94"/>
        <v xml:space="preserve"> </v>
      </c>
      <c r="ML39" s="176">
        <f t="shared" si="120"/>
        <v>0</v>
      </c>
      <c r="MM39" s="177" t="str">
        <f t="shared" si="121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 t="s">
        <v>142</v>
      </c>
      <c r="MY39" s="177" t="str">
        <f t="shared" si="122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95"/>
        <v xml:space="preserve"> </v>
      </c>
      <c r="NH39" s="176">
        <f t="shared" si="124"/>
        <v>0</v>
      </c>
      <c r="NI39" s="177" t="str">
        <f t="shared" si="125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 t="s">
        <v>142</v>
      </c>
      <c r="NU39" s="177" t="str">
        <f t="shared" si="126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6"/>
        <v xml:space="preserve"> </v>
      </c>
      <c r="OD39" s="176">
        <f t="shared" si="128"/>
        <v>0</v>
      </c>
      <c r="OE39" s="177" t="str">
        <f t="shared" si="129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 t="s">
        <v>142</v>
      </c>
      <c r="OQ39" s="177" t="str">
        <f t="shared" si="130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7"/>
        <v xml:space="preserve"> </v>
      </c>
      <c r="OZ39" s="176">
        <f t="shared" si="132"/>
        <v>0</v>
      </c>
      <c r="PA39" s="177" t="str">
        <f t="shared" si="133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 t="s">
        <v>142</v>
      </c>
      <c r="PM39" s="177" t="str">
        <f t="shared" si="134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8"/>
        <v xml:space="preserve"> </v>
      </c>
      <c r="PV39" s="176">
        <f t="shared" si="136"/>
        <v>0</v>
      </c>
      <c r="PW39" s="177" t="str">
        <f t="shared" si="137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 t="s">
        <v>142</v>
      </c>
      <c r="QI39" s="177" t="str">
        <f t="shared" si="179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9"/>
        <v xml:space="preserve"> </v>
      </c>
      <c r="QR39" s="176">
        <f t="shared" si="139"/>
        <v>0</v>
      </c>
      <c r="QS39" s="177" t="str">
        <f t="shared" si="140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 t="s">
        <v>142</v>
      </c>
      <c r="RE39" s="177" t="str">
        <f t="shared" si="141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200"/>
        <v xml:space="preserve"> </v>
      </c>
      <c r="RN39" s="176">
        <f t="shared" si="143"/>
        <v>0</v>
      </c>
      <c r="RO39" s="177" t="str">
        <f t="shared" si="144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 t="s">
        <v>142</v>
      </c>
      <c r="SA39" s="177" t="str">
        <f t="shared" si="145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201"/>
        <v xml:space="preserve"> </v>
      </c>
      <c r="SJ39" s="176">
        <f t="shared" si="147"/>
        <v>0</v>
      </c>
      <c r="SK39" s="177" t="str">
        <f t="shared" si="148"/>
        <v xml:space="preserve"> </v>
      </c>
      <c r="SM39" s="173">
        <v>6</v>
      </c>
      <c r="SN39" s="229"/>
      <c r="SO39" s="174" t="str">
        <f>IF(SQ39=0," ",VLOOKUP(SQ39,PROTOKOL!$A:$F,6,FALSE))</f>
        <v xml:space="preserve"> </v>
      </c>
      <c r="SP39" s="43"/>
      <c r="SQ39" s="43"/>
      <c r="SR39" s="43"/>
      <c r="SS39" s="42" t="str">
        <f>IF(SQ39=0," ",(VLOOKUP(SQ39,PROTOKOL!$A$1:$E$29,2,FALSE))*SR39)</f>
        <v xml:space="preserve"> </v>
      </c>
      <c r="ST39" s="175" t="str">
        <f t="shared" si="46"/>
        <v xml:space="preserve"> </v>
      </c>
      <c r="SU39" s="212" t="str">
        <f>IF(SQ39=0," ",VLOOKUP(SQ39,PROTOKOL!$A:$E,5,FALSE))</f>
        <v xml:space="preserve"> </v>
      </c>
      <c r="SV39" s="176" t="s">
        <v>142</v>
      </c>
      <c r="SW39" s="177" t="str">
        <f t="shared" si="149"/>
        <v xml:space="preserve"> 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202"/>
        <v xml:space="preserve"> </v>
      </c>
      <c r="TF39" s="176">
        <f t="shared" si="151"/>
        <v>0</v>
      </c>
      <c r="TG39" s="177" t="str">
        <f t="shared" si="152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 t="s">
        <v>142</v>
      </c>
      <c r="TS39" s="177" t="str">
        <f t="shared" si="153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203"/>
        <v xml:space="preserve"> </v>
      </c>
      <c r="UB39" s="176">
        <f t="shared" si="155"/>
        <v>0</v>
      </c>
      <c r="UC39" s="177" t="str">
        <f t="shared" si="156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 t="s">
        <v>142</v>
      </c>
      <c r="UO39" s="177" t="str">
        <f t="shared" si="157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204"/>
        <v xml:space="preserve"> </v>
      </c>
      <c r="UX39" s="176">
        <f t="shared" si="159"/>
        <v>0</v>
      </c>
      <c r="UY39" s="177" t="str">
        <f t="shared" si="160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 t="s">
        <v>142</v>
      </c>
      <c r="VK39" s="177" t="str">
        <f t="shared" si="161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205"/>
        <v xml:space="preserve"> </v>
      </c>
      <c r="VT39" s="176">
        <f t="shared" si="163"/>
        <v>0</v>
      </c>
      <c r="VU39" s="177" t="str">
        <f t="shared" si="164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 t="s">
        <v>142</v>
      </c>
      <c r="WG39" s="177" t="str">
        <f t="shared" si="165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6"/>
        <v xml:space="preserve"> </v>
      </c>
      <c r="WP39" s="176">
        <f t="shared" si="167"/>
        <v>0</v>
      </c>
      <c r="WQ39" s="177" t="str">
        <f t="shared" si="168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 t="s">
        <v>142</v>
      </c>
      <c r="XC39" s="177" t="str">
        <f t="shared" si="169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7"/>
        <v xml:space="preserve"> </v>
      </c>
      <c r="XL39" s="176">
        <f t="shared" si="171"/>
        <v>0</v>
      </c>
      <c r="XM39" s="177" t="str">
        <f t="shared" si="172"/>
        <v xml:space="preserve"> </v>
      </c>
      <c r="XO39" s="173">
        <v>6</v>
      </c>
      <c r="XP39" s="229"/>
      <c r="XQ39" s="174" t="str">
        <f>IF(XS39=0," ",VLOOKUP(XS39,PROTOKOL!$A:$F,6,FALSE))</f>
        <v xml:space="preserve"> </v>
      </c>
      <c r="XR39" s="43"/>
      <c r="XS39" s="43"/>
      <c r="XT39" s="43"/>
      <c r="XU39" s="42" t="str">
        <f>IF(XS39=0," ",(VLOOKUP(XS39,PROTOKOL!$A$1:$E$29,2,FALSE))*XT39)</f>
        <v xml:space="preserve"> </v>
      </c>
      <c r="XV39" s="175" t="str">
        <f t="shared" si="58"/>
        <v xml:space="preserve"> </v>
      </c>
      <c r="XW39" s="212" t="str">
        <f>IF(XS39=0," ",VLOOKUP(XS39,PROTOKOL!$A:$E,5,FALSE))</f>
        <v xml:space="preserve"> </v>
      </c>
      <c r="XX39" s="176" t="s">
        <v>142</v>
      </c>
      <c r="XY39" s="177" t="str">
        <f t="shared" si="173"/>
        <v xml:space="preserve"> </v>
      </c>
      <c r="XZ39" s="217" t="str">
        <f>IF(YB39=0," ",VLOOKUP(YB39,PROTOKOL!$A:$F,6,FALSE))</f>
        <v xml:space="preserve"> </v>
      </c>
      <c r="YA39" s="43"/>
      <c r="YB39" s="43"/>
      <c r="YC39" s="43"/>
      <c r="YD39" s="91" t="str">
        <f>IF(YB39=0," ",(VLOOKUP(YB39,PROTOKOL!$A$1:$E$29,2,FALSE))*YC39)</f>
        <v xml:space="preserve"> </v>
      </c>
      <c r="YE39" s="175" t="str">
        <f t="shared" si="59"/>
        <v xml:space="preserve"> </v>
      </c>
      <c r="YF39" s="176" t="str">
        <f>IF(YB39=0," ",VLOOKUP(YB39,PROTOKOL!$A:$E,5,FALSE))</f>
        <v xml:space="preserve"> </v>
      </c>
      <c r="YG39" s="212" t="str">
        <f t="shared" si="208"/>
        <v xml:space="preserve"> </v>
      </c>
      <c r="YH39" s="176">
        <f t="shared" si="175"/>
        <v>0</v>
      </c>
      <c r="YI39" s="177" t="str">
        <f t="shared" si="176"/>
        <v xml:space="preserve"> </v>
      </c>
    </row>
    <row r="40" spans="1:659" ht="13.8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 t="s">
        <v>142</v>
      </c>
      <c r="K40" s="177" t="str">
        <f t="shared" si="60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61"/>
        <v xml:space="preserve"> </v>
      </c>
      <c r="T40" s="176">
        <f t="shared" si="62"/>
        <v>0</v>
      </c>
      <c r="U40" s="177" t="str">
        <f t="shared" si="63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 t="s">
        <v>142</v>
      </c>
      <c r="AG40" s="177" t="str">
        <f t="shared" si="64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80"/>
        <v xml:space="preserve"> </v>
      </c>
      <c r="AP40" s="176">
        <f t="shared" si="66"/>
        <v>0</v>
      </c>
      <c r="AQ40" s="177" t="str">
        <f t="shared" si="67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 t="s">
        <v>142</v>
      </c>
      <c r="BC40" s="177" t="str">
        <f t="shared" si="68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81"/>
        <v xml:space="preserve"> </v>
      </c>
      <c r="BL40" s="176">
        <f t="shared" si="70"/>
        <v>0</v>
      </c>
      <c r="BM40" s="177" t="str">
        <f t="shared" si="71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 t="s">
        <v>142</v>
      </c>
      <c r="BY40" s="177" t="str">
        <f t="shared" si="72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182"/>
        <v xml:space="preserve"> </v>
      </c>
      <c r="CH40" s="176">
        <f t="shared" si="74"/>
        <v>0</v>
      </c>
      <c r="CI40" s="177" t="str">
        <f t="shared" si="75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 t="s">
        <v>142</v>
      </c>
      <c r="CU40" s="177" t="str">
        <f t="shared" si="76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83"/>
        <v xml:space="preserve"> </v>
      </c>
      <c r="DD40" s="176">
        <f t="shared" si="78"/>
        <v>0</v>
      </c>
      <c r="DE40" s="177" t="str">
        <f t="shared" si="79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 t="s">
        <v>142</v>
      </c>
      <c r="DQ40" s="177" t="str">
        <f t="shared" si="80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84"/>
        <v xml:space="preserve"> </v>
      </c>
      <c r="DZ40" s="176">
        <f t="shared" si="82"/>
        <v>0</v>
      </c>
      <c r="EA40" s="177" t="str">
        <f t="shared" si="83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 t="s">
        <v>142</v>
      </c>
      <c r="EM40" s="177" t="str">
        <f t="shared" si="84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85"/>
        <v xml:space="preserve"> </v>
      </c>
      <c r="EV40" s="176">
        <f t="shared" si="86"/>
        <v>0</v>
      </c>
      <c r="EW40" s="177" t="str">
        <f t="shared" si="87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 t="s">
        <v>142</v>
      </c>
      <c r="FI40" s="177" t="str">
        <f t="shared" si="177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6"/>
        <v xml:space="preserve"> </v>
      </c>
      <c r="FR40" s="176">
        <f t="shared" si="88"/>
        <v>0</v>
      </c>
      <c r="FS40" s="177" t="str">
        <f t="shared" si="89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 t="s">
        <v>142</v>
      </c>
      <c r="GE40" s="177" t="str">
        <f t="shared" si="90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7"/>
        <v xml:space="preserve"> </v>
      </c>
      <c r="GN40" s="176">
        <f t="shared" si="92"/>
        <v>0</v>
      </c>
      <c r="GO40" s="177" t="str">
        <f t="shared" si="93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 t="s">
        <v>142</v>
      </c>
      <c r="HA40" s="177" t="str">
        <f t="shared" si="94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8"/>
        <v xml:space="preserve"> </v>
      </c>
      <c r="HJ40" s="176">
        <f t="shared" si="96"/>
        <v>0</v>
      </c>
      <c r="HK40" s="177" t="str">
        <f t="shared" si="97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 t="s">
        <v>142</v>
      </c>
      <c r="HW40" s="177" t="str">
        <f t="shared" si="98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189"/>
        <v xml:space="preserve"> </v>
      </c>
      <c r="IF40" s="176">
        <f t="shared" si="100"/>
        <v>0</v>
      </c>
      <c r="IG40" s="177" t="str">
        <f t="shared" si="101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 t="s">
        <v>142</v>
      </c>
      <c r="IS40" s="177" t="str">
        <f t="shared" si="102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90"/>
        <v xml:space="preserve"> </v>
      </c>
      <c r="JB40" s="176">
        <f t="shared" si="104"/>
        <v>0</v>
      </c>
      <c r="JC40" s="177" t="str">
        <f t="shared" si="105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 t="s">
        <v>142</v>
      </c>
      <c r="JO40" s="177" t="str">
        <f t="shared" si="106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91"/>
        <v xml:space="preserve"> </v>
      </c>
      <c r="JX40" s="176">
        <f t="shared" si="108"/>
        <v>0</v>
      </c>
      <c r="JY40" s="177" t="str">
        <f t="shared" si="109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 t="s">
        <v>142</v>
      </c>
      <c r="KK40" s="177" t="str">
        <f t="shared" si="110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92"/>
        <v xml:space="preserve"> </v>
      </c>
      <c r="KT40" s="176">
        <f t="shared" si="112"/>
        <v>0</v>
      </c>
      <c r="KU40" s="177" t="str">
        <f t="shared" si="113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 t="s">
        <v>142</v>
      </c>
      <c r="LG40" s="177" t="str">
        <f t="shared" si="114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93"/>
        <v xml:space="preserve"> </v>
      </c>
      <c r="LP40" s="176">
        <f t="shared" si="116"/>
        <v>0</v>
      </c>
      <c r="LQ40" s="177" t="str">
        <f t="shared" si="117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 t="s">
        <v>142</v>
      </c>
      <c r="MC40" s="177" t="str">
        <f t="shared" si="118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94"/>
        <v xml:space="preserve"> </v>
      </c>
      <c r="ML40" s="176">
        <f t="shared" si="120"/>
        <v>0</v>
      </c>
      <c r="MM40" s="177" t="str">
        <f t="shared" si="121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 t="s">
        <v>142</v>
      </c>
      <c r="MY40" s="177" t="str">
        <f t="shared" si="122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95"/>
        <v xml:space="preserve"> </v>
      </c>
      <c r="NH40" s="176">
        <f t="shared" si="124"/>
        <v>0</v>
      </c>
      <c r="NI40" s="177" t="str">
        <f t="shared" si="125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 t="s">
        <v>142</v>
      </c>
      <c r="NU40" s="177" t="str">
        <f t="shared" si="126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6"/>
        <v xml:space="preserve"> </v>
      </c>
      <c r="OD40" s="176">
        <f t="shared" si="128"/>
        <v>0</v>
      </c>
      <c r="OE40" s="177" t="str">
        <f t="shared" si="129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 t="s">
        <v>142</v>
      </c>
      <c r="OQ40" s="177" t="str">
        <f t="shared" si="130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7"/>
        <v xml:space="preserve"> </v>
      </c>
      <c r="OZ40" s="176">
        <f t="shared" si="132"/>
        <v>0</v>
      </c>
      <c r="PA40" s="177" t="str">
        <f t="shared" si="133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 t="s">
        <v>142</v>
      </c>
      <c r="PM40" s="177" t="str">
        <f t="shared" si="134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8"/>
        <v xml:space="preserve"> </v>
      </c>
      <c r="PV40" s="176">
        <f t="shared" si="136"/>
        <v>0</v>
      </c>
      <c r="PW40" s="177" t="str">
        <f t="shared" si="137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 t="s">
        <v>142</v>
      </c>
      <c r="QI40" s="177" t="str">
        <f t="shared" si="179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9"/>
        <v xml:space="preserve"> </v>
      </c>
      <c r="QR40" s="176">
        <f t="shared" si="139"/>
        <v>0</v>
      </c>
      <c r="QS40" s="177" t="str">
        <f t="shared" si="140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 t="s">
        <v>142</v>
      </c>
      <c r="RE40" s="177" t="str">
        <f t="shared" si="141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200"/>
        <v xml:space="preserve"> </v>
      </c>
      <c r="RN40" s="176">
        <f t="shared" si="143"/>
        <v>0</v>
      </c>
      <c r="RO40" s="177" t="str">
        <f t="shared" si="144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 t="s">
        <v>142</v>
      </c>
      <c r="SA40" s="177" t="str">
        <f t="shared" si="145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201"/>
        <v xml:space="preserve"> </v>
      </c>
      <c r="SJ40" s="176">
        <f t="shared" si="147"/>
        <v>0</v>
      </c>
      <c r="SK40" s="177" t="str">
        <f t="shared" si="148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 t="s">
        <v>142</v>
      </c>
      <c r="SW40" s="177" t="str">
        <f t="shared" si="149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202"/>
        <v xml:space="preserve"> </v>
      </c>
      <c r="TF40" s="176">
        <f t="shared" si="151"/>
        <v>0</v>
      </c>
      <c r="TG40" s="177" t="str">
        <f t="shared" si="152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 t="s">
        <v>142</v>
      </c>
      <c r="TS40" s="177" t="str">
        <f t="shared" si="153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203"/>
        <v xml:space="preserve"> </v>
      </c>
      <c r="UB40" s="176">
        <f t="shared" si="155"/>
        <v>0</v>
      </c>
      <c r="UC40" s="177" t="str">
        <f t="shared" si="156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 t="s">
        <v>142</v>
      </c>
      <c r="UO40" s="177" t="str">
        <f t="shared" si="157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204"/>
        <v xml:space="preserve"> </v>
      </c>
      <c r="UX40" s="176">
        <f t="shared" si="159"/>
        <v>0</v>
      </c>
      <c r="UY40" s="177" t="str">
        <f t="shared" si="160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 t="s">
        <v>142</v>
      </c>
      <c r="VK40" s="177" t="str">
        <f t="shared" si="161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205"/>
        <v xml:space="preserve"> </v>
      </c>
      <c r="VT40" s="176">
        <f t="shared" si="163"/>
        <v>0</v>
      </c>
      <c r="VU40" s="177" t="str">
        <f t="shared" si="164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 t="s">
        <v>142</v>
      </c>
      <c r="WG40" s="177" t="str">
        <f t="shared" si="165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6"/>
        <v xml:space="preserve"> </v>
      </c>
      <c r="WP40" s="176">
        <f t="shared" si="167"/>
        <v>0</v>
      </c>
      <c r="WQ40" s="177" t="str">
        <f t="shared" si="168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 t="s">
        <v>142</v>
      </c>
      <c r="XC40" s="177" t="str">
        <f t="shared" si="169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7"/>
        <v xml:space="preserve"> </v>
      </c>
      <c r="XL40" s="176">
        <f t="shared" si="171"/>
        <v>0</v>
      </c>
      <c r="XM40" s="177" t="str">
        <f t="shared" si="172"/>
        <v xml:space="preserve"> </v>
      </c>
      <c r="XO40" s="173">
        <v>6</v>
      </c>
      <c r="XP40" s="230"/>
      <c r="XQ40" s="174" t="str">
        <f>IF(XS40=0," ",VLOOKUP(XS40,PROTOKOL!$A:$F,6,FALSE))</f>
        <v xml:space="preserve"> </v>
      </c>
      <c r="XR40" s="43"/>
      <c r="XS40" s="43"/>
      <c r="XT40" s="43"/>
      <c r="XU40" s="42" t="str">
        <f>IF(XS40=0," ",(VLOOKUP(XS40,PROTOKOL!$A$1:$E$29,2,FALSE))*XT40)</f>
        <v xml:space="preserve"> </v>
      </c>
      <c r="XV40" s="175" t="str">
        <f t="shared" si="58"/>
        <v xml:space="preserve"> </v>
      </c>
      <c r="XW40" s="212" t="str">
        <f>IF(XS40=0," ",VLOOKUP(XS40,PROTOKOL!$A:$E,5,FALSE))</f>
        <v xml:space="preserve"> </v>
      </c>
      <c r="XX40" s="176" t="s">
        <v>142</v>
      </c>
      <c r="XY40" s="177" t="str">
        <f t="shared" si="173"/>
        <v xml:space="preserve"> </v>
      </c>
      <c r="XZ40" s="217" t="str">
        <f>IF(YB40=0," ",VLOOKUP(YB40,PROTOKOL!$A:$F,6,FALSE))</f>
        <v xml:space="preserve"> </v>
      </c>
      <c r="YA40" s="43"/>
      <c r="YB40" s="43"/>
      <c r="YC40" s="43"/>
      <c r="YD40" s="91" t="str">
        <f>IF(YB40=0," ",(VLOOKUP(YB40,PROTOKOL!$A$1:$E$29,2,FALSE))*YC40)</f>
        <v xml:space="preserve"> </v>
      </c>
      <c r="YE40" s="175" t="str">
        <f t="shared" si="59"/>
        <v xml:space="preserve"> </v>
      </c>
      <c r="YF40" s="176" t="str">
        <f>IF(YB40=0," ",VLOOKUP(YB40,PROTOKOL!$A:$E,5,FALSE))</f>
        <v xml:space="preserve"> </v>
      </c>
      <c r="YG40" s="212" t="str">
        <f t="shared" si="208"/>
        <v xml:space="preserve"> </v>
      </c>
      <c r="YH40" s="176">
        <f t="shared" si="175"/>
        <v>0</v>
      </c>
      <c r="YI40" s="177" t="str">
        <f t="shared" si="176"/>
        <v xml:space="preserve"> </v>
      </c>
    </row>
    <row r="41" spans="1:659" ht="13.8">
      <c r="A41" s="173">
        <v>7</v>
      </c>
      <c r="B41" s="231">
        <v>7</v>
      </c>
      <c r="C41" s="174" t="str">
        <f>IF(E41=0," ",VLOOKUP(E41,PROTOKOL!$A:$F,6,FALSE))</f>
        <v>ÜRÜN KONTROL</v>
      </c>
      <c r="D41" s="43">
        <v>1</v>
      </c>
      <c r="E41" s="43">
        <v>20</v>
      </c>
      <c r="F41" s="43">
        <v>7.5</v>
      </c>
      <c r="G41" s="42">
        <f>IF(E41=0," ",(VLOOKUP(E41,PROTOKOL!$A$1:$E$29,2,FALSE))*F41)</f>
        <v>0</v>
      </c>
      <c r="H41" s="175">
        <f t="shared" si="0"/>
        <v>1</v>
      </c>
      <c r="I41" s="212" t="e">
        <f>IF(E41=0," ",VLOOKUP(E41,PROTOKOL!$A:$E,5,FALSE))</f>
        <v>#DIV/0!</v>
      </c>
      <c r="J41" s="176" t="s">
        <v>142</v>
      </c>
      <c r="K41" s="177" t="e">
        <f>IF(E41=0," ",(I41*H41))/7.5*7.5</f>
        <v>#DIV/0!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61"/>
        <v xml:space="preserve"> </v>
      </c>
      <c r="T41" s="176">
        <f t="shared" si="62"/>
        <v>0</v>
      </c>
      <c r="U41" s="177" t="str">
        <f t="shared" si="63"/>
        <v xml:space="preserve"> </v>
      </c>
      <c r="W41" s="173">
        <v>7</v>
      </c>
      <c r="X41" s="231">
        <v>7</v>
      </c>
      <c r="Y41" s="174" t="str">
        <f>IF(AA41=0," ",VLOOKUP(AA41,PROTOKOL!$A:$F,6,FALSE))</f>
        <v>SIZDIRMAZLIK TAMİR</v>
      </c>
      <c r="Z41" s="43">
        <v>139</v>
      </c>
      <c r="AA41" s="43">
        <v>12</v>
      </c>
      <c r="AB41" s="43">
        <v>7.5</v>
      </c>
      <c r="AC41" s="42">
        <f>IF(AA41=0," ",(VLOOKUP(AA41,PROTOKOL!$A$1:$E$29,2,FALSE))*AB41)</f>
        <v>78</v>
      </c>
      <c r="AD41" s="175">
        <f t="shared" si="2"/>
        <v>61</v>
      </c>
      <c r="AE41" s="212">
        <f>IF(AA41=0," ",VLOOKUP(AA41,PROTOKOL!$A:$E,5,FALSE))</f>
        <v>0.8561438988095238</v>
      </c>
      <c r="AF41" s="176" t="s">
        <v>142</v>
      </c>
      <c r="AG41" s="177">
        <f t="shared" si="64"/>
        <v>52.224777827380954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80"/>
        <v xml:space="preserve"> </v>
      </c>
      <c r="AP41" s="176">
        <f t="shared" si="66"/>
        <v>0</v>
      </c>
      <c r="AQ41" s="177" t="str">
        <f t="shared" si="67"/>
        <v xml:space="preserve"> </v>
      </c>
      <c r="AS41" s="173">
        <v>7</v>
      </c>
      <c r="AT41" s="231">
        <v>7</v>
      </c>
      <c r="AU41" s="174" t="str">
        <f>IF(AW41=0," ",VLOOKUP(AW41,PROTOKOL!$A:$F,6,FALSE))</f>
        <v>VAKUM TEST</v>
      </c>
      <c r="AV41" s="43">
        <v>186</v>
      </c>
      <c r="AW41" s="43">
        <v>4</v>
      </c>
      <c r="AX41" s="43">
        <v>6</v>
      </c>
      <c r="AY41" s="42">
        <f>IF(AW41=0," ",(VLOOKUP(AW41,PROTOKOL!$A$1:$E$29,2,FALSE))*AX41)</f>
        <v>120</v>
      </c>
      <c r="AZ41" s="175">
        <f t="shared" si="4"/>
        <v>66</v>
      </c>
      <c r="BA41" s="212">
        <f>IF(AW41=0," ",VLOOKUP(AW41,PROTOKOL!$A:$E,5,FALSE))</f>
        <v>0.44947554687499996</v>
      </c>
      <c r="BB41" s="176" t="s">
        <v>142</v>
      </c>
      <c r="BC41" s="177">
        <f t="shared" si="68"/>
        <v>29.665386093749998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81"/>
        <v xml:space="preserve"> </v>
      </c>
      <c r="BL41" s="176">
        <f t="shared" si="70"/>
        <v>0</v>
      </c>
      <c r="BM41" s="177" t="str">
        <f t="shared" si="71"/>
        <v xml:space="preserve"> </v>
      </c>
      <c r="BO41" s="173">
        <v>7</v>
      </c>
      <c r="BP41" s="231">
        <v>7</v>
      </c>
      <c r="BQ41" s="174" t="str">
        <f>IF(BS41=0," ",VLOOKUP(BS41,PROTOKOL!$A:$F,6,FALSE))</f>
        <v>VAKUM TEST</v>
      </c>
      <c r="BR41" s="43">
        <v>230</v>
      </c>
      <c r="BS41" s="43">
        <v>4</v>
      </c>
      <c r="BT41" s="43">
        <v>7.5</v>
      </c>
      <c r="BU41" s="42">
        <f>IF(BS41=0," ",(VLOOKUP(BS41,PROTOKOL!$A$1:$E$29,2,FALSE))*BT41)</f>
        <v>150</v>
      </c>
      <c r="BV41" s="175">
        <f t="shared" si="6"/>
        <v>80</v>
      </c>
      <c r="BW41" s="212">
        <f>IF(BS41=0," ",VLOOKUP(BS41,PROTOKOL!$A:$E,5,FALSE))</f>
        <v>0.44947554687499996</v>
      </c>
      <c r="BX41" s="176" t="s">
        <v>142</v>
      </c>
      <c r="BY41" s="177">
        <f t="shared" si="72"/>
        <v>35.958043749999995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182"/>
        <v xml:space="preserve"> </v>
      </c>
      <c r="CH41" s="176">
        <f t="shared" si="74"/>
        <v>0</v>
      </c>
      <c r="CI41" s="177" t="str">
        <f t="shared" si="75"/>
        <v xml:space="preserve"> </v>
      </c>
      <c r="CK41" s="173">
        <v>7</v>
      </c>
      <c r="CL41" s="231">
        <v>7</v>
      </c>
      <c r="CM41" s="174" t="str">
        <f>IF(CO41=0," ",VLOOKUP(CO41,PROTOKOL!$A:$F,6,FALSE))</f>
        <v>WNZL. YERD.KLZ. TAŞLAMA</v>
      </c>
      <c r="CN41" s="43">
        <v>190</v>
      </c>
      <c r="CO41" s="43">
        <v>2</v>
      </c>
      <c r="CP41" s="43">
        <v>7.5</v>
      </c>
      <c r="CQ41" s="42">
        <f>IF(CO41=0," ",(VLOOKUP(CO41,PROTOKOL!$A$1:$E$29,2,FALSE))*CP41)</f>
        <v>124.00000000000001</v>
      </c>
      <c r="CR41" s="175">
        <f t="shared" si="8"/>
        <v>65.999999999999986</v>
      </c>
      <c r="CS41" s="212">
        <f>IF(CO41=0," ",VLOOKUP(CO41,PROTOKOL!$A:$E,5,FALSE))</f>
        <v>0.54481884469696984</v>
      </c>
      <c r="CT41" s="176" t="s">
        <v>142</v>
      </c>
      <c r="CU41" s="177">
        <f t="shared" si="76"/>
        <v>35.958043750000002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83"/>
        <v xml:space="preserve"> </v>
      </c>
      <c r="DD41" s="176">
        <f t="shared" si="78"/>
        <v>0</v>
      </c>
      <c r="DE41" s="177" t="str">
        <f t="shared" si="79"/>
        <v xml:space="preserve"> </v>
      </c>
      <c r="DG41" s="173">
        <v>7</v>
      </c>
      <c r="DH41" s="231">
        <v>7</v>
      </c>
      <c r="DI41" s="174" t="str">
        <f>IF(DK41=0," ",VLOOKUP(DK41,PROTOKOL!$A:$F,6,FALSE))</f>
        <v>FORKLİFT OPERATÖRÜ</v>
      </c>
      <c r="DJ41" s="43">
        <v>1</v>
      </c>
      <c r="DK41" s="43">
        <v>14</v>
      </c>
      <c r="DL41" s="43">
        <v>7.5</v>
      </c>
      <c r="DM41" s="42">
        <f>IF(DK41=0," ",(VLOOKUP(DK41,PROTOKOL!$A$1:$E$29,2,FALSE))*DL41)</f>
        <v>0</v>
      </c>
      <c r="DN41" s="175">
        <f t="shared" si="10"/>
        <v>1</v>
      </c>
      <c r="DO41" s="212">
        <f>IF(DK41=0," ",VLOOKUP(DK41,PROTOKOL!$A:$E,5,FALSE))</f>
        <v>7.5</v>
      </c>
      <c r="DP41" s="176" t="s">
        <v>142</v>
      </c>
      <c r="DQ41" s="177">
        <f>IF(DK41=0," ",(DO41*DN41))/7.5*7.5</f>
        <v>7.5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84"/>
        <v xml:space="preserve"> </v>
      </c>
      <c r="DZ41" s="176">
        <f t="shared" si="82"/>
        <v>0</v>
      </c>
      <c r="EA41" s="177" t="str">
        <f t="shared" si="83"/>
        <v xml:space="preserve"> </v>
      </c>
      <c r="EC41" s="173">
        <v>7</v>
      </c>
      <c r="ED41" s="231">
        <v>7</v>
      </c>
      <c r="EE41" s="174" t="str">
        <f>IF(EG41=0," ",VLOOKUP(EG41,PROTOKOL!$A:$F,6,FALSE))</f>
        <v>FORKLİFT OPERATÖRÜ</v>
      </c>
      <c r="EF41" s="43">
        <v>1</v>
      </c>
      <c r="EG41" s="43">
        <v>14</v>
      </c>
      <c r="EH41" s="43">
        <v>7.5</v>
      </c>
      <c r="EI41" s="42">
        <f>IF(EG41=0," ",(VLOOKUP(EG41,PROTOKOL!$A$1:$E$29,2,FALSE))*EH41)</f>
        <v>0</v>
      </c>
      <c r="EJ41" s="175">
        <f t="shared" si="12"/>
        <v>1</v>
      </c>
      <c r="EK41" s="212">
        <f>IF(EG41=0," ",VLOOKUP(EG41,PROTOKOL!$A:$E,5,FALSE))</f>
        <v>7.5</v>
      </c>
      <c r="EL41" s="176" t="s">
        <v>142</v>
      </c>
      <c r="EM41" s="177">
        <f>IF(EG41=0," ",(EK41*EJ41))/7.5*7.5</f>
        <v>7.5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85"/>
        <v xml:space="preserve"> </v>
      </c>
      <c r="EV41" s="176">
        <f t="shared" si="86"/>
        <v>0</v>
      </c>
      <c r="EW41" s="177" t="str">
        <f t="shared" si="87"/>
        <v xml:space="preserve"> </v>
      </c>
      <c r="EY41" s="173">
        <v>7</v>
      </c>
      <c r="EZ41" s="231">
        <v>7</v>
      </c>
      <c r="FA41" s="174" t="str">
        <f>IF(FC41=0," ",VLOOKUP(FC41,PROTOKOL!$A:$F,6,FALSE))</f>
        <v>VAKUM TEST</v>
      </c>
      <c r="FB41" s="43">
        <v>180</v>
      </c>
      <c r="FC41" s="43">
        <v>4</v>
      </c>
      <c r="FD41" s="43">
        <v>6</v>
      </c>
      <c r="FE41" s="42">
        <f>IF(FC41=0," ",(VLOOKUP(FC41,PROTOKOL!$A$1:$E$29,2,FALSE))*FD41)</f>
        <v>120</v>
      </c>
      <c r="FF41" s="175">
        <f t="shared" si="14"/>
        <v>60</v>
      </c>
      <c r="FG41" s="212">
        <f>IF(FC41=0," ",VLOOKUP(FC41,PROTOKOL!$A:$E,5,FALSE))</f>
        <v>0.44947554687499996</v>
      </c>
      <c r="FH41" s="176" t="s">
        <v>142</v>
      </c>
      <c r="FI41" s="177">
        <f t="shared" si="177"/>
        <v>26.968532812499998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6"/>
        <v xml:space="preserve"> </v>
      </c>
      <c r="FR41" s="176">
        <f t="shared" si="88"/>
        <v>0</v>
      </c>
      <c r="FS41" s="177" t="str">
        <f t="shared" si="89"/>
        <v xml:space="preserve"> </v>
      </c>
      <c r="FU41" s="173">
        <v>7</v>
      </c>
      <c r="FV41" s="231">
        <v>7</v>
      </c>
      <c r="FW41" s="174" t="str">
        <f>IF(FY41=0," ",VLOOKUP(FY41,PROTOKOL!$A:$F,6,FALSE))</f>
        <v>PERDE KESME SULU SİST.</v>
      </c>
      <c r="FX41" s="43">
        <v>151</v>
      </c>
      <c r="FY41" s="43">
        <v>8</v>
      </c>
      <c r="FZ41" s="43">
        <v>7.5</v>
      </c>
      <c r="GA41" s="42">
        <f>IF(FY41=0," ",(VLOOKUP(FY41,PROTOKOL!$A$1:$E$29,2,FALSE))*FZ41)</f>
        <v>98</v>
      </c>
      <c r="GB41" s="175">
        <f t="shared" si="16"/>
        <v>53</v>
      </c>
      <c r="GC41" s="212">
        <f>IF(FY41=0," ",VLOOKUP(FY41,PROTOKOL!$A:$E,5,FALSE))</f>
        <v>0.69150084134615386</v>
      </c>
      <c r="GD41" s="176" t="s">
        <v>142</v>
      </c>
      <c r="GE41" s="177">
        <f t="shared" si="90"/>
        <v>36.649544591346157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7"/>
        <v xml:space="preserve"> </v>
      </c>
      <c r="GN41" s="176">
        <f t="shared" si="92"/>
        <v>0</v>
      </c>
      <c r="GO41" s="177" t="str">
        <f t="shared" si="93"/>
        <v xml:space="preserve"> </v>
      </c>
      <c r="GQ41" s="173">
        <v>7</v>
      </c>
      <c r="GR41" s="231">
        <v>7</v>
      </c>
      <c r="GS41" s="174" t="s">
        <v>143</v>
      </c>
      <c r="GT41" s="43"/>
      <c r="GU41" s="43"/>
      <c r="GV41" s="43"/>
      <c r="GW41" s="42" t="str">
        <f>IF(GU41=0," ",(VLOOKUP(GU41,PROTOKOL!$A$1:$E$29,2,FALSE))*GV41)</f>
        <v xml:space="preserve"> </v>
      </c>
      <c r="GX41" s="175" t="str">
        <f t="shared" si="18"/>
        <v xml:space="preserve"> </v>
      </c>
      <c r="GY41" s="212" t="str">
        <f>IF(GU41=0," ",VLOOKUP(GU41,PROTOKOL!$A:$E,5,FALSE))</f>
        <v xml:space="preserve"> </v>
      </c>
      <c r="GZ41" s="176" t="s">
        <v>142</v>
      </c>
      <c r="HA41" s="177" t="str">
        <f t="shared" si="94"/>
        <v xml:space="preserve"> 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8"/>
        <v xml:space="preserve"> </v>
      </c>
      <c r="HJ41" s="176">
        <f t="shared" si="96"/>
        <v>0</v>
      </c>
      <c r="HK41" s="177" t="str">
        <f t="shared" si="97"/>
        <v xml:space="preserve"> </v>
      </c>
      <c r="HM41" s="173">
        <v>7</v>
      </c>
      <c r="HN41" s="231">
        <v>7</v>
      </c>
      <c r="HO41" s="174" t="str">
        <f>IF(HQ41=0," ",VLOOKUP(HQ41,PROTOKOL!$A:$F,6,FALSE))</f>
        <v>PANTOGRAF KLOZET  PİSUAR  TAŞLAMA</v>
      </c>
      <c r="HP41" s="43">
        <v>107</v>
      </c>
      <c r="HQ41" s="43">
        <v>10</v>
      </c>
      <c r="HR41" s="43">
        <v>7.5</v>
      </c>
      <c r="HS41" s="42">
        <f>IF(HQ41=0," ",(VLOOKUP(HQ41,PROTOKOL!$A$1:$E$29,2,FALSE))*HR41)</f>
        <v>65</v>
      </c>
      <c r="HT41" s="175">
        <f t="shared" si="20"/>
        <v>42</v>
      </c>
      <c r="HU41" s="212">
        <f>IF(HQ41=0," ",VLOOKUP(HQ41,PROTOKOL!$A:$E,5,FALSE))</f>
        <v>1.0273726785714283</v>
      </c>
      <c r="HV41" s="176" t="s">
        <v>142</v>
      </c>
      <c r="HW41" s="177">
        <f t="shared" si="98"/>
        <v>43.149652499999988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189"/>
        <v xml:space="preserve"> </v>
      </c>
      <c r="IF41" s="176">
        <f t="shared" si="100"/>
        <v>0</v>
      </c>
      <c r="IG41" s="177" t="str">
        <f t="shared" si="101"/>
        <v xml:space="preserve"> </v>
      </c>
      <c r="II41" s="173">
        <v>7</v>
      </c>
      <c r="IJ41" s="231">
        <v>7</v>
      </c>
      <c r="IK41" s="174" t="str">
        <f>IF(IM41=0," ",VLOOKUP(IM41,PROTOKOL!$A:$F,6,FALSE))</f>
        <v>VİTRA CLEAN</v>
      </c>
      <c r="IL41" s="43">
        <v>96</v>
      </c>
      <c r="IM41" s="43">
        <v>13</v>
      </c>
      <c r="IN41" s="43">
        <v>7.5</v>
      </c>
      <c r="IO41" s="42">
        <f>IF(IM41=0," ",(VLOOKUP(IM41,PROTOKOL!$A$1:$E$29,2,FALSE))*IN41)</f>
        <v>59</v>
      </c>
      <c r="IP41" s="175">
        <f t="shared" si="22"/>
        <v>37</v>
      </c>
      <c r="IQ41" s="212">
        <f>IF(IM41=0," ",VLOOKUP(IM41,PROTOKOL!$A:$E,5,FALSE))</f>
        <v>1.1599368951612903</v>
      </c>
      <c r="IR41" s="176" t="s">
        <v>142</v>
      </c>
      <c r="IS41" s="177">
        <f t="shared" si="102"/>
        <v>42.91766512096774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90"/>
        <v xml:space="preserve"> </v>
      </c>
      <c r="JB41" s="176">
        <f t="shared" si="104"/>
        <v>0</v>
      </c>
      <c r="JC41" s="177" t="str">
        <f t="shared" si="105"/>
        <v xml:space="preserve"> </v>
      </c>
      <c r="JE41" s="173">
        <v>7</v>
      </c>
      <c r="JF41" s="231">
        <v>7</v>
      </c>
      <c r="JG41" s="174" t="str">
        <f>IF(JI41=0," ",VLOOKUP(JI41,PROTOKOL!$A:$F,6,FALSE))</f>
        <v>WNZL. LAV. VE DUV. ASMA KLZ</v>
      </c>
      <c r="JH41" s="43">
        <v>220</v>
      </c>
      <c r="JI41" s="43">
        <v>1</v>
      </c>
      <c r="JJ41" s="43">
        <v>7.5</v>
      </c>
      <c r="JK41" s="42">
        <f>IF(JI41=0," ",(VLOOKUP(JI41,PROTOKOL!$A$1:$E$29,2,FALSE))*JJ41)</f>
        <v>144</v>
      </c>
      <c r="JL41" s="175">
        <f t="shared" si="24"/>
        <v>76</v>
      </c>
      <c r="JM41" s="212">
        <f>IF(JI41=0," ",VLOOKUP(JI41,PROTOKOL!$A:$E,5,FALSE))</f>
        <v>0.4731321546052632</v>
      </c>
      <c r="JN41" s="176" t="s">
        <v>142</v>
      </c>
      <c r="JO41" s="177">
        <f t="shared" si="106"/>
        <v>35.958043750000002</v>
      </c>
      <c r="JP41" s="217" t="str">
        <f>IF(JR41=0," ",VLOOKUP(JR41,PROTOKOL!$A:$F,6,FALSE))</f>
        <v>ÜRÜN KONTROL</v>
      </c>
      <c r="JQ41" s="43">
        <v>1</v>
      </c>
      <c r="JR41" s="43">
        <v>20</v>
      </c>
      <c r="JS41" s="43">
        <v>3</v>
      </c>
      <c r="JT41" s="91">
        <f>IF(JR41=0," ",(VLOOKUP(JR41,PROTOKOL!$A$1:$E$29,2,FALSE))*JS41)</f>
        <v>0</v>
      </c>
      <c r="JU41" s="175">
        <f t="shared" si="25"/>
        <v>1</v>
      </c>
      <c r="JV41" s="176" t="e">
        <f>IF(JR41=0," ",VLOOKUP(JR41,PROTOKOL!$A:$E,5,FALSE))</f>
        <v>#DIV/0!</v>
      </c>
      <c r="JW41" s="212" t="e">
        <f>IF(JR41=0," ",(JU41*JV41))/7.5*3</f>
        <v>#DIV/0!</v>
      </c>
      <c r="JX41" s="176">
        <f t="shared" si="108"/>
        <v>6</v>
      </c>
      <c r="JY41" s="177" t="e">
        <f t="shared" si="109"/>
        <v>#DIV/0!</v>
      </c>
      <c r="KA41" s="173">
        <v>7</v>
      </c>
      <c r="KB41" s="231">
        <v>7</v>
      </c>
      <c r="KC41" s="174" t="str">
        <f>IF(KE41=0," ",VLOOKUP(KE41,PROTOKOL!$A:$F,6,FALSE))</f>
        <v>WNZL. YERD.KLZ. TAŞLAMA</v>
      </c>
      <c r="KD41" s="43">
        <v>180</v>
      </c>
      <c r="KE41" s="43">
        <v>2</v>
      </c>
      <c r="KF41" s="43">
        <v>7</v>
      </c>
      <c r="KG41" s="42">
        <f>IF(KE41=0," ",(VLOOKUP(KE41,PROTOKOL!$A$1:$E$29,2,FALSE))*KF41)</f>
        <v>115.73333333333335</v>
      </c>
      <c r="KH41" s="175">
        <f t="shared" si="26"/>
        <v>64.266666666666652</v>
      </c>
      <c r="KI41" s="212">
        <f>IF(KE41=0," ",VLOOKUP(KE41,PROTOKOL!$A:$E,5,FALSE))</f>
        <v>0.54481884469696984</v>
      </c>
      <c r="KJ41" s="176" t="s">
        <v>142</v>
      </c>
      <c r="KK41" s="177">
        <f t="shared" si="110"/>
        <v>35.013691085858589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92"/>
        <v xml:space="preserve"> </v>
      </c>
      <c r="KT41" s="176">
        <f t="shared" si="112"/>
        <v>0</v>
      </c>
      <c r="KU41" s="177" t="str">
        <f t="shared" si="113"/>
        <v xml:space="preserve"> </v>
      </c>
      <c r="KW41" s="173">
        <v>7</v>
      </c>
      <c r="KX41" s="231">
        <v>7</v>
      </c>
      <c r="KY41" s="174" t="str">
        <f>IF(LA41=0," ",VLOOKUP(LA41,PROTOKOL!$A:$F,6,FALSE))</f>
        <v>SIZDIRMAZLIK TAMİR</v>
      </c>
      <c r="KZ41" s="43">
        <v>121</v>
      </c>
      <c r="LA41" s="43">
        <v>12</v>
      </c>
      <c r="LB41" s="43">
        <v>7.5</v>
      </c>
      <c r="LC41" s="42">
        <f>IF(LA41=0," ",(VLOOKUP(LA41,PROTOKOL!$A$1:$E$29,2,FALSE))*LB41)</f>
        <v>78</v>
      </c>
      <c r="LD41" s="175">
        <f t="shared" si="28"/>
        <v>43</v>
      </c>
      <c r="LE41" s="212">
        <f>IF(LA41=0," ",VLOOKUP(LA41,PROTOKOL!$A:$E,5,FALSE))</f>
        <v>0.8561438988095238</v>
      </c>
      <c r="LF41" s="176" t="s">
        <v>142</v>
      </c>
      <c r="LG41" s="177">
        <f t="shared" si="114"/>
        <v>36.814187648809522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93"/>
        <v xml:space="preserve"> </v>
      </c>
      <c r="LP41" s="176">
        <f t="shared" si="116"/>
        <v>0</v>
      </c>
      <c r="LQ41" s="177" t="str">
        <f t="shared" si="117"/>
        <v xml:space="preserve"> </v>
      </c>
      <c r="LS41" s="173">
        <v>7</v>
      </c>
      <c r="LT41" s="231">
        <v>7</v>
      </c>
      <c r="LU41" s="174" t="str">
        <f>IF(LW41=0," ",VLOOKUP(LW41,PROTOKOL!$A:$F,6,FALSE))</f>
        <v>PERDE KESME SULU SİST.</v>
      </c>
      <c r="LV41" s="43">
        <v>60</v>
      </c>
      <c r="LW41" s="43">
        <v>8</v>
      </c>
      <c r="LX41" s="43">
        <v>3</v>
      </c>
      <c r="LY41" s="42">
        <f>IF(LW41=0," ",(VLOOKUP(LW41,PROTOKOL!$A$1:$E$29,2,FALSE))*LX41)</f>
        <v>39.200000000000003</v>
      </c>
      <c r="LZ41" s="175">
        <f t="shared" si="30"/>
        <v>20.799999999999997</v>
      </c>
      <c r="MA41" s="212">
        <f>IF(LW41=0," ",VLOOKUP(LW41,PROTOKOL!$A:$E,5,FALSE))</f>
        <v>0.69150084134615386</v>
      </c>
      <c r="MB41" s="176" t="s">
        <v>142</v>
      </c>
      <c r="MC41" s="177">
        <f t="shared" si="118"/>
        <v>14.383217499999999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94"/>
        <v xml:space="preserve"> </v>
      </c>
      <c r="ML41" s="176">
        <f t="shared" si="120"/>
        <v>0</v>
      </c>
      <c r="MM41" s="177" t="str">
        <f t="shared" si="121"/>
        <v xml:space="preserve"> </v>
      </c>
      <c r="MO41" s="173">
        <v>7</v>
      </c>
      <c r="MP41" s="231">
        <v>7</v>
      </c>
      <c r="MQ41" s="174" t="str">
        <f>IF(MS41=0," ",VLOOKUP(MS41,PROTOKOL!$A:$F,6,FALSE))</f>
        <v>SIZDIRMAZLIK TAMİR</v>
      </c>
      <c r="MR41" s="43">
        <v>120</v>
      </c>
      <c r="MS41" s="43">
        <v>12</v>
      </c>
      <c r="MT41" s="43">
        <v>7.5</v>
      </c>
      <c r="MU41" s="42">
        <f>IF(MS41=0," ",(VLOOKUP(MS41,PROTOKOL!$A$1:$E$29,2,FALSE))*MT41)</f>
        <v>78</v>
      </c>
      <c r="MV41" s="175">
        <f t="shared" si="32"/>
        <v>42</v>
      </c>
      <c r="MW41" s="212">
        <f>IF(MS41=0," ",VLOOKUP(MS41,PROTOKOL!$A:$E,5,FALSE))</f>
        <v>0.8561438988095238</v>
      </c>
      <c r="MX41" s="176" t="s">
        <v>142</v>
      </c>
      <c r="MY41" s="177">
        <f t="shared" si="122"/>
        <v>35.958043750000002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95"/>
        <v xml:space="preserve"> </v>
      </c>
      <c r="NH41" s="176">
        <f t="shared" si="124"/>
        <v>0</v>
      </c>
      <c r="NI41" s="177" t="str">
        <f t="shared" si="125"/>
        <v xml:space="preserve"> </v>
      </c>
      <c r="NK41" s="173">
        <v>7</v>
      </c>
      <c r="NL41" s="231">
        <v>7</v>
      </c>
      <c r="NM41" s="174" t="str">
        <f>IF(NO41=0," ",VLOOKUP(NO41,PROTOKOL!$A:$F,6,FALSE))</f>
        <v>WNZL. YERD.KLZ. TAŞLAMA</v>
      </c>
      <c r="NN41" s="43">
        <v>230</v>
      </c>
      <c r="NO41" s="43">
        <v>2</v>
      </c>
      <c r="NP41" s="43">
        <v>7.5</v>
      </c>
      <c r="NQ41" s="42">
        <f>IF(NO41=0," ",(VLOOKUP(NO41,PROTOKOL!$A$1:$E$29,2,FALSE))*NP41)</f>
        <v>124.00000000000001</v>
      </c>
      <c r="NR41" s="175">
        <f t="shared" si="34"/>
        <v>105.99999999999999</v>
      </c>
      <c r="NS41" s="212">
        <f>IF(NO41=0," ",VLOOKUP(NO41,PROTOKOL!$A:$E,5,FALSE))</f>
        <v>0.54481884469696984</v>
      </c>
      <c r="NT41" s="176" t="s">
        <v>142</v>
      </c>
      <c r="NU41" s="177">
        <f t="shared" si="126"/>
        <v>57.750797537878796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6"/>
        <v xml:space="preserve"> </v>
      </c>
      <c r="OD41" s="176">
        <f t="shared" si="128"/>
        <v>0</v>
      </c>
      <c r="OE41" s="177" t="str">
        <f t="shared" si="129"/>
        <v xml:space="preserve"> </v>
      </c>
      <c r="OG41" s="173">
        <v>7</v>
      </c>
      <c r="OH41" s="231">
        <v>7</v>
      </c>
      <c r="OI41" s="174" t="str">
        <f>IF(OK41=0," ",VLOOKUP(OK41,PROTOKOL!$A:$F,6,FALSE))</f>
        <v>VAKUM TEST</v>
      </c>
      <c r="OJ41" s="43">
        <v>180</v>
      </c>
      <c r="OK41" s="43">
        <v>4</v>
      </c>
      <c r="OL41" s="43">
        <v>6</v>
      </c>
      <c r="OM41" s="42">
        <f>IF(OK41=0," ",(VLOOKUP(OK41,PROTOKOL!$A$1:$E$29,2,FALSE))*OL41)</f>
        <v>120</v>
      </c>
      <c r="ON41" s="175">
        <f t="shared" si="36"/>
        <v>60</v>
      </c>
      <c r="OO41" s="212">
        <f>IF(OK41=0," ",VLOOKUP(OK41,PROTOKOL!$A:$E,5,FALSE))</f>
        <v>0.44947554687499996</v>
      </c>
      <c r="OP41" s="176" t="s">
        <v>142</v>
      </c>
      <c r="OQ41" s="177">
        <f t="shared" si="130"/>
        <v>26.968532812499998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7"/>
        <v xml:space="preserve"> </v>
      </c>
      <c r="OZ41" s="176">
        <f t="shared" si="132"/>
        <v>0</v>
      </c>
      <c r="PA41" s="177" t="str">
        <f t="shared" si="133"/>
        <v xml:space="preserve"> </v>
      </c>
      <c r="PC41" s="173">
        <v>7</v>
      </c>
      <c r="PD41" s="231">
        <v>7</v>
      </c>
      <c r="PE41" s="174" t="str">
        <f>IF(PG41=0," ",VLOOKUP(PG41,PROTOKOL!$A:$F,6,FALSE))</f>
        <v>VAKUM TEST</v>
      </c>
      <c r="PF41" s="43">
        <v>171</v>
      </c>
      <c r="PG41" s="43">
        <v>4</v>
      </c>
      <c r="PH41" s="43">
        <v>5.5</v>
      </c>
      <c r="PI41" s="42">
        <f>IF(PG41=0," ",(VLOOKUP(PG41,PROTOKOL!$A$1:$E$29,2,FALSE))*PH41)</f>
        <v>110</v>
      </c>
      <c r="PJ41" s="175">
        <f t="shared" si="38"/>
        <v>61</v>
      </c>
      <c r="PK41" s="212">
        <f>IF(PG41=0," ",VLOOKUP(PG41,PROTOKOL!$A:$E,5,FALSE))</f>
        <v>0.44947554687499996</v>
      </c>
      <c r="PL41" s="176" t="s">
        <v>142</v>
      </c>
      <c r="PM41" s="177">
        <f t="shared" si="134"/>
        <v>27.418008359374998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8"/>
        <v xml:space="preserve"> </v>
      </c>
      <c r="PV41" s="176">
        <f t="shared" si="136"/>
        <v>0</v>
      </c>
      <c r="PW41" s="177" t="str">
        <f t="shared" si="137"/>
        <v xml:space="preserve"> </v>
      </c>
      <c r="PY41" s="173">
        <v>7</v>
      </c>
      <c r="PZ41" s="231">
        <v>7</v>
      </c>
      <c r="QA41" s="174" t="str">
        <f>IF(QC41=0," ",VLOOKUP(QC41,PROTOKOL!$A:$F,6,FALSE))</f>
        <v>PERDE KESME SULU SİST.</v>
      </c>
      <c r="QB41" s="43">
        <v>150</v>
      </c>
      <c r="QC41" s="43">
        <v>8</v>
      </c>
      <c r="QD41" s="43">
        <v>7.5</v>
      </c>
      <c r="QE41" s="42">
        <f>IF(QC41=0," ",(VLOOKUP(QC41,PROTOKOL!$A$1:$E$29,2,FALSE))*QD41)</f>
        <v>98</v>
      </c>
      <c r="QF41" s="175">
        <f t="shared" si="40"/>
        <v>52</v>
      </c>
      <c r="QG41" s="212">
        <f>IF(QC41=0," ",VLOOKUP(QC41,PROTOKOL!$A:$E,5,FALSE))</f>
        <v>0.69150084134615386</v>
      </c>
      <c r="QH41" s="176" t="s">
        <v>142</v>
      </c>
      <c r="QI41" s="177">
        <f t="shared" si="179"/>
        <v>35.958043750000002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9"/>
        <v xml:space="preserve"> </v>
      </c>
      <c r="QR41" s="176">
        <f t="shared" si="139"/>
        <v>0</v>
      </c>
      <c r="QS41" s="177" t="str">
        <f t="shared" si="140"/>
        <v xml:space="preserve"> </v>
      </c>
      <c r="QU41" s="173">
        <v>7</v>
      </c>
      <c r="QV41" s="231">
        <v>7</v>
      </c>
      <c r="QW41" s="174" t="str">
        <f>IF(QY41=0," ",VLOOKUP(QY41,PROTOKOL!$A:$F,6,FALSE))</f>
        <v>VAKUM TEST</v>
      </c>
      <c r="QX41" s="43">
        <v>230</v>
      </c>
      <c r="QY41" s="43">
        <v>4</v>
      </c>
      <c r="QZ41" s="43">
        <v>7.5</v>
      </c>
      <c r="RA41" s="42">
        <f>IF(QY41=0," ",(VLOOKUP(QY41,PROTOKOL!$A$1:$E$29,2,FALSE))*QZ41)</f>
        <v>150</v>
      </c>
      <c r="RB41" s="175">
        <f t="shared" si="42"/>
        <v>80</v>
      </c>
      <c r="RC41" s="212">
        <f>IF(QY41=0," ",VLOOKUP(QY41,PROTOKOL!$A:$E,5,FALSE))</f>
        <v>0.44947554687499996</v>
      </c>
      <c r="RD41" s="176" t="s">
        <v>142</v>
      </c>
      <c r="RE41" s="177">
        <f t="shared" si="141"/>
        <v>35.958043749999995</v>
      </c>
      <c r="RF41" s="217" t="str">
        <f>IF(RH41=0," ",VLOOKUP(RH41,PROTOKOL!$A:$F,6,FALSE))</f>
        <v>VAKUM TEST</v>
      </c>
      <c r="RG41" s="43">
        <v>89</v>
      </c>
      <c r="RH41" s="43">
        <v>4</v>
      </c>
      <c r="RI41" s="43">
        <v>3</v>
      </c>
      <c r="RJ41" s="91">
        <f>IF(RH41=0," ",(VLOOKUP(RH41,PROTOKOL!$A$1:$E$29,2,FALSE))*RI41)</f>
        <v>60</v>
      </c>
      <c r="RK41" s="175">
        <f t="shared" si="43"/>
        <v>29</v>
      </c>
      <c r="RL41" s="176">
        <f>IF(RH41=0," ",VLOOKUP(RH41,PROTOKOL!$A:$E,5,FALSE))</f>
        <v>0.44947554687499996</v>
      </c>
      <c r="RM41" s="212">
        <f t="shared" si="200"/>
        <v>13.034790859374999</v>
      </c>
      <c r="RN41" s="176">
        <f t="shared" si="143"/>
        <v>6</v>
      </c>
      <c r="RO41" s="177">
        <f t="shared" si="144"/>
        <v>26.069581718750001</v>
      </c>
      <c r="RQ41" s="173">
        <v>7</v>
      </c>
      <c r="RR41" s="231">
        <v>7</v>
      </c>
      <c r="RS41" s="174" t="str">
        <f>IF(RU41=0," ",VLOOKUP(RU41,PROTOKOL!$A:$F,6,FALSE))</f>
        <v>VAKUM TEST</v>
      </c>
      <c r="RT41" s="43">
        <v>60</v>
      </c>
      <c r="RU41" s="43">
        <v>4</v>
      </c>
      <c r="RV41" s="43">
        <v>2</v>
      </c>
      <c r="RW41" s="42">
        <f>IF(RU41=0," ",(VLOOKUP(RU41,PROTOKOL!$A$1:$E$29,2,FALSE))*RV41)</f>
        <v>40</v>
      </c>
      <c r="RX41" s="175">
        <f t="shared" si="44"/>
        <v>20</v>
      </c>
      <c r="RY41" s="212">
        <f>IF(RU41=0," ",VLOOKUP(RU41,PROTOKOL!$A:$E,5,FALSE))</f>
        <v>0.44947554687499996</v>
      </c>
      <c r="RZ41" s="176" t="s">
        <v>142</v>
      </c>
      <c r="SA41" s="177">
        <f t="shared" si="145"/>
        <v>8.9895109374999986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201"/>
        <v xml:space="preserve"> </v>
      </c>
      <c r="SJ41" s="176">
        <f t="shared" si="147"/>
        <v>0</v>
      </c>
      <c r="SK41" s="177" t="str">
        <f t="shared" si="148"/>
        <v xml:space="preserve"> </v>
      </c>
      <c r="SM41" s="173">
        <v>7</v>
      </c>
      <c r="SN41" s="231">
        <v>7</v>
      </c>
      <c r="SO41" s="174" t="str">
        <f>IF(SQ41=0," ",VLOOKUP(SQ41,PROTOKOL!$A:$F,6,FALSE))</f>
        <v>VAKUM TEST</v>
      </c>
      <c r="SP41" s="43">
        <v>150</v>
      </c>
      <c r="SQ41" s="43">
        <v>4</v>
      </c>
      <c r="SR41" s="43">
        <v>5</v>
      </c>
      <c r="SS41" s="42">
        <f>IF(SQ41=0," ",(VLOOKUP(SQ41,PROTOKOL!$A$1:$E$29,2,FALSE))*SR41)</f>
        <v>100</v>
      </c>
      <c r="ST41" s="175">
        <f t="shared" si="46"/>
        <v>50</v>
      </c>
      <c r="SU41" s="212">
        <f>IF(SQ41=0," ",VLOOKUP(SQ41,PROTOKOL!$A:$E,5,FALSE))</f>
        <v>0.44947554687499996</v>
      </c>
      <c r="SV41" s="176" t="s">
        <v>142</v>
      </c>
      <c r="SW41" s="177">
        <f t="shared" si="149"/>
        <v>22.473777343749997</v>
      </c>
      <c r="SX41" s="217" t="str">
        <f>IF(SZ41=0," ",VLOOKUP(SZ41,PROTOKOL!$A:$F,6,FALSE))</f>
        <v xml:space="preserve"> </v>
      </c>
      <c r="SY41" s="43"/>
      <c r="SZ41" s="43"/>
      <c r="TA41" s="43"/>
      <c r="TB41" s="91" t="str">
        <f>IF(SZ41=0," ",(VLOOKUP(SZ41,PROTOKOL!$A$1:$E$29,2,FALSE))*TA41)</f>
        <v xml:space="preserve"> </v>
      </c>
      <c r="TC41" s="175" t="str">
        <f t="shared" si="47"/>
        <v xml:space="preserve"> </v>
      </c>
      <c r="TD41" s="176" t="str">
        <f>IF(SZ41=0," ",VLOOKUP(SZ41,PROTOKOL!$A:$E,5,FALSE))</f>
        <v xml:space="preserve"> </v>
      </c>
      <c r="TE41" s="212" t="str">
        <f t="shared" si="202"/>
        <v xml:space="preserve"> </v>
      </c>
      <c r="TF41" s="176">
        <f t="shared" si="151"/>
        <v>0</v>
      </c>
      <c r="TG41" s="177" t="str">
        <f t="shared" si="152"/>
        <v xml:space="preserve"> </v>
      </c>
      <c r="TI41" s="173">
        <v>7</v>
      </c>
      <c r="TJ41" s="231">
        <v>7</v>
      </c>
      <c r="TK41" s="174" t="s">
        <v>143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 t="s">
        <v>142</v>
      </c>
      <c r="TS41" s="177" t="str">
        <f t="shared" si="153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203"/>
        <v xml:space="preserve"> </v>
      </c>
      <c r="UB41" s="176">
        <f t="shared" si="155"/>
        <v>0</v>
      </c>
      <c r="UC41" s="177" t="str">
        <f t="shared" si="156"/>
        <v xml:space="preserve"> </v>
      </c>
      <c r="UE41" s="173">
        <v>7</v>
      </c>
      <c r="UF41" s="231">
        <v>7</v>
      </c>
      <c r="UG41" s="174" t="str">
        <f>IF(UI41=0," ",VLOOKUP(UI41,PROTOKOL!$A:$F,6,FALSE))</f>
        <v>SIZDIRMAZLIK TAMİR</v>
      </c>
      <c r="UH41" s="43">
        <v>121</v>
      </c>
      <c r="UI41" s="43">
        <v>12</v>
      </c>
      <c r="UJ41" s="43">
        <v>7.5</v>
      </c>
      <c r="UK41" s="42">
        <f>IF(UI41=0," ",(VLOOKUP(UI41,PROTOKOL!$A$1:$E$29,2,FALSE))*UJ41)</f>
        <v>78</v>
      </c>
      <c r="UL41" s="175">
        <f t="shared" si="50"/>
        <v>43</v>
      </c>
      <c r="UM41" s="212">
        <f>IF(UI41=0," ",VLOOKUP(UI41,PROTOKOL!$A:$E,5,FALSE))</f>
        <v>0.8561438988095238</v>
      </c>
      <c r="UN41" s="176" t="s">
        <v>142</v>
      </c>
      <c r="UO41" s="177">
        <f t="shared" si="157"/>
        <v>36.814187648809522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204"/>
        <v xml:space="preserve"> </v>
      </c>
      <c r="UX41" s="176">
        <f t="shared" si="159"/>
        <v>0</v>
      </c>
      <c r="UY41" s="177" t="str">
        <f t="shared" si="160"/>
        <v xml:space="preserve"> </v>
      </c>
      <c r="VA41" s="173">
        <v>7</v>
      </c>
      <c r="VB41" s="231">
        <v>7</v>
      </c>
      <c r="VC41" s="174" t="str">
        <f>IF(VE41=0," ",VLOOKUP(VE41,PROTOKOL!$A:$F,6,FALSE))</f>
        <v>SIZDIRMAZLIK TAMİR</v>
      </c>
      <c r="VD41" s="43">
        <v>121</v>
      </c>
      <c r="VE41" s="43">
        <v>12</v>
      </c>
      <c r="VF41" s="43">
        <v>7.5</v>
      </c>
      <c r="VG41" s="42">
        <f>IF(VE41=0," ",(VLOOKUP(VE41,PROTOKOL!$A$1:$E$29,2,FALSE))*VF41)</f>
        <v>78</v>
      </c>
      <c r="VH41" s="175">
        <f t="shared" si="52"/>
        <v>43</v>
      </c>
      <c r="VI41" s="212">
        <f>IF(VE41=0," ",VLOOKUP(VE41,PROTOKOL!$A:$E,5,FALSE))</f>
        <v>0.8561438988095238</v>
      </c>
      <c r="VJ41" s="176" t="s">
        <v>142</v>
      </c>
      <c r="VK41" s="177">
        <f t="shared" si="161"/>
        <v>36.814187648809522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205"/>
        <v xml:space="preserve"> </v>
      </c>
      <c r="VT41" s="176">
        <f t="shared" si="163"/>
        <v>0</v>
      </c>
      <c r="VU41" s="177" t="str">
        <f t="shared" si="164"/>
        <v xml:space="preserve"> </v>
      </c>
      <c r="VW41" s="173">
        <v>7</v>
      </c>
      <c r="VX41" s="231">
        <v>7</v>
      </c>
      <c r="VY41" s="174" t="str">
        <f>IF(WA41=0," ",VLOOKUP(WA41,PROTOKOL!$A:$F,6,FALSE))</f>
        <v>WNZL. LAV. VE DUV. ASMA KLZ</v>
      </c>
      <c r="VZ41" s="43">
        <v>206</v>
      </c>
      <c r="WA41" s="43">
        <v>1</v>
      </c>
      <c r="WB41" s="43">
        <v>7.5</v>
      </c>
      <c r="WC41" s="42">
        <f>IF(WA41=0," ",(VLOOKUP(WA41,PROTOKOL!$A$1:$E$29,2,FALSE))*WB41)</f>
        <v>144</v>
      </c>
      <c r="WD41" s="175">
        <f t="shared" si="54"/>
        <v>62</v>
      </c>
      <c r="WE41" s="212">
        <f>IF(WA41=0," ",VLOOKUP(WA41,PROTOKOL!$A:$E,5,FALSE))</f>
        <v>0.4731321546052632</v>
      </c>
      <c r="WF41" s="176" t="s">
        <v>142</v>
      </c>
      <c r="WG41" s="177">
        <f t="shared" si="165"/>
        <v>29.334193585526318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6"/>
        <v xml:space="preserve"> </v>
      </c>
      <c r="WP41" s="176">
        <f t="shared" si="167"/>
        <v>0</v>
      </c>
      <c r="WQ41" s="177" t="str">
        <f t="shared" si="168"/>
        <v xml:space="preserve"> </v>
      </c>
      <c r="WS41" s="173">
        <v>7</v>
      </c>
      <c r="WT41" s="231">
        <v>7</v>
      </c>
      <c r="WU41" s="174" t="str">
        <f>IF(WW41=0," ",VLOOKUP(WW41,PROTOKOL!$A:$F,6,FALSE))</f>
        <v>VAKUM TEST</v>
      </c>
      <c r="WV41" s="43">
        <v>30</v>
      </c>
      <c r="WW41" s="43">
        <v>4</v>
      </c>
      <c r="WX41" s="43">
        <v>1</v>
      </c>
      <c r="WY41" s="42">
        <f>IF(WW41=0," ",(VLOOKUP(WW41,PROTOKOL!$A$1:$E$29,2,FALSE))*WX41)</f>
        <v>20</v>
      </c>
      <c r="WZ41" s="175">
        <f t="shared" si="56"/>
        <v>10</v>
      </c>
      <c r="XA41" s="212">
        <f>IF(WW41=0," ",VLOOKUP(WW41,PROTOKOL!$A:$E,5,FALSE))</f>
        <v>0.44947554687499996</v>
      </c>
      <c r="XB41" s="176" t="s">
        <v>142</v>
      </c>
      <c r="XC41" s="177">
        <f t="shared" si="169"/>
        <v>4.4947554687499993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7"/>
        <v xml:space="preserve"> </v>
      </c>
      <c r="XL41" s="176">
        <f t="shared" si="171"/>
        <v>0</v>
      </c>
      <c r="XM41" s="177" t="str">
        <f t="shared" si="172"/>
        <v xml:space="preserve"> </v>
      </c>
      <c r="XO41" s="173">
        <v>7</v>
      </c>
      <c r="XP41" s="231">
        <v>7</v>
      </c>
      <c r="XQ41" s="174" t="str">
        <f>IF(XS41=0," ",VLOOKUP(XS41,PROTOKOL!$A:$F,6,FALSE))</f>
        <v>WNZL. YERD.KLZ. TAŞLAMA</v>
      </c>
      <c r="XR41" s="43">
        <v>190</v>
      </c>
      <c r="XS41" s="43">
        <v>2</v>
      </c>
      <c r="XT41" s="43">
        <v>7.5</v>
      </c>
      <c r="XU41" s="42">
        <f>IF(XS41=0," ",(VLOOKUP(XS41,PROTOKOL!$A$1:$E$29,2,FALSE))*XT41)</f>
        <v>124.00000000000001</v>
      </c>
      <c r="XV41" s="175">
        <f t="shared" si="58"/>
        <v>65.999999999999986</v>
      </c>
      <c r="XW41" s="212">
        <f>IF(XS41=0," ",VLOOKUP(XS41,PROTOKOL!$A:$E,5,FALSE))</f>
        <v>0.54481884469696984</v>
      </c>
      <c r="XX41" s="176" t="s">
        <v>142</v>
      </c>
      <c r="XY41" s="177">
        <f t="shared" si="173"/>
        <v>35.958043750000002</v>
      </c>
      <c r="XZ41" s="217" t="str">
        <f>IF(YB41=0," ",VLOOKUP(YB41,PROTOKOL!$A:$F,6,FALSE))</f>
        <v xml:space="preserve"> </v>
      </c>
      <c r="YA41" s="43"/>
      <c r="YB41" s="43"/>
      <c r="YC41" s="43"/>
      <c r="YD41" s="91" t="str">
        <f>IF(YB41=0," ",(VLOOKUP(YB41,PROTOKOL!$A$1:$E$29,2,FALSE))*YC41)</f>
        <v xml:space="preserve"> </v>
      </c>
      <c r="YE41" s="175" t="str">
        <f t="shared" si="59"/>
        <v xml:space="preserve"> </v>
      </c>
      <c r="YF41" s="176" t="str">
        <f>IF(YB41=0," ",VLOOKUP(YB41,PROTOKOL!$A:$E,5,FALSE))</f>
        <v xml:space="preserve"> </v>
      </c>
      <c r="YG41" s="212" t="str">
        <f t="shared" si="208"/>
        <v xml:space="preserve"> </v>
      </c>
      <c r="YH41" s="176">
        <f t="shared" si="175"/>
        <v>0</v>
      </c>
      <c r="YI41" s="177" t="str">
        <f t="shared" si="176"/>
        <v xml:space="preserve"> </v>
      </c>
    </row>
    <row r="42" spans="1:659" ht="13.8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 t="s">
        <v>142</v>
      </c>
      <c r="K42" s="177" t="str">
        <f t="shared" si="60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61"/>
        <v xml:space="preserve"> </v>
      </c>
      <c r="T42" s="176">
        <f t="shared" si="62"/>
        <v>0</v>
      </c>
      <c r="U42" s="177" t="str">
        <f t="shared" si="63"/>
        <v xml:space="preserve"> </v>
      </c>
      <c r="W42" s="173">
        <v>7</v>
      </c>
      <c r="X42" s="229"/>
      <c r="Y42" s="174" t="str">
        <f>IF(AA42=0," ",VLOOKUP(AA42,PROTOKOL!$A:$F,6,FALSE))</f>
        <v xml:space="preserve"> </v>
      </c>
      <c r="Z42" s="43"/>
      <c r="AA42" s="43"/>
      <c r="AB42" s="43"/>
      <c r="AC42" s="42" t="str">
        <f>IF(AA42=0," ",(VLOOKUP(AA42,PROTOKOL!$A$1:$E$29,2,FALSE))*AB42)</f>
        <v xml:space="preserve"> </v>
      </c>
      <c r="AD42" s="175" t="str">
        <f t="shared" si="2"/>
        <v xml:space="preserve"> </v>
      </c>
      <c r="AE42" s="212" t="str">
        <f>IF(AA42=0," ",VLOOKUP(AA42,PROTOKOL!$A:$E,5,FALSE))</f>
        <v xml:space="preserve"> </v>
      </c>
      <c r="AF42" s="176" t="s">
        <v>142</v>
      </c>
      <c r="AG42" s="177" t="str">
        <f t="shared" si="64"/>
        <v xml:space="preserve"> 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80"/>
        <v xml:space="preserve"> </v>
      </c>
      <c r="AP42" s="176">
        <f t="shared" si="66"/>
        <v>0</v>
      </c>
      <c r="AQ42" s="177" t="str">
        <f t="shared" si="67"/>
        <v xml:space="preserve"> </v>
      </c>
      <c r="AS42" s="173">
        <v>7</v>
      </c>
      <c r="AT42" s="229"/>
      <c r="AU42" s="174" t="str">
        <f>IF(AW42=0," ",VLOOKUP(AW42,PROTOKOL!$A:$F,6,FALSE))</f>
        <v>ÜRÜN KONTROL</v>
      </c>
      <c r="AV42" s="43">
        <v>1</v>
      </c>
      <c r="AW42" s="43">
        <v>20</v>
      </c>
      <c r="AX42" s="43">
        <v>1.5</v>
      </c>
      <c r="AY42" s="42">
        <f>IF(AW42=0," ",(VLOOKUP(AW42,PROTOKOL!$A$1:$E$29,2,FALSE))*AX42)</f>
        <v>0</v>
      </c>
      <c r="AZ42" s="175">
        <f t="shared" si="4"/>
        <v>1</v>
      </c>
      <c r="BA42" s="212" t="e">
        <f>IF(AW42=0," ",VLOOKUP(AW42,PROTOKOL!$A:$E,5,FALSE))</f>
        <v>#DIV/0!</v>
      </c>
      <c r="BB42" s="176" t="s">
        <v>142</v>
      </c>
      <c r="BC42" s="177" t="e">
        <f>IF(AW42=0," ",(BA42*AZ42))/7.5*1.5</f>
        <v>#DIV/0!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81"/>
        <v xml:space="preserve"> </v>
      </c>
      <c r="BL42" s="176">
        <f t="shared" si="70"/>
        <v>0</v>
      </c>
      <c r="BM42" s="177" t="str">
        <f t="shared" si="71"/>
        <v xml:space="preserve"> </v>
      </c>
      <c r="BO42" s="173">
        <v>7</v>
      </c>
      <c r="BP42" s="229"/>
      <c r="BQ42" s="174" t="str">
        <f>IF(BS42=0," ",VLOOKUP(BS42,PROTOKOL!$A:$F,6,FALSE))</f>
        <v xml:space="preserve"> </v>
      </c>
      <c r="BR42" s="43"/>
      <c r="BS42" s="43"/>
      <c r="BT42" s="43"/>
      <c r="BU42" s="42" t="str">
        <f>IF(BS42=0," ",(VLOOKUP(BS42,PROTOKOL!$A$1:$E$29,2,FALSE))*BT42)</f>
        <v xml:space="preserve"> </v>
      </c>
      <c r="BV42" s="175" t="str">
        <f t="shared" si="6"/>
        <v xml:space="preserve"> </v>
      </c>
      <c r="BW42" s="212" t="str">
        <f>IF(BS42=0," ",VLOOKUP(BS42,PROTOKOL!$A:$E,5,FALSE))</f>
        <v xml:space="preserve"> </v>
      </c>
      <c r="BX42" s="176" t="s">
        <v>142</v>
      </c>
      <c r="BY42" s="177" t="str">
        <f t="shared" si="72"/>
        <v xml:space="preserve"> 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182"/>
        <v xml:space="preserve"> </v>
      </c>
      <c r="CH42" s="176">
        <f t="shared" si="74"/>
        <v>0</v>
      </c>
      <c r="CI42" s="177" t="str">
        <f t="shared" si="75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 t="s">
        <v>142</v>
      </c>
      <c r="CU42" s="177" t="str">
        <f t="shared" si="76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83"/>
        <v xml:space="preserve"> </v>
      </c>
      <c r="DD42" s="176">
        <f t="shared" si="78"/>
        <v>0</v>
      </c>
      <c r="DE42" s="177" t="str">
        <f t="shared" si="79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 t="s">
        <v>142</v>
      </c>
      <c r="DQ42" s="177" t="str">
        <f t="shared" si="80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84"/>
        <v xml:space="preserve"> </v>
      </c>
      <c r="DZ42" s="176">
        <f t="shared" si="82"/>
        <v>0</v>
      </c>
      <c r="EA42" s="177" t="str">
        <f t="shared" si="83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 t="s">
        <v>142</v>
      </c>
      <c r="EM42" s="177" t="str">
        <f t="shared" si="84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85"/>
        <v xml:space="preserve"> </v>
      </c>
      <c r="EV42" s="176">
        <f t="shared" si="86"/>
        <v>0</v>
      </c>
      <c r="EW42" s="177" t="str">
        <f t="shared" si="87"/>
        <v xml:space="preserve"> </v>
      </c>
      <c r="EY42" s="173">
        <v>7</v>
      </c>
      <c r="EZ42" s="229"/>
      <c r="FA42" s="174" t="str">
        <f>IF(FC42=0," ",VLOOKUP(FC42,PROTOKOL!$A:$F,6,FALSE))</f>
        <v>ÜRÜN KONTROL</v>
      </c>
      <c r="FB42" s="43">
        <v>1</v>
      </c>
      <c r="FC42" s="43">
        <v>20</v>
      </c>
      <c r="FD42" s="43">
        <v>1.5</v>
      </c>
      <c r="FE42" s="42">
        <f>IF(FC42=0," ",(VLOOKUP(FC42,PROTOKOL!$A$1:$E$29,2,FALSE))*FD42)</f>
        <v>0</v>
      </c>
      <c r="FF42" s="175">
        <f t="shared" si="14"/>
        <v>1</v>
      </c>
      <c r="FG42" s="212" t="e">
        <f>IF(FC42=0," ",VLOOKUP(FC42,PROTOKOL!$A:$E,5,FALSE))</f>
        <v>#DIV/0!</v>
      </c>
      <c r="FH42" s="176" t="s">
        <v>142</v>
      </c>
      <c r="FI42" s="177" t="e">
        <f>IF(FC42=0," ",(FG42*FF42))/7.5*1.5</f>
        <v>#DIV/0!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6"/>
        <v xml:space="preserve"> </v>
      </c>
      <c r="FR42" s="176">
        <f t="shared" si="88"/>
        <v>0</v>
      </c>
      <c r="FS42" s="177" t="str">
        <f t="shared" si="89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 t="s">
        <v>142</v>
      </c>
      <c r="GE42" s="177" t="str">
        <f t="shared" si="90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7"/>
        <v xml:space="preserve"> </v>
      </c>
      <c r="GN42" s="176">
        <f t="shared" si="92"/>
        <v>0</v>
      </c>
      <c r="GO42" s="177" t="str">
        <f t="shared" si="93"/>
        <v xml:space="preserve"> </v>
      </c>
      <c r="GQ42" s="173">
        <v>7</v>
      </c>
      <c r="GR42" s="229"/>
      <c r="GS42" s="174" t="str">
        <f>IF(GU42=0," ",VLOOKUP(GU42,PROTOKOL!$A:$F,6,FALSE))</f>
        <v xml:space="preserve"> </v>
      </c>
      <c r="GT42" s="43"/>
      <c r="GU42" s="43"/>
      <c r="GV42" s="43"/>
      <c r="GW42" s="42" t="str">
        <f>IF(GU42=0," ",(VLOOKUP(GU42,PROTOKOL!$A$1:$E$29,2,FALSE))*GV42)</f>
        <v xml:space="preserve"> </v>
      </c>
      <c r="GX42" s="175" t="str">
        <f t="shared" si="18"/>
        <v xml:space="preserve"> </v>
      </c>
      <c r="GY42" s="212" t="str">
        <f>IF(GU42=0," ",VLOOKUP(GU42,PROTOKOL!$A:$E,5,FALSE))</f>
        <v xml:space="preserve"> </v>
      </c>
      <c r="GZ42" s="176" t="s">
        <v>142</v>
      </c>
      <c r="HA42" s="177" t="str">
        <f t="shared" si="94"/>
        <v xml:space="preserve"> 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8"/>
        <v xml:space="preserve"> </v>
      </c>
      <c r="HJ42" s="176">
        <f t="shared" si="96"/>
        <v>0</v>
      </c>
      <c r="HK42" s="177" t="str">
        <f t="shared" si="97"/>
        <v xml:space="preserve"> </v>
      </c>
      <c r="HM42" s="173">
        <v>7</v>
      </c>
      <c r="HN42" s="229"/>
      <c r="HO42" s="174" t="str">
        <f>IF(HQ42=0," ",VLOOKUP(HQ42,PROTOKOL!$A:$F,6,FALSE))</f>
        <v xml:space="preserve"> </v>
      </c>
      <c r="HP42" s="43"/>
      <c r="HQ42" s="43"/>
      <c r="HR42" s="43"/>
      <c r="HS42" s="42" t="str">
        <f>IF(HQ42=0," ",(VLOOKUP(HQ42,PROTOKOL!$A$1:$E$29,2,FALSE))*HR42)</f>
        <v xml:space="preserve"> </v>
      </c>
      <c r="HT42" s="175" t="str">
        <f t="shared" si="20"/>
        <v xml:space="preserve"> </v>
      </c>
      <c r="HU42" s="212" t="str">
        <f>IF(HQ42=0," ",VLOOKUP(HQ42,PROTOKOL!$A:$E,5,FALSE))</f>
        <v xml:space="preserve"> </v>
      </c>
      <c r="HV42" s="176" t="s">
        <v>142</v>
      </c>
      <c r="HW42" s="177" t="str">
        <f t="shared" si="98"/>
        <v xml:space="preserve"> 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189"/>
        <v xml:space="preserve"> </v>
      </c>
      <c r="IF42" s="176">
        <f t="shared" si="100"/>
        <v>0</v>
      </c>
      <c r="IG42" s="177" t="str">
        <f t="shared" si="101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 t="s">
        <v>142</v>
      </c>
      <c r="IS42" s="177" t="str">
        <f t="shared" si="102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90"/>
        <v xml:space="preserve"> </v>
      </c>
      <c r="JB42" s="176">
        <f t="shared" si="104"/>
        <v>0</v>
      </c>
      <c r="JC42" s="177" t="str">
        <f t="shared" si="105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 t="s">
        <v>142</v>
      </c>
      <c r="JO42" s="177" t="str">
        <f t="shared" si="106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91"/>
        <v xml:space="preserve"> </v>
      </c>
      <c r="JX42" s="176">
        <f t="shared" si="108"/>
        <v>0</v>
      </c>
      <c r="JY42" s="177" t="str">
        <f t="shared" si="109"/>
        <v xml:space="preserve"> </v>
      </c>
      <c r="KA42" s="173">
        <v>7</v>
      </c>
      <c r="KB42" s="229"/>
      <c r="KC42" s="174" t="str">
        <f>IF(KE42=0," ",VLOOKUP(KE42,PROTOKOL!$A:$F,6,FALSE))</f>
        <v>FORKLİFT OPERATÖRÜ</v>
      </c>
      <c r="KD42" s="43">
        <v>1</v>
      </c>
      <c r="KE42" s="43">
        <v>14</v>
      </c>
      <c r="KF42" s="43">
        <v>0.5</v>
      </c>
      <c r="KG42" s="42">
        <f>IF(KE42=0," ",(VLOOKUP(KE42,PROTOKOL!$A$1:$E$29,2,FALSE))*KF42)</f>
        <v>0</v>
      </c>
      <c r="KH42" s="175">
        <f t="shared" si="26"/>
        <v>1</v>
      </c>
      <c r="KI42" s="212">
        <f>IF(KE42=0," ",VLOOKUP(KE42,PROTOKOL!$A:$E,5,FALSE))</f>
        <v>7.5</v>
      </c>
      <c r="KJ42" s="176" t="s">
        <v>142</v>
      </c>
      <c r="KK42" s="177">
        <f>IF(KE42=0," ",(KI42*KH42))/7.5*0.5</f>
        <v>0.5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92"/>
        <v xml:space="preserve"> </v>
      </c>
      <c r="KT42" s="176">
        <f t="shared" si="112"/>
        <v>0</v>
      </c>
      <c r="KU42" s="177" t="str">
        <f t="shared" si="113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 t="s">
        <v>142</v>
      </c>
      <c r="LG42" s="177" t="str">
        <f t="shared" si="114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93"/>
        <v xml:space="preserve"> </v>
      </c>
      <c r="LP42" s="176">
        <f t="shared" si="116"/>
        <v>0</v>
      </c>
      <c r="LQ42" s="177" t="str">
        <f t="shared" si="117"/>
        <v xml:space="preserve"> </v>
      </c>
      <c r="LS42" s="173">
        <v>7</v>
      </c>
      <c r="LT42" s="229"/>
      <c r="LU42" s="174" t="str">
        <f>IF(LW42=0," ",VLOOKUP(LW42,PROTOKOL!$A:$F,6,FALSE))</f>
        <v>ÜRÜN KONTROL</v>
      </c>
      <c r="LV42" s="43">
        <v>1</v>
      </c>
      <c r="LW42" s="43">
        <v>20</v>
      </c>
      <c r="LX42" s="43">
        <v>4.5</v>
      </c>
      <c r="LY42" s="42">
        <f>IF(LW42=0," ",(VLOOKUP(LW42,PROTOKOL!$A$1:$E$29,2,FALSE))*LX42)</f>
        <v>0</v>
      </c>
      <c r="LZ42" s="175">
        <f t="shared" si="30"/>
        <v>1</v>
      </c>
      <c r="MA42" s="212" t="e">
        <f>IF(LW42=0," ",VLOOKUP(LW42,PROTOKOL!$A:$E,5,FALSE))</f>
        <v>#DIV/0!</v>
      </c>
      <c r="MB42" s="176" t="s">
        <v>142</v>
      </c>
      <c r="MC42" s="177" t="e">
        <f>IF(LW42=0," ",(MA42*LZ42))/7.5*4.5</f>
        <v>#DIV/0!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94"/>
        <v xml:space="preserve"> </v>
      </c>
      <c r="ML42" s="176">
        <f t="shared" si="120"/>
        <v>0</v>
      </c>
      <c r="MM42" s="177" t="str">
        <f t="shared" si="121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 t="s">
        <v>142</v>
      </c>
      <c r="MY42" s="177" t="str">
        <f t="shared" si="122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95"/>
        <v xml:space="preserve"> </v>
      </c>
      <c r="NH42" s="176">
        <f t="shared" si="124"/>
        <v>0</v>
      </c>
      <c r="NI42" s="177" t="str">
        <f t="shared" si="125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 t="s">
        <v>142</v>
      </c>
      <c r="NU42" s="177" t="str">
        <f t="shared" si="126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6"/>
        <v xml:space="preserve"> </v>
      </c>
      <c r="OD42" s="176">
        <f t="shared" si="128"/>
        <v>0</v>
      </c>
      <c r="OE42" s="177" t="str">
        <f t="shared" si="129"/>
        <v xml:space="preserve"> </v>
      </c>
      <c r="OG42" s="173">
        <v>7</v>
      </c>
      <c r="OH42" s="229"/>
      <c r="OI42" s="174" t="str">
        <f>IF(OK42=0," ",VLOOKUP(OK42,PROTOKOL!$A:$F,6,FALSE))</f>
        <v>ÜRÜN KONTROL</v>
      </c>
      <c r="OJ42" s="43">
        <v>1</v>
      </c>
      <c r="OK42" s="43">
        <v>20</v>
      </c>
      <c r="OL42" s="43">
        <v>1.5</v>
      </c>
      <c r="OM42" s="42">
        <f>IF(OK42=0," ",(VLOOKUP(OK42,PROTOKOL!$A$1:$E$29,2,FALSE))*OL42)</f>
        <v>0</v>
      </c>
      <c r="ON42" s="175">
        <f t="shared" si="36"/>
        <v>1</v>
      </c>
      <c r="OO42" s="212" t="e">
        <f>IF(OK42=0," ",VLOOKUP(OK42,PROTOKOL!$A:$E,5,FALSE))</f>
        <v>#DIV/0!</v>
      </c>
      <c r="OP42" s="176" t="s">
        <v>142</v>
      </c>
      <c r="OQ42" s="177" t="e">
        <f>IF(OK42=0," ",(OO42*ON42))/7.5*1.5</f>
        <v>#DIV/0!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7"/>
        <v xml:space="preserve"> </v>
      </c>
      <c r="OZ42" s="176">
        <f t="shared" si="132"/>
        <v>0</v>
      </c>
      <c r="PA42" s="177" t="str">
        <f t="shared" si="133"/>
        <v xml:space="preserve"> </v>
      </c>
      <c r="PC42" s="173">
        <v>7</v>
      </c>
      <c r="PD42" s="229"/>
      <c r="PE42" s="174" t="str">
        <f>IF(PG42=0," ",VLOOKUP(PG42,PROTOKOL!$A:$F,6,FALSE))</f>
        <v>PERDE KESME SULU SİST.</v>
      </c>
      <c r="PF42" s="43">
        <v>40</v>
      </c>
      <c r="PG42" s="43">
        <v>8</v>
      </c>
      <c r="PH42" s="43">
        <v>2</v>
      </c>
      <c r="PI42" s="42">
        <f>IF(PG42=0," ",(VLOOKUP(PG42,PROTOKOL!$A$1:$E$29,2,FALSE))*PH42)</f>
        <v>26.133333333333333</v>
      </c>
      <c r="PJ42" s="175">
        <f t="shared" si="38"/>
        <v>13.866666666666667</v>
      </c>
      <c r="PK42" s="212">
        <f>IF(PG42=0," ",VLOOKUP(PG42,PROTOKOL!$A:$E,5,FALSE))</f>
        <v>0.69150084134615386</v>
      </c>
      <c r="PL42" s="176" t="s">
        <v>142</v>
      </c>
      <c r="PM42" s="177">
        <f t="shared" si="134"/>
        <v>9.5888116666666665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8"/>
        <v xml:space="preserve"> </v>
      </c>
      <c r="PV42" s="176">
        <f t="shared" si="136"/>
        <v>0</v>
      </c>
      <c r="PW42" s="177" t="str">
        <f t="shared" si="137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 t="s">
        <v>142</v>
      </c>
      <c r="QI42" s="177" t="str">
        <f t="shared" si="179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9"/>
        <v xml:space="preserve"> </v>
      </c>
      <c r="QR42" s="176">
        <f t="shared" si="139"/>
        <v>0</v>
      </c>
      <c r="QS42" s="177" t="str">
        <f t="shared" si="140"/>
        <v xml:space="preserve"> </v>
      </c>
      <c r="QU42" s="173">
        <v>7</v>
      </c>
      <c r="QV42" s="229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 t="s">
        <v>142</v>
      </c>
      <c r="RE42" s="177" t="str">
        <f t="shared" si="141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200"/>
        <v xml:space="preserve"> </v>
      </c>
      <c r="RN42" s="176">
        <f t="shared" si="143"/>
        <v>0</v>
      </c>
      <c r="RO42" s="177" t="str">
        <f t="shared" si="144"/>
        <v xml:space="preserve"> </v>
      </c>
      <c r="RQ42" s="173">
        <v>7</v>
      </c>
      <c r="RR42" s="229"/>
      <c r="RS42" s="174" t="str">
        <f>IF(RU42=0," ",VLOOKUP(RU42,PROTOKOL!$A:$F,6,FALSE))</f>
        <v>PANTOGRAF KLOZET  PİSUAR  TAŞLAMA</v>
      </c>
      <c r="RT42" s="43">
        <v>51</v>
      </c>
      <c r="RU42" s="43">
        <v>10</v>
      </c>
      <c r="RV42" s="43">
        <v>3</v>
      </c>
      <c r="RW42" s="42">
        <f>IF(RU42=0," ",(VLOOKUP(RU42,PROTOKOL!$A$1:$E$29,2,FALSE))*RV42)</f>
        <v>26</v>
      </c>
      <c r="RX42" s="175">
        <f t="shared" si="44"/>
        <v>25</v>
      </c>
      <c r="RY42" s="212">
        <f>IF(RU42=0," ",VLOOKUP(RU42,PROTOKOL!$A:$E,5,FALSE))</f>
        <v>1.0273726785714283</v>
      </c>
      <c r="RZ42" s="176" t="s">
        <v>142</v>
      </c>
      <c r="SA42" s="177">
        <f t="shared" si="145"/>
        <v>25.68431696428571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201"/>
        <v xml:space="preserve"> </v>
      </c>
      <c r="SJ42" s="176">
        <f t="shared" si="147"/>
        <v>0</v>
      </c>
      <c r="SK42" s="177" t="str">
        <f t="shared" si="148"/>
        <v xml:space="preserve"> </v>
      </c>
      <c r="SM42" s="173">
        <v>7</v>
      </c>
      <c r="SN42" s="229"/>
      <c r="SO42" s="174" t="str">
        <f>IF(SQ42=0," ",VLOOKUP(SQ42,PROTOKOL!$A:$F,6,FALSE))</f>
        <v>ÜRÜN KONTROL</v>
      </c>
      <c r="SP42" s="43">
        <v>1</v>
      </c>
      <c r="SQ42" s="43">
        <v>20</v>
      </c>
      <c r="SR42" s="43">
        <v>2</v>
      </c>
      <c r="SS42" s="42">
        <f>IF(SQ42=0," ",(VLOOKUP(SQ42,PROTOKOL!$A$1:$E$29,2,FALSE))*SR42)</f>
        <v>0</v>
      </c>
      <c r="ST42" s="175">
        <f t="shared" si="46"/>
        <v>1</v>
      </c>
      <c r="SU42" s="212" t="e">
        <f>IF(SQ42=0," ",VLOOKUP(SQ42,PROTOKOL!$A:$E,5,FALSE))</f>
        <v>#DIV/0!</v>
      </c>
      <c r="SV42" s="176" t="s">
        <v>142</v>
      </c>
      <c r="SW42" s="177" t="e">
        <f>IF(SQ42=0," ",(SU42*ST42))/7.5*2</f>
        <v>#DIV/0!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202"/>
        <v xml:space="preserve"> </v>
      </c>
      <c r="TF42" s="176">
        <f t="shared" si="151"/>
        <v>0</v>
      </c>
      <c r="TG42" s="177" t="str">
        <f t="shared" si="152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 t="s">
        <v>142</v>
      </c>
      <c r="TS42" s="177" t="str">
        <f t="shared" si="153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203"/>
        <v xml:space="preserve"> </v>
      </c>
      <c r="UB42" s="176">
        <f t="shared" si="155"/>
        <v>0</v>
      </c>
      <c r="UC42" s="177" t="str">
        <f t="shared" si="156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 t="s">
        <v>142</v>
      </c>
      <c r="UO42" s="177" t="str">
        <f t="shared" si="157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204"/>
        <v xml:space="preserve"> </v>
      </c>
      <c r="UX42" s="176">
        <f t="shared" si="159"/>
        <v>0</v>
      </c>
      <c r="UY42" s="177" t="str">
        <f t="shared" si="160"/>
        <v xml:space="preserve"> </v>
      </c>
      <c r="VA42" s="173">
        <v>7</v>
      </c>
      <c r="VB42" s="229"/>
      <c r="VC42" s="174" t="str">
        <f>IF(VE42=0," ",VLOOKUP(VE42,PROTOKOL!$A:$F,6,FALSE))</f>
        <v xml:space="preserve"> </v>
      </c>
      <c r="VD42" s="43"/>
      <c r="VE42" s="43"/>
      <c r="VF42" s="43"/>
      <c r="VG42" s="42" t="str">
        <f>IF(VE42=0," ",(VLOOKUP(VE42,PROTOKOL!$A$1:$E$29,2,FALSE))*VF42)</f>
        <v xml:space="preserve"> </v>
      </c>
      <c r="VH42" s="175" t="str">
        <f t="shared" si="52"/>
        <v xml:space="preserve"> </v>
      </c>
      <c r="VI42" s="212" t="str">
        <f>IF(VE42=0," ",VLOOKUP(VE42,PROTOKOL!$A:$E,5,FALSE))</f>
        <v xml:space="preserve"> </v>
      </c>
      <c r="VJ42" s="176" t="s">
        <v>142</v>
      </c>
      <c r="VK42" s="177" t="str">
        <f t="shared" si="161"/>
        <v xml:space="preserve"> 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205"/>
        <v xml:space="preserve"> </v>
      </c>
      <c r="VT42" s="176">
        <f t="shared" si="163"/>
        <v>0</v>
      </c>
      <c r="VU42" s="177" t="str">
        <f t="shared" si="164"/>
        <v xml:space="preserve"> </v>
      </c>
      <c r="VW42" s="173">
        <v>7</v>
      </c>
      <c r="VX42" s="229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 t="s">
        <v>142</v>
      </c>
      <c r="WG42" s="177" t="str">
        <f t="shared" si="165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6"/>
        <v xml:space="preserve"> </v>
      </c>
      <c r="WP42" s="176">
        <f t="shared" si="167"/>
        <v>0</v>
      </c>
      <c r="WQ42" s="177" t="str">
        <f t="shared" si="168"/>
        <v xml:space="preserve"> </v>
      </c>
      <c r="WS42" s="173">
        <v>7</v>
      </c>
      <c r="WT42" s="229"/>
      <c r="WU42" s="174" t="str">
        <f>IF(WW42=0," ",VLOOKUP(WW42,PROTOKOL!$A:$F,6,FALSE))</f>
        <v>PERDE KESME SULU SİST.</v>
      </c>
      <c r="WV42" s="43">
        <v>135</v>
      </c>
      <c r="WW42" s="43">
        <v>8</v>
      </c>
      <c r="WX42" s="43">
        <v>6.5</v>
      </c>
      <c r="WY42" s="42">
        <f>IF(WW42=0," ",(VLOOKUP(WW42,PROTOKOL!$A$1:$E$29,2,FALSE))*WX42)</f>
        <v>84.933333333333337</v>
      </c>
      <c r="WZ42" s="175">
        <f t="shared" si="56"/>
        <v>50.066666666666663</v>
      </c>
      <c r="XA42" s="212">
        <f>IF(WW42=0," ",VLOOKUP(WW42,PROTOKOL!$A:$E,5,FALSE))</f>
        <v>0.69150084134615386</v>
      </c>
      <c r="XB42" s="176" t="s">
        <v>142</v>
      </c>
      <c r="XC42" s="177">
        <f t="shared" si="169"/>
        <v>34.621142123397433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7"/>
        <v xml:space="preserve"> </v>
      </c>
      <c r="XL42" s="176">
        <f t="shared" si="171"/>
        <v>0</v>
      </c>
      <c r="XM42" s="177" t="str">
        <f t="shared" si="172"/>
        <v xml:space="preserve"> </v>
      </c>
      <c r="XO42" s="173">
        <v>7</v>
      </c>
      <c r="XP42" s="229"/>
      <c r="XQ42" s="174" t="str">
        <f>IF(XS42=0," ",VLOOKUP(XS42,PROTOKOL!$A:$F,6,FALSE))</f>
        <v xml:space="preserve"> </v>
      </c>
      <c r="XR42" s="43"/>
      <c r="XS42" s="43"/>
      <c r="XT42" s="43"/>
      <c r="XU42" s="42" t="str">
        <f>IF(XS42=0," ",(VLOOKUP(XS42,PROTOKOL!$A$1:$E$29,2,FALSE))*XT42)</f>
        <v xml:space="preserve"> </v>
      </c>
      <c r="XV42" s="175" t="str">
        <f t="shared" si="58"/>
        <v xml:space="preserve"> </v>
      </c>
      <c r="XW42" s="212" t="str">
        <f>IF(XS42=0," ",VLOOKUP(XS42,PROTOKOL!$A:$E,5,FALSE))</f>
        <v xml:space="preserve"> </v>
      </c>
      <c r="XX42" s="176" t="s">
        <v>142</v>
      </c>
      <c r="XY42" s="177" t="str">
        <f t="shared" si="173"/>
        <v xml:space="preserve"> </v>
      </c>
      <c r="XZ42" s="217" t="str">
        <f>IF(YB42=0," ",VLOOKUP(YB42,PROTOKOL!$A:$F,6,FALSE))</f>
        <v xml:space="preserve"> </v>
      </c>
      <c r="YA42" s="43"/>
      <c r="YB42" s="43"/>
      <c r="YC42" s="43"/>
      <c r="YD42" s="91" t="str">
        <f>IF(YB42=0," ",(VLOOKUP(YB42,PROTOKOL!$A$1:$E$29,2,FALSE))*YC42)</f>
        <v xml:space="preserve"> </v>
      </c>
      <c r="YE42" s="175" t="str">
        <f t="shared" si="59"/>
        <v xml:space="preserve"> </v>
      </c>
      <c r="YF42" s="176" t="str">
        <f>IF(YB42=0," ",VLOOKUP(YB42,PROTOKOL!$A:$E,5,FALSE))</f>
        <v xml:space="preserve"> </v>
      </c>
      <c r="YG42" s="212" t="str">
        <f t="shared" si="208"/>
        <v xml:space="preserve"> </v>
      </c>
      <c r="YH42" s="176">
        <f t="shared" si="175"/>
        <v>0</v>
      </c>
      <c r="YI42" s="177" t="str">
        <f t="shared" si="176"/>
        <v xml:space="preserve"> </v>
      </c>
    </row>
    <row r="43" spans="1:659" ht="13.8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 t="s">
        <v>142</v>
      </c>
      <c r="K43" s="177" t="str">
        <f t="shared" si="60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61"/>
        <v xml:space="preserve"> </v>
      </c>
      <c r="T43" s="176">
        <f t="shared" si="62"/>
        <v>0</v>
      </c>
      <c r="U43" s="177" t="str">
        <f t="shared" si="63"/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 t="s">
        <v>142</v>
      </c>
      <c r="AG43" s="177" t="str">
        <f t="shared" si="64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80"/>
        <v xml:space="preserve"> </v>
      </c>
      <c r="AP43" s="176">
        <f t="shared" si="66"/>
        <v>0</v>
      </c>
      <c r="AQ43" s="177" t="str">
        <f t="shared" si="67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 t="s">
        <v>142</v>
      </c>
      <c r="BC43" s="177" t="str">
        <f t="shared" si="68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81"/>
        <v xml:space="preserve"> </v>
      </c>
      <c r="BL43" s="176">
        <f t="shared" si="70"/>
        <v>0</v>
      </c>
      <c r="BM43" s="177" t="str">
        <f t="shared" si="71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 t="s">
        <v>142</v>
      </c>
      <c r="BY43" s="177" t="str">
        <f t="shared" si="72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182"/>
        <v xml:space="preserve"> </v>
      </c>
      <c r="CH43" s="176">
        <f t="shared" si="74"/>
        <v>0</v>
      </c>
      <c r="CI43" s="177" t="str">
        <f t="shared" si="75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 t="s">
        <v>142</v>
      </c>
      <c r="CU43" s="177" t="str">
        <f t="shared" si="76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83"/>
        <v xml:space="preserve"> </v>
      </c>
      <c r="DD43" s="176">
        <f t="shared" si="78"/>
        <v>0</v>
      </c>
      <c r="DE43" s="177" t="str">
        <f t="shared" si="79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 t="s">
        <v>142</v>
      </c>
      <c r="DQ43" s="177" t="str">
        <f t="shared" si="80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84"/>
        <v xml:space="preserve"> </v>
      </c>
      <c r="DZ43" s="176">
        <f t="shared" si="82"/>
        <v>0</v>
      </c>
      <c r="EA43" s="177" t="str">
        <f t="shared" si="83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 t="s">
        <v>142</v>
      </c>
      <c r="EM43" s="177" t="str">
        <f t="shared" si="84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85"/>
        <v xml:space="preserve"> </v>
      </c>
      <c r="EV43" s="176">
        <f t="shared" si="86"/>
        <v>0</v>
      </c>
      <c r="EW43" s="177" t="str">
        <f t="shared" si="87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 t="s">
        <v>142</v>
      </c>
      <c r="FI43" s="177" t="str">
        <f t="shared" si="177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6"/>
        <v xml:space="preserve"> </v>
      </c>
      <c r="FR43" s="176">
        <f t="shared" si="88"/>
        <v>0</v>
      </c>
      <c r="FS43" s="177" t="str">
        <f t="shared" si="89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 t="s">
        <v>142</v>
      </c>
      <c r="GE43" s="177" t="str">
        <f t="shared" si="90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7"/>
        <v xml:space="preserve"> </v>
      </c>
      <c r="GN43" s="176">
        <f t="shared" si="92"/>
        <v>0</v>
      </c>
      <c r="GO43" s="177" t="str">
        <f t="shared" si="93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 t="s">
        <v>142</v>
      </c>
      <c r="HA43" s="177" t="str">
        <f t="shared" si="94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8"/>
        <v xml:space="preserve"> </v>
      </c>
      <c r="HJ43" s="176">
        <f t="shared" si="96"/>
        <v>0</v>
      </c>
      <c r="HK43" s="177" t="str">
        <f t="shared" si="97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 t="s">
        <v>142</v>
      </c>
      <c r="HW43" s="177" t="str">
        <f t="shared" si="98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189"/>
        <v xml:space="preserve"> </v>
      </c>
      <c r="IF43" s="176">
        <f t="shared" si="100"/>
        <v>0</v>
      </c>
      <c r="IG43" s="177" t="str">
        <f t="shared" si="101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 t="s">
        <v>142</v>
      </c>
      <c r="IS43" s="177" t="str">
        <f t="shared" si="102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90"/>
        <v xml:space="preserve"> </v>
      </c>
      <c r="JB43" s="176">
        <f t="shared" si="104"/>
        <v>0</v>
      </c>
      <c r="JC43" s="177" t="str">
        <f t="shared" si="105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 t="s">
        <v>142</v>
      </c>
      <c r="JO43" s="177" t="str">
        <f t="shared" si="106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91"/>
        <v xml:space="preserve"> </v>
      </c>
      <c r="JX43" s="176">
        <f t="shared" si="108"/>
        <v>0</v>
      </c>
      <c r="JY43" s="177" t="str">
        <f t="shared" si="109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 t="s">
        <v>142</v>
      </c>
      <c r="KK43" s="177" t="str">
        <f t="shared" si="110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92"/>
        <v xml:space="preserve"> </v>
      </c>
      <c r="KT43" s="176">
        <f t="shared" si="112"/>
        <v>0</v>
      </c>
      <c r="KU43" s="177" t="str">
        <f t="shared" si="113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 t="s">
        <v>142</v>
      </c>
      <c r="LG43" s="177" t="str">
        <f t="shared" si="114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93"/>
        <v xml:space="preserve"> </v>
      </c>
      <c r="LP43" s="176">
        <f t="shared" si="116"/>
        <v>0</v>
      </c>
      <c r="LQ43" s="177" t="str">
        <f t="shared" si="117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 t="s">
        <v>142</v>
      </c>
      <c r="MC43" s="177" t="str">
        <f t="shared" si="118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94"/>
        <v xml:space="preserve"> </v>
      </c>
      <c r="ML43" s="176">
        <f t="shared" si="120"/>
        <v>0</v>
      </c>
      <c r="MM43" s="177" t="str">
        <f t="shared" si="121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 t="s">
        <v>142</v>
      </c>
      <c r="MY43" s="177" t="str">
        <f t="shared" si="122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95"/>
        <v xml:space="preserve"> </v>
      </c>
      <c r="NH43" s="176">
        <f t="shared" si="124"/>
        <v>0</v>
      </c>
      <c r="NI43" s="177" t="str">
        <f t="shared" si="125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 t="s">
        <v>142</v>
      </c>
      <c r="NU43" s="177" t="str">
        <f t="shared" si="126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6"/>
        <v xml:space="preserve"> </v>
      </c>
      <c r="OD43" s="176">
        <f t="shared" si="128"/>
        <v>0</v>
      </c>
      <c r="OE43" s="177" t="str">
        <f t="shared" si="129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 t="s">
        <v>142</v>
      </c>
      <c r="OQ43" s="177" t="str">
        <f t="shared" si="130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7"/>
        <v xml:space="preserve"> </v>
      </c>
      <c r="OZ43" s="176">
        <f t="shared" si="132"/>
        <v>0</v>
      </c>
      <c r="PA43" s="177" t="str">
        <f t="shared" si="133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 t="s">
        <v>142</v>
      </c>
      <c r="PM43" s="177" t="str">
        <f t="shared" si="134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8"/>
        <v xml:space="preserve"> </v>
      </c>
      <c r="PV43" s="176">
        <f t="shared" si="136"/>
        <v>0</v>
      </c>
      <c r="PW43" s="177" t="str">
        <f t="shared" si="137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 t="s">
        <v>142</v>
      </c>
      <c r="QI43" s="177" t="str">
        <f t="shared" si="179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9"/>
        <v xml:space="preserve"> </v>
      </c>
      <c r="QR43" s="176">
        <f t="shared" si="139"/>
        <v>0</v>
      </c>
      <c r="QS43" s="177" t="str">
        <f t="shared" si="140"/>
        <v xml:space="preserve"> </v>
      </c>
      <c r="QU43" s="173">
        <v>7</v>
      </c>
      <c r="QV43" s="230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 t="s">
        <v>142</v>
      </c>
      <c r="RE43" s="177" t="str">
        <f t="shared" si="141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200"/>
        <v xml:space="preserve"> </v>
      </c>
      <c r="RN43" s="176">
        <f t="shared" si="143"/>
        <v>0</v>
      </c>
      <c r="RO43" s="177" t="str">
        <f t="shared" si="144"/>
        <v xml:space="preserve"> </v>
      </c>
      <c r="RQ43" s="173">
        <v>7</v>
      </c>
      <c r="RR43" s="230"/>
      <c r="RS43" s="174" t="str">
        <f>IF(RU43=0," ",VLOOKUP(RU43,PROTOKOL!$A:$F,6,FALSE))</f>
        <v>ÜRÜN KONTROL</v>
      </c>
      <c r="RT43" s="43">
        <v>1</v>
      </c>
      <c r="RU43" s="43">
        <v>20</v>
      </c>
      <c r="RV43" s="43">
        <v>2.5</v>
      </c>
      <c r="RW43" s="42">
        <f>IF(RU43=0," ",(VLOOKUP(RU43,PROTOKOL!$A$1:$E$29,2,FALSE))*RV43)</f>
        <v>0</v>
      </c>
      <c r="RX43" s="175">
        <f t="shared" si="44"/>
        <v>1</v>
      </c>
      <c r="RY43" s="212" t="e">
        <f>IF(RU43=0," ",VLOOKUP(RU43,PROTOKOL!$A:$E,5,FALSE))</f>
        <v>#DIV/0!</v>
      </c>
      <c r="RZ43" s="176" t="s">
        <v>142</v>
      </c>
      <c r="SA43" s="177" t="e">
        <f>IF(RU43=0," ",(RY43*RX43))/7.5*2.5</f>
        <v>#DIV/0!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201"/>
        <v xml:space="preserve"> </v>
      </c>
      <c r="SJ43" s="176">
        <f t="shared" si="147"/>
        <v>0</v>
      </c>
      <c r="SK43" s="177" t="str">
        <f t="shared" si="148"/>
        <v xml:space="preserve"> </v>
      </c>
      <c r="SM43" s="173">
        <v>7</v>
      </c>
      <c r="SN43" s="230"/>
      <c r="SO43" s="174" t="str">
        <f>IF(SQ43=0," ",VLOOKUP(SQ43,PROTOKOL!$A:$F,6,FALSE))</f>
        <v>KOKU TESTİ</v>
      </c>
      <c r="SP43" s="43">
        <v>1</v>
      </c>
      <c r="SQ43" s="43">
        <v>17</v>
      </c>
      <c r="SR43" s="43">
        <v>0.5</v>
      </c>
      <c r="SS43" s="42">
        <f>IF(SQ43=0," ",(VLOOKUP(SQ43,PROTOKOL!$A$1:$E$29,2,FALSE))*SR43)</f>
        <v>0</v>
      </c>
      <c r="ST43" s="175">
        <f t="shared" si="46"/>
        <v>1</v>
      </c>
      <c r="SU43" s="212" t="e">
        <f>IF(SQ43=0," ",VLOOKUP(SQ43,PROTOKOL!$A:$E,5,FALSE))</f>
        <v>#DIV/0!</v>
      </c>
      <c r="SV43" s="176" t="s">
        <v>142</v>
      </c>
      <c r="SW43" s="177" t="e">
        <f>IF(SQ43=0," ",(SU43*ST43))/7.5*0.5</f>
        <v>#DIV/0!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202"/>
        <v xml:space="preserve"> </v>
      </c>
      <c r="TF43" s="176">
        <f t="shared" si="151"/>
        <v>0</v>
      </c>
      <c r="TG43" s="177" t="str">
        <f t="shared" si="152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 t="s">
        <v>142</v>
      </c>
      <c r="TS43" s="177" t="str">
        <f t="shared" si="153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203"/>
        <v xml:space="preserve"> </v>
      </c>
      <c r="UB43" s="176">
        <f t="shared" si="155"/>
        <v>0</v>
      </c>
      <c r="UC43" s="177" t="str">
        <f t="shared" si="156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 t="s">
        <v>142</v>
      </c>
      <c r="UO43" s="177" t="str">
        <f t="shared" si="157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204"/>
        <v xml:space="preserve"> </v>
      </c>
      <c r="UX43" s="176">
        <f t="shared" si="159"/>
        <v>0</v>
      </c>
      <c r="UY43" s="177" t="str">
        <f t="shared" si="160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 t="s">
        <v>142</v>
      </c>
      <c r="VK43" s="177" t="str">
        <f t="shared" si="161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205"/>
        <v xml:space="preserve"> </v>
      </c>
      <c r="VT43" s="176">
        <f t="shared" si="163"/>
        <v>0</v>
      </c>
      <c r="VU43" s="177" t="str">
        <f t="shared" si="164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 t="s">
        <v>142</v>
      </c>
      <c r="WG43" s="177" t="str">
        <f t="shared" si="165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6"/>
        <v xml:space="preserve"> </v>
      </c>
      <c r="WP43" s="176">
        <f t="shared" si="167"/>
        <v>0</v>
      </c>
      <c r="WQ43" s="177" t="str">
        <f t="shared" si="168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 t="s">
        <v>142</v>
      </c>
      <c r="XC43" s="177" t="str">
        <f t="shared" si="169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7"/>
        <v xml:space="preserve"> </v>
      </c>
      <c r="XL43" s="176">
        <f t="shared" si="171"/>
        <v>0</v>
      </c>
      <c r="XM43" s="177" t="str">
        <f t="shared" si="172"/>
        <v xml:space="preserve"> </v>
      </c>
      <c r="XO43" s="173">
        <v>7</v>
      </c>
      <c r="XP43" s="230"/>
      <c r="XQ43" s="174" t="str">
        <f>IF(XS43=0," ",VLOOKUP(XS43,PROTOKOL!$A:$F,6,FALSE))</f>
        <v xml:space="preserve"> </v>
      </c>
      <c r="XR43" s="43"/>
      <c r="XS43" s="43"/>
      <c r="XT43" s="43"/>
      <c r="XU43" s="42" t="str">
        <f>IF(XS43=0," ",(VLOOKUP(XS43,PROTOKOL!$A$1:$E$29,2,FALSE))*XT43)</f>
        <v xml:space="preserve"> </v>
      </c>
      <c r="XV43" s="175" t="str">
        <f t="shared" si="58"/>
        <v xml:space="preserve"> </v>
      </c>
      <c r="XW43" s="212" t="str">
        <f>IF(XS43=0," ",VLOOKUP(XS43,PROTOKOL!$A:$E,5,FALSE))</f>
        <v xml:space="preserve"> </v>
      </c>
      <c r="XX43" s="176" t="s">
        <v>142</v>
      </c>
      <c r="XY43" s="177" t="str">
        <f t="shared" si="173"/>
        <v xml:space="preserve"> </v>
      </c>
      <c r="XZ43" s="217" t="str">
        <f>IF(YB43=0," ",VLOOKUP(YB43,PROTOKOL!$A:$F,6,FALSE))</f>
        <v xml:space="preserve"> </v>
      </c>
      <c r="YA43" s="43"/>
      <c r="YB43" s="43"/>
      <c r="YC43" s="43"/>
      <c r="YD43" s="91" t="str">
        <f>IF(YB43=0," ",(VLOOKUP(YB43,PROTOKOL!$A$1:$E$29,2,FALSE))*YC43)</f>
        <v xml:space="preserve"> </v>
      </c>
      <c r="YE43" s="175" t="str">
        <f t="shared" si="59"/>
        <v xml:space="preserve"> </v>
      </c>
      <c r="YF43" s="176" t="str">
        <f>IF(YB43=0," ",VLOOKUP(YB43,PROTOKOL!$A:$E,5,FALSE))</f>
        <v xml:space="preserve"> </v>
      </c>
      <c r="YG43" s="212" t="str">
        <f t="shared" si="208"/>
        <v xml:space="preserve"> </v>
      </c>
      <c r="YH43" s="176">
        <f t="shared" si="175"/>
        <v>0</v>
      </c>
      <c r="YI43" s="177" t="str">
        <f t="shared" si="176"/>
        <v xml:space="preserve"> </v>
      </c>
    </row>
    <row r="44" spans="1:659" ht="13.8">
      <c r="A44" s="173">
        <v>8</v>
      </c>
      <c r="B44" s="231">
        <v>8</v>
      </c>
      <c r="C44" s="174" t="str">
        <f>IF(E44=0," ",VLOOKUP(E44,PROTOKOL!$A:$F,6,FALSE))</f>
        <v xml:space="preserve"> </v>
      </c>
      <c r="D44" s="43"/>
      <c r="E44" s="43"/>
      <c r="F44" s="43"/>
      <c r="G44" s="42" t="str">
        <f>IF(E44=0," ",(VLOOKUP(E44,PROTOKOL!$A$1:$E$29,2,FALSE))*F44)</f>
        <v xml:space="preserve"> </v>
      </c>
      <c r="H44" s="175" t="str">
        <f t="shared" si="0"/>
        <v xml:space="preserve"> </v>
      </c>
      <c r="I44" s="212" t="str">
        <f>IF(E44=0," ",VLOOKUP(E44,PROTOKOL!$A:$E,5,FALSE))</f>
        <v xml:space="preserve"> </v>
      </c>
      <c r="J44" s="176"/>
      <c r="K44" s="177" t="str">
        <f t="shared" si="60"/>
        <v xml:space="preserve"> 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61"/>
        <v xml:space="preserve"> </v>
      </c>
      <c r="T44" s="176">
        <f t="shared" si="62"/>
        <v>0</v>
      </c>
      <c r="U44" s="177" t="str">
        <f t="shared" si="63"/>
        <v xml:space="preserve"> </v>
      </c>
      <c r="W44" s="173">
        <v>8</v>
      </c>
      <c r="X44" s="231">
        <v>8</v>
      </c>
      <c r="Y44" s="174" t="str">
        <f>IF(AA44=0," ",VLOOKUP(AA44,PROTOKOL!$A:$F,6,FALSE))</f>
        <v xml:space="preserve"> </v>
      </c>
      <c r="Z44" s="43"/>
      <c r="AA44" s="43"/>
      <c r="AB44" s="43"/>
      <c r="AC44" s="42" t="str">
        <f>IF(AA44=0," ",(VLOOKUP(AA44,PROTOKOL!$A$1:$E$29,2,FALSE))*AB44)</f>
        <v xml:space="preserve"> </v>
      </c>
      <c r="AD44" s="175" t="str">
        <f t="shared" si="2"/>
        <v xml:space="preserve"> </v>
      </c>
      <c r="AE44" s="212" t="str">
        <f>IF(AA44=0," ",VLOOKUP(AA44,PROTOKOL!$A:$E,5,FALSE))</f>
        <v xml:space="preserve"> </v>
      </c>
      <c r="AF44" s="176"/>
      <c r="AG44" s="177" t="str">
        <f t="shared" si="64"/>
        <v xml:space="preserve"> 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80"/>
        <v xml:space="preserve"> </v>
      </c>
      <c r="AP44" s="176">
        <f t="shared" si="66"/>
        <v>0</v>
      </c>
      <c r="AQ44" s="177" t="str">
        <f t="shared" si="67"/>
        <v xml:space="preserve"> </v>
      </c>
      <c r="AS44" s="173">
        <v>8</v>
      </c>
      <c r="AT44" s="231">
        <v>8</v>
      </c>
      <c r="AU44" s="174" t="str">
        <f>IF(AW44=0," ",VLOOKUP(AW44,PROTOKOL!$A:$F,6,FALSE))</f>
        <v xml:space="preserve"> </v>
      </c>
      <c r="AV44" s="43"/>
      <c r="AW44" s="43"/>
      <c r="AX44" s="43"/>
      <c r="AY44" s="42" t="str">
        <f>IF(AW44=0," ",(VLOOKUP(AW44,PROTOKOL!$A$1:$E$29,2,FALSE))*AX44)</f>
        <v xml:space="preserve"> </v>
      </c>
      <c r="AZ44" s="175" t="str">
        <f t="shared" si="4"/>
        <v xml:space="preserve"> </v>
      </c>
      <c r="BA44" s="212" t="str">
        <f>IF(AW44=0," ",VLOOKUP(AW44,PROTOKOL!$A:$E,5,FALSE))</f>
        <v xml:space="preserve"> </v>
      </c>
      <c r="BB44" s="176"/>
      <c r="BC44" s="177" t="str">
        <f t="shared" si="68"/>
        <v xml:space="preserve"> 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81"/>
        <v xml:space="preserve"> </v>
      </c>
      <c r="BL44" s="176">
        <f t="shared" si="70"/>
        <v>0</v>
      </c>
      <c r="BM44" s="177" t="str">
        <f t="shared" si="71"/>
        <v xml:space="preserve"> </v>
      </c>
      <c r="BO44" s="173">
        <v>8</v>
      </c>
      <c r="BP44" s="231">
        <v>8</v>
      </c>
      <c r="BQ44" s="174" t="str">
        <f>IF(BS44=0," ",VLOOKUP(BS44,PROTOKOL!$A:$F,6,FALSE))</f>
        <v xml:space="preserve"> </v>
      </c>
      <c r="BR44" s="43"/>
      <c r="BS44" s="43"/>
      <c r="BT44" s="43"/>
      <c r="BU44" s="42" t="str">
        <f>IF(BS44=0," ",(VLOOKUP(BS44,PROTOKOL!$A$1:$E$29,2,FALSE))*BT44)</f>
        <v xml:space="preserve"> </v>
      </c>
      <c r="BV44" s="175" t="str">
        <f t="shared" si="6"/>
        <v xml:space="preserve"> </v>
      </c>
      <c r="BW44" s="212" t="str">
        <f>IF(BS44=0," ",VLOOKUP(BS44,PROTOKOL!$A:$E,5,FALSE))</f>
        <v xml:space="preserve"> </v>
      </c>
      <c r="BX44" s="176"/>
      <c r="BY44" s="177" t="str">
        <f t="shared" si="72"/>
        <v xml:space="preserve"> 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182"/>
        <v xml:space="preserve"> </v>
      </c>
      <c r="CH44" s="176">
        <f t="shared" si="74"/>
        <v>0</v>
      </c>
      <c r="CI44" s="177" t="str">
        <f t="shared" si="75"/>
        <v xml:space="preserve"> </v>
      </c>
      <c r="CK44" s="173">
        <v>8</v>
      </c>
      <c r="CL44" s="231">
        <v>8</v>
      </c>
      <c r="CM44" s="174" t="str">
        <f>IF(CO44=0," ",VLOOKUP(CO44,PROTOKOL!$A:$F,6,FALSE))</f>
        <v xml:space="preserve"> </v>
      </c>
      <c r="CN44" s="43"/>
      <c r="CO44" s="43"/>
      <c r="CP44" s="43"/>
      <c r="CQ44" s="42" t="str">
        <f>IF(CO44=0," ",(VLOOKUP(CO44,PROTOKOL!$A$1:$E$29,2,FALSE))*CP44)</f>
        <v xml:space="preserve"> </v>
      </c>
      <c r="CR44" s="175" t="str">
        <f t="shared" si="8"/>
        <v xml:space="preserve"> </v>
      </c>
      <c r="CS44" s="212" t="str">
        <f>IF(CO44=0," ",VLOOKUP(CO44,PROTOKOL!$A:$E,5,FALSE))</f>
        <v xml:space="preserve"> </v>
      </c>
      <c r="CT44" s="176"/>
      <c r="CU44" s="177" t="str">
        <f t="shared" si="76"/>
        <v xml:space="preserve"> 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83"/>
        <v xml:space="preserve"> </v>
      </c>
      <c r="DD44" s="176">
        <f t="shared" si="78"/>
        <v>0</v>
      </c>
      <c r="DE44" s="177" t="str">
        <f t="shared" si="79"/>
        <v xml:space="preserve"> </v>
      </c>
      <c r="DG44" s="173">
        <v>8</v>
      </c>
      <c r="DH44" s="231">
        <v>8</v>
      </c>
      <c r="DI44" s="174" t="str">
        <f>IF(DK44=0," ",VLOOKUP(DK44,PROTOKOL!$A:$F,6,FALSE))</f>
        <v xml:space="preserve"> </v>
      </c>
      <c r="DJ44" s="43"/>
      <c r="DK44" s="43"/>
      <c r="DL44" s="43"/>
      <c r="DM44" s="42" t="str">
        <f>IF(DK44=0," ",(VLOOKUP(DK44,PROTOKOL!$A$1:$E$29,2,FALSE))*DL44)</f>
        <v xml:space="preserve"> </v>
      </c>
      <c r="DN44" s="175" t="str">
        <f t="shared" si="10"/>
        <v xml:space="preserve"> </v>
      </c>
      <c r="DO44" s="212" t="str">
        <f>IF(DK44=0," ",VLOOKUP(DK44,PROTOKOL!$A:$E,5,FALSE))</f>
        <v xml:space="preserve"> </v>
      </c>
      <c r="DP44" s="176"/>
      <c r="DQ44" s="177" t="str">
        <f t="shared" si="80"/>
        <v xml:space="preserve"> 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84"/>
        <v xml:space="preserve"> </v>
      </c>
      <c r="DZ44" s="176">
        <f t="shared" si="82"/>
        <v>0</v>
      </c>
      <c r="EA44" s="177" t="str">
        <f t="shared" si="83"/>
        <v xml:space="preserve"> </v>
      </c>
      <c r="EC44" s="173">
        <v>8</v>
      </c>
      <c r="ED44" s="231">
        <v>8</v>
      </c>
      <c r="EE44" s="174" t="str">
        <f>IF(EG44=0," ",VLOOKUP(EG44,PROTOKOL!$A:$F,6,FALSE))</f>
        <v xml:space="preserve"> </v>
      </c>
      <c r="EF44" s="43"/>
      <c r="EG44" s="43"/>
      <c r="EH44" s="43"/>
      <c r="EI44" s="42" t="str">
        <f>IF(EG44=0," ",(VLOOKUP(EG44,PROTOKOL!$A$1:$E$29,2,FALSE))*EH44)</f>
        <v xml:space="preserve"> </v>
      </c>
      <c r="EJ44" s="175" t="str">
        <f t="shared" si="12"/>
        <v xml:space="preserve"> </v>
      </c>
      <c r="EK44" s="212" t="str">
        <f>IF(EG44=0," ",VLOOKUP(EG44,PROTOKOL!$A:$E,5,FALSE))</f>
        <v xml:space="preserve"> </v>
      </c>
      <c r="EL44" s="176"/>
      <c r="EM44" s="177" t="str">
        <f t="shared" si="84"/>
        <v xml:space="preserve"> 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85"/>
        <v xml:space="preserve"> </v>
      </c>
      <c r="EV44" s="176">
        <f t="shared" si="86"/>
        <v>0</v>
      </c>
      <c r="EW44" s="177" t="str">
        <f t="shared" si="87"/>
        <v xml:space="preserve"> </v>
      </c>
      <c r="EY44" s="173">
        <v>8</v>
      </c>
      <c r="EZ44" s="231">
        <v>8</v>
      </c>
      <c r="FA44" s="174" t="str">
        <f>IF(FC44=0," ",VLOOKUP(FC44,PROTOKOL!$A:$F,6,FALSE))</f>
        <v xml:space="preserve"> </v>
      </c>
      <c r="FB44" s="43"/>
      <c r="FC44" s="43"/>
      <c r="FD44" s="43"/>
      <c r="FE44" s="42" t="str">
        <f>IF(FC44=0," ",(VLOOKUP(FC44,PROTOKOL!$A$1:$E$29,2,FALSE))*FD44)</f>
        <v xml:space="preserve"> </v>
      </c>
      <c r="FF44" s="175" t="str">
        <f t="shared" si="14"/>
        <v xml:space="preserve"> </v>
      </c>
      <c r="FG44" s="212" t="str">
        <f>IF(FC44=0," ",VLOOKUP(FC44,PROTOKOL!$A:$E,5,FALSE))</f>
        <v xml:space="preserve"> </v>
      </c>
      <c r="FH44" s="176"/>
      <c r="FI44" s="177" t="str">
        <f t="shared" si="177"/>
        <v xml:space="preserve"> 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6"/>
        <v xml:space="preserve"> </v>
      </c>
      <c r="FR44" s="176">
        <f t="shared" si="88"/>
        <v>0</v>
      </c>
      <c r="FS44" s="177" t="str">
        <f t="shared" si="89"/>
        <v xml:space="preserve"> </v>
      </c>
      <c r="FU44" s="173">
        <v>8</v>
      </c>
      <c r="FV44" s="231">
        <v>8</v>
      </c>
      <c r="FW44" s="174" t="str">
        <f>IF(FY44=0," ",VLOOKUP(FY44,PROTOKOL!$A:$F,6,FALSE))</f>
        <v xml:space="preserve"> </v>
      </c>
      <c r="FX44" s="43"/>
      <c r="FY44" s="43"/>
      <c r="FZ44" s="43"/>
      <c r="GA44" s="42" t="str">
        <f>IF(FY44=0," ",(VLOOKUP(FY44,PROTOKOL!$A$1:$E$29,2,FALSE))*FZ44)</f>
        <v xml:space="preserve"> </v>
      </c>
      <c r="GB44" s="175" t="str">
        <f t="shared" si="16"/>
        <v xml:space="preserve"> </v>
      </c>
      <c r="GC44" s="212" t="str">
        <f>IF(FY44=0," ",VLOOKUP(FY44,PROTOKOL!$A:$E,5,FALSE))</f>
        <v xml:space="preserve"> </v>
      </c>
      <c r="GD44" s="176"/>
      <c r="GE44" s="177" t="str">
        <f t="shared" si="90"/>
        <v xml:space="preserve"> 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7"/>
        <v xml:space="preserve"> </v>
      </c>
      <c r="GN44" s="176">
        <f t="shared" si="92"/>
        <v>0</v>
      </c>
      <c r="GO44" s="177" t="str">
        <f t="shared" si="93"/>
        <v xml:space="preserve"> </v>
      </c>
      <c r="GQ44" s="173">
        <v>8</v>
      </c>
      <c r="GR44" s="231">
        <v>8</v>
      </c>
      <c r="GS44" s="174" t="str">
        <f>IF(GU44=0," ",VLOOKUP(GU44,PROTOKOL!$A:$F,6,FALSE))</f>
        <v xml:space="preserve"> </v>
      </c>
      <c r="GT44" s="43"/>
      <c r="GU44" s="43"/>
      <c r="GV44" s="43"/>
      <c r="GW44" s="42" t="str">
        <f>IF(GU44=0," ",(VLOOKUP(GU44,PROTOKOL!$A$1:$E$29,2,FALSE))*GV44)</f>
        <v xml:space="preserve"> </v>
      </c>
      <c r="GX44" s="175" t="str">
        <f t="shared" si="18"/>
        <v xml:space="preserve"> </v>
      </c>
      <c r="GY44" s="212" t="str">
        <f>IF(GU44=0," ",VLOOKUP(GU44,PROTOKOL!$A:$E,5,FALSE))</f>
        <v xml:space="preserve"> </v>
      </c>
      <c r="GZ44" s="176"/>
      <c r="HA44" s="177" t="str">
        <f t="shared" si="94"/>
        <v xml:space="preserve"> 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8"/>
        <v xml:space="preserve"> </v>
      </c>
      <c r="HJ44" s="176">
        <f t="shared" si="96"/>
        <v>0</v>
      </c>
      <c r="HK44" s="177" t="str">
        <f t="shared" si="97"/>
        <v xml:space="preserve"> </v>
      </c>
      <c r="HM44" s="173">
        <v>8</v>
      </c>
      <c r="HN44" s="231">
        <v>8</v>
      </c>
      <c r="HO44" s="174" t="str">
        <f>IF(HQ44=0," ",VLOOKUP(HQ44,PROTOKOL!$A:$F,6,FALSE))</f>
        <v xml:space="preserve"> </v>
      </c>
      <c r="HP44" s="43"/>
      <c r="HQ44" s="43"/>
      <c r="HR44" s="43"/>
      <c r="HS44" s="42" t="str">
        <f>IF(HQ44=0," ",(VLOOKUP(HQ44,PROTOKOL!$A$1:$E$29,2,FALSE))*HR44)</f>
        <v xml:space="preserve"> </v>
      </c>
      <c r="HT44" s="175" t="str">
        <f t="shared" si="20"/>
        <v xml:space="preserve"> </v>
      </c>
      <c r="HU44" s="212" t="str">
        <f>IF(HQ44=0," ",VLOOKUP(HQ44,PROTOKOL!$A:$E,5,FALSE))</f>
        <v xml:space="preserve"> </v>
      </c>
      <c r="HV44" s="176"/>
      <c r="HW44" s="177" t="str">
        <f t="shared" si="98"/>
        <v xml:space="preserve"> </v>
      </c>
      <c r="HX44" s="217" t="str">
        <f>IF(HZ44=0," ",VLOOKUP(HZ44,PROTOKOL!$A:$F,6,FALSE))</f>
        <v xml:space="preserve"> </v>
      </c>
      <c r="HY44" s="43"/>
      <c r="HZ44" s="43"/>
      <c r="IA44" s="43"/>
      <c r="IB44" s="91" t="str">
        <f>IF(HZ44=0," ",(VLOOKUP(HZ44,PROTOKOL!$A$1:$E$29,2,FALSE))*IA44)</f>
        <v xml:space="preserve"> </v>
      </c>
      <c r="IC44" s="175" t="str">
        <f t="shared" si="21"/>
        <v xml:space="preserve"> </v>
      </c>
      <c r="ID44" s="176" t="str">
        <f>IF(HZ44=0," ",VLOOKUP(HZ44,PROTOKOL!$A:$E,5,FALSE))</f>
        <v xml:space="preserve"> </v>
      </c>
      <c r="IE44" s="212" t="str">
        <f t="shared" si="189"/>
        <v xml:space="preserve"> </v>
      </c>
      <c r="IF44" s="176">
        <f t="shared" si="100"/>
        <v>0</v>
      </c>
      <c r="IG44" s="177" t="str">
        <f t="shared" si="101"/>
        <v xml:space="preserve"> </v>
      </c>
      <c r="II44" s="173">
        <v>8</v>
      </c>
      <c r="IJ44" s="231">
        <v>8</v>
      </c>
      <c r="IK44" s="174" t="str">
        <f>IF(IM44=0," ",VLOOKUP(IM44,PROTOKOL!$A:$F,6,FALSE))</f>
        <v xml:space="preserve"> </v>
      </c>
      <c r="IL44" s="43"/>
      <c r="IM44" s="43"/>
      <c r="IN44" s="43"/>
      <c r="IO44" s="42" t="str">
        <f>IF(IM44=0," ",(VLOOKUP(IM44,PROTOKOL!$A$1:$E$29,2,FALSE))*IN44)</f>
        <v xml:space="preserve"> </v>
      </c>
      <c r="IP44" s="175" t="str">
        <f t="shared" si="22"/>
        <v xml:space="preserve"> </v>
      </c>
      <c r="IQ44" s="212" t="str">
        <f>IF(IM44=0," ",VLOOKUP(IM44,PROTOKOL!$A:$E,5,FALSE))</f>
        <v xml:space="preserve"> </v>
      </c>
      <c r="IR44" s="176"/>
      <c r="IS44" s="177" t="str">
        <f t="shared" si="102"/>
        <v xml:space="preserve"> 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90"/>
        <v xml:space="preserve"> </v>
      </c>
      <c r="JB44" s="176">
        <f t="shared" si="104"/>
        <v>0</v>
      </c>
      <c r="JC44" s="177" t="str">
        <f t="shared" si="105"/>
        <v xml:space="preserve"> </v>
      </c>
      <c r="JE44" s="173">
        <v>8</v>
      </c>
      <c r="JF44" s="231">
        <v>8</v>
      </c>
      <c r="JG44" s="174" t="str">
        <f>IF(JI44=0," ",VLOOKUP(JI44,PROTOKOL!$A:$F,6,FALSE))</f>
        <v xml:space="preserve"> </v>
      </c>
      <c r="JH44" s="43"/>
      <c r="JI44" s="43"/>
      <c r="JJ44" s="43"/>
      <c r="JK44" s="42" t="str">
        <f>IF(JI44=0," ",(VLOOKUP(JI44,PROTOKOL!$A$1:$E$29,2,FALSE))*JJ44)</f>
        <v xml:space="preserve"> </v>
      </c>
      <c r="JL44" s="175" t="str">
        <f t="shared" si="24"/>
        <v xml:space="preserve"> </v>
      </c>
      <c r="JM44" s="212" t="str">
        <f>IF(JI44=0," ",VLOOKUP(JI44,PROTOKOL!$A:$E,5,FALSE))</f>
        <v xml:space="preserve"> </v>
      </c>
      <c r="JN44" s="176"/>
      <c r="JO44" s="177" t="str">
        <f t="shared" si="106"/>
        <v xml:space="preserve"> </v>
      </c>
      <c r="JP44" s="217" t="str">
        <f>IF(JR44=0," ",VLOOKUP(JR44,PROTOKOL!$A:$F,6,FALSE))</f>
        <v xml:space="preserve"> </v>
      </c>
      <c r="JQ44" s="43"/>
      <c r="JR44" s="43"/>
      <c r="JS44" s="43"/>
      <c r="JT44" s="91" t="str">
        <f>IF(JR44=0," ",(VLOOKUP(JR44,PROTOKOL!$A$1:$E$29,2,FALSE))*JS44)</f>
        <v xml:space="preserve"> </v>
      </c>
      <c r="JU44" s="175" t="str">
        <f t="shared" si="25"/>
        <v xml:space="preserve"> </v>
      </c>
      <c r="JV44" s="176" t="str">
        <f>IF(JR44=0," ",VLOOKUP(JR44,PROTOKOL!$A:$E,5,FALSE))</f>
        <v xml:space="preserve"> </v>
      </c>
      <c r="JW44" s="212" t="str">
        <f t="shared" si="191"/>
        <v xml:space="preserve"> </v>
      </c>
      <c r="JX44" s="176">
        <f t="shared" si="108"/>
        <v>0</v>
      </c>
      <c r="JY44" s="177" t="str">
        <f t="shared" si="109"/>
        <v xml:space="preserve"> </v>
      </c>
      <c r="KA44" s="173">
        <v>8</v>
      </c>
      <c r="KB44" s="231">
        <v>8</v>
      </c>
      <c r="KC44" s="174" t="str">
        <f>IF(KE44=0," ",VLOOKUP(KE44,PROTOKOL!$A:$F,6,FALSE))</f>
        <v xml:space="preserve"> </v>
      </c>
      <c r="KD44" s="43"/>
      <c r="KE44" s="43"/>
      <c r="KF44" s="43"/>
      <c r="KG44" s="42" t="str">
        <f>IF(KE44=0," ",(VLOOKUP(KE44,PROTOKOL!$A$1:$E$29,2,FALSE))*KF44)</f>
        <v xml:space="preserve"> </v>
      </c>
      <c r="KH44" s="175" t="str">
        <f t="shared" si="26"/>
        <v xml:space="preserve"> </v>
      </c>
      <c r="KI44" s="212" t="str">
        <f>IF(KE44=0," ",VLOOKUP(KE44,PROTOKOL!$A:$E,5,FALSE))</f>
        <v xml:space="preserve"> </v>
      </c>
      <c r="KJ44" s="176"/>
      <c r="KK44" s="177" t="str">
        <f t="shared" si="110"/>
        <v xml:space="preserve"> 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92"/>
        <v xml:space="preserve"> </v>
      </c>
      <c r="KT44" s="176">
        <f t="shared" si="112"/>
        <v>0</v>
      </c>
      <c r="KU44" s="177" t="str">
        <f t="shared" si="113"/>
        <v xml:space="preserve"> </v>
      </c>
      <c r="KW44" s="173">
        <v>8</v>
      </c>
      <c r="KX44" s="231">
        <v>8</v>
      </c>
      <c r="KY44" s="174" t="str">
        <f>IF(LA44=0," ",VLOOKUP(LA44,PROTOKOL!$A:$F,6,FALSE))</f>
        <v xml:space="preserve"> </v>
      </c>
      <c r="KZ44" s="43"/>
      <c r="LA44" s="43"/>
      <c r="LB44" s="43"/>
      <c r="LC44" s="42" t="str">
        <f>IF(LA44=0," ",(VLOOKUP(LA44,PROTOKOL!$A$1:$E$29,2,FALSE))*LB44)</f>
        <v xml:space="preserve"> </v>
      </c>
      <c r="LD44" s="175" t="str">
        <f t="shared" si="28"/>
        <v xml:space="preserve"> </v>
      </c>
      <c r="LE44" s="212" t="str">
        <f>IF(LA44=0," ",VLOOKUP(LA44,PROTOKOL!$A:$E,5,FALSE))</f>
        <v xml:space="preserve"> </v>
      </c>
      <c r="LF44" s="176"/>
      <c r="LG44" s="177" t="str">
        <f t="shared" si="114"/>
        <v xml:space="preserve"> 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93"/>
        <v xml:space="preserve"> </v>
      </c>
      <c r="LP44" s="176">
        <f t="shared" si="116"/>
        <v>0</v>
      </c>
      <c r="LQ44" s="177" t="str">
        <f t="shared" si="117"/>
        <v xml:space="preserve"> </v>
      </c>
      <c r="LS44" s="173">
        <v>8</v>
      </c>
      <c r="LT44" s="231">
        <v>8</v>
      </c>
      <c r="LU44" s="174" t="str">
        <f>IF(LW44=0," ",VLOOKUP(LW44,PROTOKOL!$A:$F,6,FALSE))</f>
        <v xml:space="preserve"> </v>
      </c>
      <c r="LV44" s="43"/>
      <c r="LW44" s="43"/>
      <c r="LX44" s="43"/>
      <c r="LY44" s="42" t="str">
        <f>IF(LW44=0," ",(VLOOKUP(LW44,PROTOKOL!$A$1:$E$29,2,FALSE))*LX44)</f>
        <v xml:space="preserve"> </v>
      </c>
      <c r="LZ44" s="175" t="str">
        <f t="shared" si="30"/>
        <v xml:space="preserve"> </v>
      </c>
      <c r="MA44" s="212" t="str">
        <f>IF(LW44=0," ",VLOOKUP(LW44,PROTOKOL!$A:$E,5,FALSE))</f>
        <v xml:space="preserve"> </v>
      </c>
      <c r="MB44" s="176"/>
      <c r="MC44" s="177" t="str">
        <f t="shared" si="118"/>
        <v xml:space="preserve"> 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94"/>
        <v xml:space="preserve"> </v>
      </c>
      <c r="ML44" s="176">
        <f t="shared" si="120"/>
        <v>0</v>
      </c>
      <c r="MM44" s="177" t="str">
        <f t="shared" si="121"/>
        <v xml:space="preserve"> </v>
      </c>
      <c r="MO44" s="173">
        <v>8</v>
      </c>
      <c r="MP44" s="231">
        <v>8</v>
      </c>
      <c r="MQ44" s="174" t="str">
        <f>IF(MS44=0," ",VLOOKUP(MS44,PROTOKOL!$A:$F,6,FALSE))</f>
        <v xml:space="preserve"> </v>
      </c>
      <c r="MR44" s="43"/>
      <c r="MS44" s="43"/>
      <c r="MT44" s="43"/>
      <c r="MU44" s="42" t="str">
        <f>IF(MS44=0," ",(VLOOKUP(MS44,PROTOKOL!$A$1:$E$29,2,FALSE))*MT44)</f>
        <v xml:space="preserve"> </v>
      </c>
      <c r="MV44" s="175" t="str">
        <f t="shared" si="32"/>
        <v xml:space="preserve"> </v>
      </c>
      <c r="MW44" s="212" t="str">
        <f>IF(MS44=0," ",VLOOKUP(MS44,PROTOKOL!$A:$E,5,FALSE))</f>
        <v xml:space="preserve"> </v>
      </c>
      <c r="MX44" s="176"/>
      <c r="MY44" s="177" t="str">
        <f t="shared" si="122"/>
        <v xml:space="preserve"> </v>
      </c>
      <c r="MZ44" s="217" t="str">
        <f>IF(NB44=0," ",VLOOKUP(NB44,PROTOKOL!$A:$F,6,FALSE))</f>
        <v xml:space="preserve"> </v>
      </c>
      <c r="NA44" s="43"/>
      <c r="NB44" s="43"/>
      <c r="NC44" s="43"/>
      <c r="ND44" s="91" t="str">
        <f>IF(NB44=0," ",(VLOOKUP(NB44,PROTOKOL!$A$1:$E$29,2,FALSE))*NC44)</f>
        <v xml:space="preserve"> </v>
      </c>
      <c r="NE44" s="175" t="str">
        <f t="shared" si="33"/>
        <v xml:space="preserve"> </v>
      </c>
      <c r="NF44" s="176" t="str">
        <f>IF(NB44=0," ",VLOOKUP(NB44,PROTOKOL!$A:$E,5,FALSE))</f>
        <v xml:space="preserve"> </v>
      </c>
      <c r="NG44" s="212" t="str">
        <f t="shared" si="195"/>
        <v xml:space="preserve"> </v>
      </c>
      <c r="NH44" s="176">
        <f t="shared" si="124"/>
        <v>0</v>
      </c>
      <c r="NI44" s="177" t="str">
        <f t="shared" si="125"/>
        <v xml:space="preserve"> </v>
      </c>
      <c r="NK44" s="173">
        <v>8</v>
      </c>
      <c r="NL44" s="231">
        <v>8</v>
      </c>
      <c r="NM44" s="174" t="str">
        <f>IF(NO44=0," ",VLOOKUP(NO44,PROTOKOL!$A:$F,6,FALSE))</f>
        <v xml:space="preserve"> </v>
      </c>
      <c r="NN44" s="43"/>
      <c r="NO44" s="43"/>
      <c r="NP44" s="43"/>
      <c r="NQ44" s="42" t="str">
        <f>IF(NO44=0," ",(VLOOKUP(NO44,PROTOKOL!$A$1:$E$29,2,FALSE))*NP44)</f>
        <v xml:space="preserve"> </v>
      </c>
      <c r="NR44" s="175" t="str">
        <f t="shared" si="34"/>
        <v xml:space="preserve"> </v>
      </c>
      <c r="NS44" s="212" t="str">
        <f>IF(NO44=0," ",VLOOKUP(NO44,PROTOKOL!$A:$E,5,FALSE))</f>
        <v xml:space="preserve"> </v>
      </c>
      <c r="NT44" s="176"/>
      <c r="NU44" s="177" t="str">
        <f t="shared" si="126"/>
        <v xml:space="preserve"> 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6"/>
        <v xml:space="preserve"> </v>
      </c>
      <c r="OD44" s="176">
        <f t="shared" si="128"/>
        <v>0</v>
      </c>
      <c r="OE44" s="177" t="str">
        <f t="shared" si="129"/>
        <v xml:space="preserve"> </v>
      </c>
      <c r="OG44" s="173">
        <v>8</v>
      </c>
      <c r="OH44" s="231">
        <v>8</v>
      </c>
      <c r="OI44" s="174" t="str">
        <f>IF(OK44=0," ",VLOOKUP(OK44,PROTOKOL!$A:$F,6,FALSE))</f>
        <v xml:space="preserve"> </v>
      </c>
      <c r="OJ44" s="43"/>
      <c r="OK44" s="43"/>
      <c r="OL44" s="43"/>
      <c r="OM44" s="42" t="str">
        <f>IF(OK44=0," ",(VLOOKUP(OK44,PROTOKOL!$A$1:$E$29,2,FALSE))*OL44)</f>
        <v xml:space="preserve"> </v>
      </c>
      <c r="ON44" s="175" t="str">
        <f t="shared" si="36"/>
        <v xml:space="preserve"> </v>
      </c>
      <c r="OO44" s="212" t="str">
        <f>IF(OK44=0," ",VLOOKUP(OK44,PROTOKOL!$A:$E,5,FALSE))</f>
        <v xml:space="preserve"> </v>
      </c>
      <c r="OP44" s="176"/>
      <c r="OQ44" s="177" t="str">
        <f t="shared" si="130"/>
        <v xml:space="preserve"> 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7"/>
        <v xml:space="preserve"> </v>
      </c>
      <c r="OZ44" s="176">
        <f t="shared" si="132"/>
        <v>0</v>
      </c>
      <c r="PA44" s="177" t="str">
        <f t="shared" si="133"/>
        <v xml:space="preserve"> </v>
      </c>
      <c r="PC44" s="173">
        <v>8</v>
      </c>
      <c r="PD44" s="231">
        <v>8</v>
      </c>
      <c r="PE44" s="174" t="str">
        <f>IF(PG44=0," ",VLOOKUP(PG44,PROTOKOL!$A:$F,6,FALSE))</f>
        <v xml:space="preserve"> </v>
      </c>
      <c r="PF44" s="43"/>
      <c r="PG44" s="43"/>
      <c r="PH44" s="43"/>
      <c r="PI44" s="42" t="str">
        <f>IF(PG44=0," ",(VLOOKUP(PG44,PROTOKOL!$A$1:$E$29,2,FALSE))*PH44)</f>
        <v xml:space="preserve"> </v>
      </c>
      <c r="PJ44" s="175" t="str">
        <f t="shared" si="38"/>
        <v xml:space="preserve"> </v>
      </c>
      <c r="PK44" s="212" t="str">
        <f>IF(PG44=0," ",VLOOKUP(PG44,PROTOKOL!$A:$E,5,FALSE))</f>
        <v xml:space="preserve"> </v>
      </c>
      <c r="PL44" s="176"/>
      <c r="PM44" s="177" t="str">
        <f t="shared" si="134"/>
        <v xml:space="preserve"> 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8"/>
        <v xml:space="preserve"> </v>
      </c>
      <c r="PV44" s="176">
        <f t="shared" si="136"/>
        <v>0</v>
      </c>
      <c r="PW44" s="177" t="str">
        <f t="shared" si="137"/>
        <v xml:space="preserve"> </v>
      </c>
      <c r="PY44" s="173">
        <v>8</v>
      </c>
      <c r="PZ44" s="231">
        <v>8</v>
      </c>
      <c r="QA44" s="174" t="str">
        <f>IF(QC44=0," ",VLOOKUP(QC44,PROTOKOL!$A:$F,6,FALSE))</f>
        <v xml:space="preserve"> </v>
      </c>
      <c r="QB44" s="43"/>
      <c r="QC44" s="43"/>
      <c r="QD44" s="43"/>
      <c r="QE44" s="42" t="str">
        <f>IF(QC44=0," ",(VLOOKUP(QC44,PROTOKOL!$A$1:$E$29,2,FALSE))*QD44)</f>
        <v xml:space="preserve"> </v>
      </c>
      <c r="QF44" s="175" t="str">
        <f t="shared" si="40"/>
        <v xml:space="preserve"> </v>
      </c>
      <c r="QG44" s="212" t="str">
        <f>IF(QC44=0," ",VLOOKUP(QC44,PROTOKOL!$A:$E,5,FALSE))</f>
        <v xml:space="preserve"> </v>
      </c>
      <c r="QH44" s="176"/>
      <c r="QI44" s="177" t="str">
        <f t="shared" si="179"/>
        <v xml:space="preserve"> 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9"/>
        <v xml:space="preserve"> </v>
      </c>
      <c r="QR44" s="176">
        <f t="shared" si="139"/>
        <v>0</v>
      </c>
      <c r="QS44" s="177" t="str">
        <f t="shared" si="140"/>
        <v xml:space="preserve"> </v>
      </c>
      <c r="QU44" s="173">
        <v>8</v>
      </c>
      <c r="QV44" s="231">
        <v>8</v>
      </c>
      <c r="QW44" s="174" t="str">
        <f>IF(QY44=0," ",VLOOKUP(QY44,PROTOKOL!$A:$F,6,FALSE))</f>
        <v xml:space="preserve"> 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/>
      <c r="RE44" s="177" t="str">
        <f t="shared" si="141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200"/>
        <v xml:space="preserve"> </v>
      </c>
      <c r="RN44" s="176">
        <f t="shared" si="143"/>
        <v>0</v>
      </c>
      <c r="RO44" s="177" t="str">
        <f t="shared" si="144"/>
        <v xml:space="preserve"> </v>
      </c>
      <c r="RQ44" s="173">
        <v>8</v>
      </c>
      <c r="RR44" s="231">
        <v>8</v>
      </c>
      <c r="RS44" s="174" t="str">
        <f>IF(RU44=0," ",VLOOKUP(RU44,PROTOKOL!$A:$F,6,FALSE))</f>
        <v xml:space="preserve"> </v>
      </c>
      <c r="RT44" s="43"/>
      <c r="RU44" s="43"/>
      <c r="RV44" s="43"/>
      <c r="RW44" s="42" t="str">
        <f>IF(RU44=0," ",(VLOOKUP(RU44,PROTOKOL!$A$1:$E$29,2,FALSE))*RV44)</f>
        <v xml:space="preserve"> </v>
      </c>
      <c r="RX44" s="175" t="str">
        <f t="shared" si="44"/>
        <v xml:space="preserve"> </v>
      </c>
      <c r="RY44" s="212" t="str">
        <f>IF(RU44=0," ",VLOOKUP(RU44,PROTOKOL!$A:$E,5,FALSE))</f>
        <v xml:space="preserve"> </v>
      </c>
      <c r="RZ44" s="176"/>
      <c r="SA44" s="177" t="str">
        <f t="shared" si="145"/>
        <v xml:space="preserve"> 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201"/>
        <v xml:space="preserve"> </v>
      </c>
      <c r="SJ44" s="176">
        <f t="shared" si="147"/>
        <v>0</v>
      </c>
      <c r="SK44" s="177" t="str">
        <f t="shared" si="148"/>
        <v xml:space="preserve"> </v>
      </c>
      <c r="SM44" s="173">
        <v>8</v>
      </c>
      <c r="SN44" s="231">
        <v>8</v>
      </c>
      <c r="SO44" s="174" t="str">
        <f>IF(SQ44=0," ",VLOOKUP(SQ44,PROTOKOL!$A:$F,6,FALSE))</f>
        <v xml:space="preserve"> </v>
      </c>
      <c r="SP44" s="43"/>
      <c r="SQ44" s="43"/>
      <c r="SR44" s="43"/>
      <c r="SS44" s="42" t="str">
        <f>IF(SQ44=0," ",(VLOOKUP(SQ44,PROTOKOL!$A$1:$E$29,2,FALSE))*SR44)</f>
        <v xml:space="preserve"> </v>
      </c>
      <c r="ST44" s="175" t="str">
        <f t="shared" si="46"/>
        <v xml:space="preserve"> </v>
      </c>
      <c r="SU44" s="212" t="str">
        <f>IF(SQ44=0," ",VLOOKUP(SQ44,PROTOKOL!$A:$E,5,FALSE))</f>
        <v xml:space="preserve"> </v>
      </c>
      <c r="SV44" s="176"/>
      <c r="SW44" s="177" t="str">
        <f t="shared" si="149"/>
        <v xml:space="preserve"> 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202"/>
        <v xml:space="preserve"> </v>
      </c>
      <c r="TF44" s="176">
        <f t="shared" si="151"/>
        <v>0</v>
      </c>
      <c r="TG44" s="177" t="str">
        <f t="shared" si="152"/>
        <v xml:space="preserve"> </v>
      </c>
      <c r="TI44" s="173">
        <v>8</v>
      </c>
      <c r="TJ44" s="231">
        <v>8</v>
      </c>
      <c r="TK44" s="174" t="str">
        <f>IF(TM44=0," ",VLOOKUP(TM44,PROTOKOL!$A:$F,6,FALSE))</f>
        <v xml:space="preserve"> 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/>
      <c r="TS44" s="177" t="str">
        <f t="shared" si="153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203"/>
        <v xml:space="preserve"> </v>
      </c>
      <c r="UB44" s="176">
        <f t="shared" si="155"/>
        <v>0</v>
      </c>
      <c r="UC44" s="177" t="str">
        <f t="shared" si="156"/>
        <v xml:space="preserve"> </v>
      </c>
      <c r="UE44" s="173">
        <v>8</v>
      </c>
      <c r="UF44" s="231">
        <v>8</v>
      </c>
      <c r="UG44" s="174" t="str">
        <f>IF(UI44=0," ",VLOOKUP(UI44,PROTOKOL!$A:$F,6,FALSE))</f>
        <v xml:space="preserve"> </v>
      </c>
      <c r="UH44" s="43"/>
      <c r="UI44" s="43"/>
      <c r="UJ44" s="43"/>
      <c r="UK44" s="42" t="str">
        <f>IF(UI44=0," ",(VLOOKUP(UI44,PROTOKOL!$A$1:$E$29,2,FALSE))*UJ44)</f>
        <v xml:space="preserve"> </v>
      </c>
      <c r="UL44" s="175" t="str">
        <f t="shared" si="50"/>
        <v xml:space="preserve"> </v>
      </c>
      <c r="UM44" s="212" t="str">
        <f>IF(UI44=0," ",VLOOKUP(UI44,PROTOKOL!$A:$E,5,FALSE))</f>
        <v xml:space="preserve"> </v>
      </c>
      <c r="UN44" s="176"/>
      <c r="UO44" s="177" t="str">
        <f t="shared" si="157"/>
        <v xml:space="preserve"> 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204"/>
        <v xml:space="preserve"> </v>
      </c>
      <c r="UX44" s="176">
        <f t="shared" si="159"/>
        <v>0</v>
      </c>
      <c r="UY44" s="177" t="str">
        <f t="shared" si="160"/>
        <v xml:space="preserve"> </v>
      </c>
      <c r="VA44" s="173">
        <v>8</v>
      </c>
      <c r="VB44" s="231">
        <v>8</v>
      </c>
      <c r="VC44" s="174" t="str">
        <f>IF(VE44=0," ",VLOOKUP(VE44,PROTOKOL!$A:$F,6,FALSE))</f>
        <v xml:space="preserve"> </v>
      </c>
      <c r="VD44" s="43"/>
      <c r="VE44" s="43"/>
      <c r="VF44" s="43"/>
      <c r="VG44" s="42" t="str">
        <f>IF(VE44=0," ",(VLOOKUP(VE44,PROTOKOL!$A$1:$E$29,2,FALSE))*VF44)</f>
        <v xml:space="preserve"> </v>
      </c>
      <c r="VH44" s="175" t="str">
        <f t="shared" si="52"/>
        <v xml:space="preserve"> </v>
      </c>
      <c r="VI44" s="212" t="str">
        <f>IF(VE44=0," ",VLOOKUP(VE44,PROTOKOL!$A:$E,5,FALSE))</f>
        <v xml:space="preserve"> </v>
      </c>
      <c r="VJ44" s="176"/>
      <c r="VK44" s="177" t="str">
        <f t="shared" si="161"/>
        <v xml:space="preserve"> 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205"/>
        <v xml:space="preserve"> </v>
      </c>
      <c r="VT44" s="176">
        <f t="shared" si="163"/>
        <v>0</v>
      </c>
      <c r="VU44" s="177" t="str">
        <f t="shared" si="164"/>
        <v xml:space="preserve"> </v>
      </c>
      <c r="VW44" s="173">
        <v>8</v>
      </c>
      <c r="VX44" s="231">
        <v>8</v>
      </c>
      <c r="VY44" s="174" t="str">
        <f>IF(WA44=0," ",VLOOKUP(WA44,PROTOKOL!$A:$F,6,FALSE))</f>
        <v xml:space="preserve"> </v>
      </c>
      <c r="VZ44" s="43"/>
      <c r="WA44" s="43"/>
      <c r="WB44" s="43"/>
      <c r="WC44" s="42" t="str">
        <f>IF(WA44=0," ",(VLOOKUP(WA44,PROTOKOL!$A$1:$E$29,2,FALSE))*WB44)</f>
        <v xml:space="preserve"> </v>
      </c>
      <c r="WD44" s="175" t="str">
        <f t="shared" si="54"/>
        <v xml:space="preserve"> </v>
      </c>
      <c r="WE44" s="212" t="str">
        <f>IF(WA44=0," ",VLOOKUP(WA44,PROTOKOL!$A:$E,5,FALSE))</f>
        <v xml:space="preserve"> </v>
      </c>
      <c r="WF44" s="176"/>
      <c r="WG44" s="177" t="str">
        <f t="shared" si="165"/>
        <v xml:space="preserve"> 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6"/>
        <v xml:space="preserve"> </v>
      </c>
      <c r="WP44" s="176">
        <f t="shared" si="167"/>
        <v>0</v>
      </c>
      <c r="WQ44" s="177" t="str">
        <f t="shared" si="168"/>
        <v xml:space="preserve"> </v>
      </c>
      <c r="WS44" s="173">
        <v>8</v>
      </c>
      <c r="WT44" s="231">
        <v>8</v>
      </c>
      <c r="WU44" s="174" t="str">
        <f>IF(WW44=0," ",VLOOKUP(WW44,PROTOKOL!$A:$F,6,FALSE))</f>
        <v xml:space="preserve"> </v>
      </c>
      <c r="WV44" s="43"/>
      <c r="WW44" s="43"/>
      <c r="WX44" s="43"/>
      <c r="WY44" s="42" t="str">
        <f>IF(WW44=0," ",(VLOOKUP(WW44,PROTOKOL!$A$1:$E$29,2,FALSE))*WX44)</f>
        <v xml:space="preserve"> </v>
      </c>
      <c r="WZ44" s="175" t="str">
        <f t="shared" si="56"/>
        <v xml:space="preserve"> </v>
      </c>
      <c r="XA44" s="212" t="str">
        <f>IF(WW44=0," ",VLOOKUP(WW44,PROTOKOL!$A:$E,5,FALSE))</f>
        <v xml:space="preserve"> </v>
      </c>
      <c r="XB44" s="176"/>
      <c r="XC44" s="177" t="str">
        <f t="shared" si="169"/>
        <v xml:space="preserve"> 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7"/>
        <v xml:space="preserve"> </v>
      </c>
      <c r="XL44" s="176">
        <f t="shared" si="171"/>
        <v>0</v>
      </c>
      <c r="XM44" s="177" t="str">
        <f t="shared" si="172"/>
        <v xml:space="preserve"> </v>
      </c>
      <c r="XO44" s="173">
        <v>8</v>
      </c>
      <c r="XP44" s="231">
        <v>8</v>
      </c>
      <c r="XQ44" s="174" t="str">
        <f>IF(XS44=0," ",VLOOKUP(XS44,PROTOKOL!$A:$F,6,FALSE))</f>
        <v xml:space="preserve"> </v>
      </c>
      <c r="XR44" s="43"/>
      <c r="XS44" s="43"/>
      <c r="XT44" s="43"/>
      <c r="XU44" s="42" t="str">
        <f>IF(XS44=0," ",(VLOOKUP(XS44,PROTOKOL!$A$1:$E$29,2,FALSE))*XT44)</f>
        <v xml:space="preserve"> </v>
      </c>
      <c r="XV44" s="175" t="str">
        <f t="shared" si="58"/>
        <v xml:space="preserve"> </v>
      </c>
      <c r="XW44" s="212" t="str">
        <f>IF(XS44=0," ",VLOOKUP(XS44,PROTOKOL!$A:$E,5,FALSE))</f>
        <v xml:space="preserve"> </v>
      </c>
      <c r="XX44" s="176"/>
      <c r="XY44" s="177" t="str">
        <f t="shared" si="173"/>
        <v xml:space="preserve"> </v>
      </c>
      <c r="XZ44" s="217" t="str">
        <f>IF(YB44=0," ",VLOOKUP(YB44,PROTOKOL!$A:$F,6,FALSE))</f>
        <v xml:space="preserve"> </v>
      </c>
      <c r="YA44" s="43"/>
      <c r="YB44" s="43"/>
      <c r="YC44" s="43"/>
      <c r="YD44" s="91" t="str">
        <f>IF(YB44=0," ",(VLOOKUP(YB44,PROTOKOL!$A$1:$E$29,2,FALSE))*YC44)</f>
        <v xml:space="preserve"> </v>
      </c>
      <c r="YE44" s="175" t="str">
        <f t="shared" si="59"/>
        <v xml:space="preserve"> </v>
      </c>
      <c r="YF44" s="176" t="str">
        <f>IF(YB44=0," ",VLOOKUP(YB44,PROTOKOL!$A:$E,5,FALSE))</f>
        <v xml:space="preserve"> </v>
      </c>
      <c r="YG44" s="212" t="str">
        <f t="shared" si="208"/>
        <v xml:space="preserve"> </v>
      </c>
      <c r="YH44" s="176">
        <f t="shared" si="175"/>
        <v>0</v>
      </c>
      <c r="YI44" s="177" t="str">
        <f t="shared" si="176"/>
        <v xml:space="preserve"> </v>
      </c>
    </row>
    <row r="45" spans="1:659" ht="13.8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/>
      <c r="K45" s="177" t="str">
        <f t="shared" si="60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61"/>
        <v xml:space="preserve"> </v>
      </c>
      <c r="T45" s="176">
        <f t="shared" si="62"/>
        <v>0</v>
      </c>
      <c r="U45" s="177" t="str">
        <f t="shared" si="63"/>
        <v xml:space="preserve"> </v>
      </c>
      <c r="W45" s="173">
        <v>8</v>
      </c>
      <c r="X45" s="229"/>
      <c r="Y45" s="174" t="str">
        <f>IF(AA45=0," ",VLOOKUP(AA45,PROTOKOL!$A:$F,6,FALSE))</f>
        <v xml:space="preserve"> </v>
      </c>
      <c r="Z45" s="43"/>
      <c r="AA45" s="43"/>
      <c r="AB45" s="43"/>
      <c r="AC45" s="42" t="str">
        <f>IF(AA45=0," ",(VLOOKUP(AA45,PROTOKOL!$A$1:$E$29,2,FALSE))*AB45)</f>
        <v xml:space="preserve"> </v>
      </c>
      <c r="AD45" s="175" t="str">
        <f t="shared" si="2"/>
        <v xml:space="preserve"> </v>
      </c>
      <c r="AE45" s="212" t="str">
        <f>IF(AA45=0," ",VLOOKUP(AA45,PROTOKOL!$A:$E,5,FALSE))</f>
        <v xml:space="preserve"> </v>
      </c>
      <c r="AF45" s="176"/>
      <c r="AG45" s="177" t="str">
        <f t="shared" si="64"/>
        <v xml:space="preserve"> 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80"/>
        <v xml:space="preserve"> </v>
      </c>
      <c r="AP45" s="176">
        <f t="shared" si="66"/>
        <v>0</v>
      </c>
      <c r="AQ45" s="177" t="str">
        <f t="shared" si="67"/>
        <v xml:space="preserve"> </v>
      </c>
      <c r="AS45" s="173">
        <v>8</v>
      </c>
      <c r="AT45" s="229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/>
      <c r="BC45" s="177" t="str">
        <f t="shared" si="68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81"/>
        <v xml:space="preserve"> </v>
      </c>
      <c r="BL45" s="176">
        <f t="shared" si="70"/>
        <v>0</v>
      </c>
      <c r="BM45" s="177" t="str">
        <f t="shared" si="71"/>
        <v xml:space="preserve"> </v>
      </c>
      <c r="BO45" s="173">
        <v>8</v>
      </c>
      <c r="BP45" s="229"/>
      <c r="BQ45" s="174" t="str">
        <f>IF(BS45=0," ",VLOOKUP(BS45,PROTOKOL!$A:$F,6,FALSE))</f>
        <v xml:space="preserve"> </v>
      </c>
      <c r="BR45" s="43"/>
      <c r="BS45" s="43"/>
      <c r="BT45" s="43"/>
      <c r="BU45" s="42" t="str">
        <f>IF(BS45=0," ",(VLOOKUP(BS45,PROTOKOL!$A$1:$E$29,2,FALSE))*BT45)</f>
        <v xml:space="preserve"> </v>
      </c>
      <c r="BV45" s="175" t="str">
        <f t="shared" si="6"/>
        <v xml:space="preserve"> </v>
      </c>
      <c r="BW45" s="212" t="str">
        <f>IF(BS45=0," ",VLOOKUP(BS45,PROTOKOL!$A:$E,5,FALSE))</f>
        <v xml:space="preserve"> </v>
      </c>
      <c r="BX45" s="176"/>
      <c r="BY45" s="177" t="str">
        <f t="shared" si="72"/>
        <v xml:space="preserve"> 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182"/>
        <v xml:space="preserve"> </v>
      </c>
      <c r="CH45" s="176">
        <f t="shared" si="74"/>
        <v>0</v>
      </c>
      <c r="CI45" s="177" t="str">
        <f t="shared" si="75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/>
      <c r="CU45" s="177" t="str">
        <f t="shared" si="76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83"/>
        <v xml:space="preserve"> </v>
      </c>
      <c r="DD45" s="176">
        <f t="shared" si="78"/>
        <v>0</v>
      </c>
      <c r="DE45" s="177" t="str">
        <f t="shared" si="79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/>
      <c r="DQ45" s="177" t="str">
        <f t="shared" si="80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84"/>
        <v xml:space="preserve"> </v>
      </c>
      <c r="DZ45" s="176">
        <f t="shared" si="82"/>
        <v>0</v>
      </c>
      <c r="EA45" s="177" t="str">
        <f t="shared" si="83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/>
      <c r="EM45" s="177" t="str">
        <f t="shared" si="84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85"/>
        <v xml:space="preserve"> </v>
      </c>
      <c r="EV45" s="176">
        <f t="shared" si="86"/>
        <v>0</v>
      </c>
      <c r="EW45" s="177" t="str">
        <f t="shared" si="87"/>
        <v xml:space="preserve"> </v>
      </c>
      <c r="EY45" s="173">
        <v>8</v>
      </c>
      <c r="EZ45" s="229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/>
      <c r="FI45" s="177" t="str">
        <f t="shared" si="177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6"/>
        <v xml:space="preserve"> </v>
      </c>
      <c r="FR45" s="176">
        <f t="shared" si="88"/>
        <v>0</v>
      </c>
      <c r="FS45" s="177" t="str">
        <f t="shared" si="89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/>
      <c r="GE45" s="177" t="str">
        <f t="shared" si="90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7"/>
        <v xml:space="preserve"> </v>
      </c>
      <c r="GN45" s="176">
        <f t="shared" si="92"/>
        <v>0</v>
      </c>
      <c r="GO45" s="177" t="str">
        <f t="shared" si="93"/>
        <v xml:space="preserve"> </v>
      </c>
      <c r="GQ45" s="173">
        <v>8</v>
      </c>
      <c r="GR45" s="229"/>
      <c r="GS45" s="174" t="str">
        <f>IF(GU45=0," ",VLOOKUP(GU45,PROTOKOL!$A:$F,6,FALSE))</f>
        <v xml:space="preserve"> </v>
      </c>
      <c r="GT45" s="43"/>
      <c r="GU45" s="43"/>
      <c r="GV45" s="43"/>
      <c r="GW45" s="42" t="str">
        <f>IF(GU45=0," ",(VLOOKUP(GU45,PROTOKOL!$A$1:$E$29,2,FALSE))*GV45)</f>
        <v xml:space="preserve"> </v>
      </c>
      <c r="GX45" s="175" t="str">
        <f t="shared" si="18"/>
        <v xml:space="preserve"> </v>
      </c>
      <c r="GY45" s="212" t="str">
        <f>IF(GU45=0," ",VLOOKUP(GU45,PROTOKOL!$A:$E,5,FALSE))</f>
        <v xml:space="preserve"> </v>
      </c>
      <c r="GZ45" s="176"/>
      <c r="HA45" s="177" t="str">
        <f t="shared" si="94"/>
        <v xml:space="preserve"> 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8"/>
        <v xml:space="preserve"> </v>
      </c>
      <c r="HJ45" s="176">
        <f t="shared" si="96"/>
        <v>0</v>
      </c>
      <c r="HK45" s="177" t="str">
        <f t="shared" si="97"/>
        <v xml:space="preserve"> </v>
      </c>
      <c r="HM45" s="173">
        <v>8</v>
      </c>
      <c r="HN45" s="229"/>
      <c r="HO45" s="174" t="str">
        <f>IF(HQ45=0," ",VLOOKUP(HQ45,PROTOKOL!$A:$F,6,FALSE))</f>
        <v xml:space="preserve"> </v>
      </c>
      <c r="HP45" s="43"/>
      <c r="HQ45" s="43"/>
      <c r="HR45" s="43"/>
      <c r="HS45" s="42" t="str">
        <f>IF(HQ45=0," ",(VLOOKUP(HQ45,PROTOKOL!$A$1:$E$29,2,FALSE))*HR45)</f>
        <v xml:space="preserve"> </v>
      </c>
      <c r="HT45" s="175" t="str">
        <f t="shared" si="20"/>
        <v xml:space="preserve"> </v>
      </c>
      <c r="HU45" s="212" t="str">
        <f>IF(HQ45=0," ",VLOOKUP(HQ45,PROTOKOL!$A:$E,5,FALSE))</f>
        <v xml:space="preserve"> </v>
      </c>
      <c r="HV45" s="176"/>
      <c r="HW45" s="177" t="str">
        <f t="shared" si="98"/>
        <v xml:space="preserve"> 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189"/>
        <v xml:space="preserve"> </v>
      </c>
      <c r="IF45" s="176">
        <f t="shared" si="100"/>
        <v>0</v>
      </c>
      <c r="IG45" s="177" t="str">
        <f t="shared" si="101"/>
        <v xml:space="preserve"> </v>
      </c>
      <c r="II45" s="173">
        <v>8</v>
      </c>
      <c r="IJ45" s="229"/>
      <c r="IK45" s="174" t="str">
        <f>IF(IM45=0," ",VLOOKUP(IM45,PROTOKOL!$A:$F,6,FALSE))</f>
        <v xml:space="preserve"> </v>
      </c>
      <c r="IL45" s="43"/>
      <c r="IM45" s="43"/>
      <c r="IN45" s="43"/>
      <c r="IO45" s="42" t="str">
        <f>IF(IM45=0," ",(VLOOKUP(IM45,PROTOKOL!$A$1:$E$29,2,FALSE))*IN45)</f>
        <v xml:space="preserve"> </v>
      </c>
      <c r="IP45" s="175" t="str">
        <f t="shared" si="22"/>
        <v xml:space="preserve"> </v>
      </c>
      <c r="IQ45" s="212" t="str">
        <f>IF(IM45=0," ",VLOOKUP(IM45,PROTOKOL!$A:$E,5,FALSE))</f>
        <v xml:space="preserve"> </v>
      </c>
      <c r="IR45" s="176"/>
      <c r="IS45" s="177" t="str">
        <f t="shared" si="102"/>
        <v xml:space="preserve"> 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90"/>
        <v xml:space="preserve"> </v>
      </c>
      <c r="JB45" s="176">
        <f t="shared" si="104"/>
        <v>0</v>
      </c>
      <c r="JC45" s="177" t="str">
        <f t="shared" si="105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/>
      <c r="JO45" s="177" t="str">
        <f t="shared" si="106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91"/>
        <v xml:space="preserve"> </v>
      </c>
      <c r="JX45" s="176">
        <f t="shared" si="108"/>
        <v>0</v>
      </c>
      <c r="JY45" s="177" t="str">
        <f t="shared" si="109"/>
        <v xml:space="preserve"> </v>
      </c>
      <c r="KA45" s="173">
        <v>8</v>
      </c>
      <c r="KB45" s="229"/>
      <c r="KC45" s="174" t="str">
        <f>IF(KE45=0," ",VLOOKUP(KE45,PROTOKOL!$A:$F,6,FALSE))</f>
        <v xml:space="preserve"> </v>
      </c>
      <c r="KD45" s="43"/>
      <c r="KE45" s="43"/>
      <c r="KF45" s="43"/>
      <c r="KG45" s="42" t="str">
        <f>IF(KE45=0," ",(VLOOKUP(KE45,PROTOKOL!$A$1:$E$29,2,FALSE))*KF45)</f>
        <v xml:space="preserve"> </v>
      </c>
      <c r="KH45" s="175" t="str">
        <f t="shared" si="26"/>
        <v xml:space="preserve"> </v>
      </c>
      <c r="KI45" s="212" t="str">
        <f>IF(KE45=0," ",VLOOKUP(KE45,PROTOKOL!$A:$E,5,FALSE))</f>
        <v xml:space="preserve"> </v>
      </c>
      <c r="KJ45" s="176"/>
      <c r="KK45" s="177" t="str">
        <f t="shared" si="110"/>
        <v xml:space="preserve"> 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92"/>
        <v xml:space="preserve"> </v>
      </c>
      <c r="KT45" s="176">
        <f t="shared" si="112"/>
        <v>0</v>
      </c>
      <c r="KU45" s="177" t="str">
        <f t="shared" si="113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/>
      <c r="LG45" s="177" t="str">
        <f t="shared" si="114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93"/>
        <v xml:space="preserve"> </v>
      </c>
      <c r="LP45" s="176">
        <f t="shared" si="116"/>
        <v>0</v>
      </c>
      <c r="LQ45" s="177" t="str">
        <f t="shared" si="117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/>
      <c r="MC45" s="177" t="str">
        <f t="shared" si="118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94"/>
        <v xml:space="preserve"> </v>
      </c>
      <c r="ML45" s="176">
        <f t="shared" si="120"/>
        <v>0</v>
      </c>
      <c r="MM45" s="177" t="str">
        <f t="shared" si="121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/>
      <c r="MY45" s="177" t="str">
        <f t="shared" si="122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95"/>
        <v xml:space="preserve"> </v>
      </c>
      <c r="NH45" s="176">
        <f t="shared" si="124"/>
        <v>0</v>
      </c>
      <c r="NI45" s="177" t="str">
        <f t="shared" si="125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/>
      <c r="NU45" s="177" t="str">
        <f t="shared" si="126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6"/>
        <v xml:space="preserve"> </v>
      </c>
      <c r="OD45" s="176">
        <f t="shared" si="128"/>
        <v>0</v>
      </c>
      <c r="OE45" s="177" t="str">
        <f t="shared" si="129"/>
        <v xml:space="preserve"> </v>
      </c>
      <c r="OG45" s="173">
        <v>8</v>
      </c>
      <c r="OH45" s="229"/>
      <c r="OI45" s="174" t="str">
        <f>IF(OK45=0," ",VLOOKUP(OK45,PROTOKOL!$A:$F,6,FALSE))</f>
        <v xml:space="preserve"> </v>
      </c>
      <c r="OJ45" s="43"/>
      <c r="OK45" s="43"/>
      <c r="OL45" s="43"/>
      <c r="OM45" s="42" t="str">
        <f>IF(OK45=0," ",(VLOOKUP(OK45,PROTOKOL!$A$1:$E$29,2,FALSE))*OL45)</f>
        <v xml:space="preserve"> </v>
      </c>
      <c r="ON45" s="175" t="str">
        <f t="shared" si="36"/>
        <v xml:space="preserve"> </v>
      </c>
      <c r="OO45" s="212" t="str">
        <f>IF(OK45=0," ",VLOOKUP(OK45,PROTOKOL!$A:$E,5,FALSE))</f>
        <v xml:space="preserve"> </v>
      </c>
      <c r="OP45" s="176"/>
      <c r="OQ45" s="177" t="str">
        <f t="shared" si="130"/>
        <v xml:space="preserve"> 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7"/>
        <v xml:space="preserve"> </v>
      </c>
      <c r="OZ45" s="176">
        <f t="shared" si="132"/>
        <v>0</v>
      </c>
      <c r="PA45" s="177" t="str">
        <f t="shared" si="133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/>
      <c r="PM45" s="177" t="str">
        <f t="shared" si="134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8"/>
        <v xml:space="preserve"> </v>
      </c>
      <c r="PV45" s="176">
        <f t="shared" si="136"/>
        <v>0</v>
      </c>
      <c r="PW45" s="177" t="str">
        <f t="shared" si="137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/>
      <c r="QI45" s="177" t="str">
        <f t="shared" si="179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9"/>
        <v xml:space="preserve"> </v>
      </c>
      <c r="QR45" s="176">
        <f t="shared" si="139"/>
        <v>0</v>
      </c>
      <c r="QS45" s="177" t="str">
        <f t="shared" si="140"/>
        <v xml:space="preserve"> </v>
      </c>
      <c r="QU45" s="173">
        <v>8</v>
      </c>
      <c r="QV45" s="229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/>
      <c r="RE45" s="177" t="str">
        <f t="shared" si="141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200"/>
        <v xml:space="preserve"> </v>
      </c>
      <c r="RN45" s="176">
        <f t="shared" si="143"/>
        <v>0</v>
      </c>
      <c r="RO45" s="177" t="str">
        <f t="shared" si="144"/>
        <v xml:space="preserve"> </v>
      </c>
      <c r="RQ45" s="173">
        <v>8</v>
      </c>
      <c r="RR45" s="229"/>
      <c r="RS45" s="174" t="str">
        <f>IF(RU45=0," ",VLOOKUP(RU45,PROTOKOL!$A:$F,6,FALSE))</f>
        <v xml:space="preserve"> </v>
      </c>
      <c r="RT45" s="43"/>
      <c r="RU45" s="43"/>
      <c r="RV45" s="43"/>
      <c r="RW45" s="42" t="str">
        <f>IF(RU45=0," ",(VLOOKUP(RU45,PROTOKOL!$A$1:$E$29,2,FALSE))*RV45)</f>
        <v xml:space="preserve"> </v>
      </c>
      <c r="RX45" s="175" t="str">
        <f t="shared" si="44"/>
        <v xml:space="preserve"> </v>
      </c>
      <c r="RY45" s="212" t="str">
        <f>IF(RU45=0," ",VLOOKUP(RU45,PROTOKOL!$A:$E,5,FALSE))</f>
        <v xml:space="preserve"> </v>
      </c>
      <c r="RZ45" s="176"/>
      <c r="SA45" s="177" t="str">
        <f t="shared" si="145"/>
        <v xml:space="preserve"> 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201"/>
        <v xml:space="preserve"> </v>
      </c>
      <c r="SJ45" s="176">
        <f t="shared" si="147"/>
        <v>0</v>
      </c>
      <c r="SK45" s="177" t="str">
        <f t="shared" si="148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/>
      <c r="SW45" s="177" t="str">
        <f t="shared" si="149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202"/>
        <v xml:space="preserve"> </v>
      </c>
      <c r="TF45" s="176">
        <f t="shared" si="151"/>
        <v>0</v>
      </c>
      <c r="TG45" s="177" t="str">
        <f t="shared" si="152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/>
      <c r="TS45" s="177" t="str">
        <f t="shared" si="153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203"/>
        <v xml:space="preserve"> </v>
      </c>
      <c r="UB45" s="176">
        <f t="shared" si="155"/>
        <v>0</v>
      </c>
      <c r="UC45" s="177" t="str">
        <f t="shared" si="156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/>
      <c r="UO45" s="177" t="str">
        <f t="shared" si="157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204"/>
        <v xml:space="preserve"> </v>
      </c>
      <c r="UX45" s="176">
        <f t="shared" si="159"/>
        <v>0</v>
      </c>
      <c r="UY45" s="177" t="str">
        <f t="shared" si="160"/>
        <v xml:space="preserve"> </v>
      </c>
      <c r="VA45" s="173">
        <v>8</v>
      </c>
      <c r="VB45" s="229"/>
      <c r="VC45" s="174" t="str">
        <f>IF(VE45=0," ",VLOOKUP(VE45,PROTOKOL!$A:$F,6,FALSE))</f>
        <v xml:space="preserve"> </v>
      </c>
      <c r="VD45" s="43"/>
      <c r="VE45" s="43"/>
      <c r="VF45" s="43"/>
      <c r="VG45" s="42" t="str">
        <f>IF(VE45=0," ",(VLOOKUP(VE45,PROTOKOL!$A$1:$E$29,2,FALSE))*VF45)</f>
        <v xml:space="preserve"> </v>
      </c>
      <c r="VH45" s="175" t="str">
        <f t="shared" si="52"/>
        <v xml:space="preserve"> </v>
      </c>
      <c r="VI45" s="212" t="str">
        <f>IF(VE45=0," ",VLOOKUP(VE45,PROTOKOL!$A:$E,5,FALSE))</f>
        <v xml:space="preserve"> </v>
      </c>
      <c r="VJ45" s="176"/>
      <c r="VK45" s="177" t="str">
        <f t="shared" si="161"/>
        <v xml:space="preserve"> 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205"/>
        <v xml:space="preserve"> </v>
      </c>
      <c r="VT45" s="176">
        <f t="shared" si="163"/>
        <v>0</v>
      </c>
      <c r="VU45" s="177" t="str">
        <f t="shared" si="164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/>
      <c r="WG45" s="177" t="str">
        <f t="shared" si="165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6"/>
        <v xml:space="preserve"> </v>
      </c>
      <c r="WP45" s="176">
        <f t="shared" si="167"/>
        <v>0</v>
      </c>
      <c r="WQ45" s="177" t="str">
        <f t="shared" si="168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/>
      <c r="XC45" s="177" t="str">
        <f t="shared" si="169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7"/>
        <v xml:space="preserve"> </v>
      </c>
      <c r="XL45" s="176">
        <f t="shared" si="171"/>
        <v>0</v>
      </c>
      <c r="XM45" s="177" t="str">
        <f t="shared" si="172"/>
        <v xml:space="preserve"> </v>
      </c>
      <c r="XO45" s="173">
        <v>8</v>
      </c>
      <c r="XP45" s="229"/>
      <c r="XQ45" s="174" t="str">
        <f>IF(XS45=0," ",VLOOKUP(XS45,PROTOKOL!$A:$F,6,FALSE))</f>
        <v xml:space="preserve"> </v>
      </c>
      <c r="XR45" s="43"/>
      <c r="XS45" s="43"/>
      <c r="XT45" s="43"/>
      <c r="XU45" s="42" t="str">
        <f>IF(XS45=0," ",(VLOOKUP(XS45,PROTOKOL!$A$1:$E$29,2,FALSE))*XT45)</f>
        <v xml:space="preserve"> </v>
      </c>
      <c r="XV45" s="175" t="str">
        <f t="shared" si="58"/>
        <v xml:space="preserve"> </v>
      </c>
      <c r="XW45" s="212" t="str">
        <f>IF(XS45=0," ",VLOOKUP(XS45,PROTOKOL!$A:$E,5,FALSE))</f>
        <v xml:space="preserve"> </v>
      </c>
      <c r="XX45" s="176"/>
      <c r="XY45" s="177" t="str">
        <f t="shared" si="173"/>
        <v xml:space="preserve"> </v>
      </c>
      <c r="XZ45" s="217" t="str">
        <f>IF(YB45=0," ",VLOOKUP(YB45,PROTOKOL!$A:$F,6,FALSE))</f>
        <v xml:space="preserve"> </v>
      </c>
      <c r="YA45" s="43"/>
      <c r="YB45" s="43"/>
      <c r="YC45" s="43"/>
      <c r="YD45" s="91" t="str">
        <f>IF(YB45=0," ",(VLOOKUP(YB45,PROTOKOL!$A$1:$E$29,2,FALSE))*YC45)</f>
        <v xml:space="preserve"> </v>
      </c>
      <c r="YE45" s="175" t="str">
        <f t="shared" si="59"/>
        <v xml:space="preserve"> </v>
      </c>
      <c r="YF45" s="176" t="str">
        <f>IF(YB45=0," ",VLOOKUP(YB45,PROTOKOL!$A:$E,5,FALSE))</f>
        <v xml:space="preserve"> </v>
      </c>
      <c r="YG45" s="212" t="str">
        <f t="shared" si="208"/>
        <v xml:space="preserve"> </v>
      </c>
      <c r="YH45" s="176">
        <f t="shared" si="175"/>
        <v>0</v>
      </c>
      <c r="YI45" s="177" t="str">
        <f t="shared" si="176"/>
        <v xml:space="preserve"> </v>
      </c>
    </row>
    <row r="46" spans="1:659" ht="13.8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/>
      <c r="K46" s="177" t="str">
        <f t="shared" si="60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61"/>
        <v xml:space="preserve"> </v>
      </c>
      <c r="T46" s="176">
        <f t="shared" si="62"/>
        <v>0</v>
      </c>
      <c r="U46" s="177" t="str">
        <f t="shared" si="63"/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/>
      <c r="AG46" s="177" t="str">
        <f t="shared" si="64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80"/>
        <v xml:space="preserve"> </v>
      </c>
      <c r="AP46" s="176">
        <f t="shared" si="66"/>
        <v>0</v>
      </c>
      <c r="AQ46" s="177" t="str">
        <f t="shared" si="67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/>
      <c r="BC46" s="177" t="str">
        <f t="shared" si="68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81"/>
        <v xml:space="preserve"> </v>
      </c>
      <c r="BL46" s="176">
        <f t="shared" si="70"/>
        <v>0</v>
      </c>
      <c r="BM46" s="177" t="str">
        <f t="shared" si="71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/>
      <c r="BY46" s="177" t="str">
        <f t="shared" si="72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182"/>
        <v xml:space="preserve"> </v>
      </c>
      <c r="CH46" s="176">
        <f t="shared" si="74"/>
        <v>0</v>
      </c>
      <c r="CI46" s="177" t="str">
        <f t="shared" si="75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/>
      <c r="CU46" s="177" t="str">
        <f t="shared" si="76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83"/>
        <v xml:space="preserve"> </v>
      </c>
      <c r="DD46" s="176">
        <f t="shared" si="78"/>
        <v>0</v>
      </c>
      <c r="DE46" s="177" t="str">
        <f t="shared" si="79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/>
      <c r="DQ46" s="177" t="str">
        <f t="shared" si="80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84"/>
        <v xml:space="preserve"> </v>
      </c>
      <c r="DZ46" s="176">
        <f t="shared" si="82"/>
        <v>0</v>
      </c>
      <c r="EA46" s="177" t="str">
        <f t="shared" si="83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/>
      <c r="EM46" s="177" t="str">
        <f t="shared" si="84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85"/>
        <v xml:space="preserve"> </v>
      </c>
      <c r="EV46" s="176">
        <f t="shared" si="86"/>
        <v>0</v>
      </c>
      <c r="EW46" s="177" t="str">
        <f t="shared" si="87"/>
        <v xml:space="preserve"> </v>
      </c>
      <c r="EY46" s="173">
        <v>8</v>
      </c>
      <c r="EZ46" s="230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/>
      <c r="FI46" s="177" t="str">
        <f t="shared" si="177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6"/>
        <v xml:space="preserve"> </v>
      </c>
      <c r="FR46" s="176">
        <f t="shared" si="88"/>
        <v>0</v>
      </c>
      <c r="FS46" s="177" t="str">
        <f t="shared" si="89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/>
      <c r="GE46" s="177" t="str">
        <f t="shared" si="90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7"/>
        <v xml:space="preserve"> </v>
      </c>
      <c r="GN46" s="176">
        <f t="shared" si="92"/>
        <v>0</v>
      </c>
      <c r="GO46" s="177" t="str">
        <f t="shared" si="93"/>
        <v xml:space="preserve"> </v>
      </c>
      <c r="GQ46" s="173">
        <v>8</v>
      </c>
      <c r="GR46" s="230"/>
      <c r="GS46" s="174" t="str">
        <f>IF(GU46=0," ",VLOOKUP(GU46,PROTOKOL!$A:$F,6,FALSE))</f>
        <v xml:space="preserve"> </v>
      </c>
      <c r="GT46" s="43"/>
      <c r="GU46" s="43"/>
      <c r="GV46" s="43"/>
      <c r="GW46" s="42" t="str">
        <f>IF(GU46=0," ",(VLOOKUP(GU46,PROTOKOL!$A$1:$E$29,2,FALSE))*GV46)</f>
        <v xml:space="preserve"> </v>
      </c>
      <c r="GX46" s="175" t="str">
        <f t="shared" si="18"/>
        <v xml:space="preserve"> </v>
      </c>
      <c r="GY46" s="212" t="str">
        <f>IF(GU46=0," ",VLOOKUP(GU46,PROTOKOL!$A:$E,5,FALSE))</f>
        <v xml:space="preserve"> </v>
      </c>
      <c r="GZ46" s="176"/>
      <c r="HA46" s="177" t="str">
        <f t="shared" si="94"/>
        <v xml:space="preserve"> 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8"/>
        <v xml:space="preserve"> </v>
      </c>
      <c r="HJ46" s="176">
        <f t="shared" si="96"/>
        <v>0</v>
      </c>
      <c r="HK46" s="177" t="str">
        <f t="shared" si="97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/>
      <c r="HW46" s="177" t="str">
        <f t="shared" si="98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189"/>
        <v xml:space="preserve"> </v>
      </c>
      <c r="IF46" s="176">
        <f t="shared" si="100"/>
        <v>0</v>
      </c>
      <c r="IG46" s="177" t="str">
        <f t="shared" si="101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/>
      <c r="IS46" s="177" t="str">
        <f t="shared" si="102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90"/>
        <v xml:space="preserve"> </v>
      </c>
      <c r="JB46" s="176">
        <f t="shared" si="104"/>
        <v>0</v>
      </c>
      <c r="JC46" s="177" t="str">
        <f t="shared" si="105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/>
      <c r="JO46" s="177" t="str">
        <f t="shared" si="106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91"/>
        <v xml:space="preserve"> </v>
      </c>
      <c r="JX46" s="176">
        <f t="shared" si="108"/>
        <v>0</v>
      </c>
      <c r="JY46" s="177" t="str">
        <f t="shared" si="109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/>
      <c r="KK46" s="177" t="str">
        <f t="shared" si="110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92"/>
        <v xml:space="preserve"> </v>
      </c>
      <c r="KT46" s="176">
        <f t="shared" si="112"/>
        <v>0</v>
      </c>
      <c r="KU46" s="177" t="str">
        <f t="shared" si="113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/>
      <c r="LG46" s="177" t="str">
        <f t="shared" si="114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93"/>
        <v xml:space="preserve"> </v>
      </c>
      <c r="LP46" s="176">
        <f t="shared" si="116"/>
        <v>0</v>
      </c>
      <c r="LQ46" s="177" t="str">
        <f t="shared" si="117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/>
      <c r="MC46" s="177" t="str">
        <f t="shared" si="118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94"/>
        <v xml:space="preserve"> </v>
      </c>
      <c r="ML46" s="176">
        <f t="shared" si="120"/>
        <v>0</v>
      </c>
      <c r="MM46" s="177" t="str">
        <f t="shared" si="121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/>
      <c r="MY46" s="177" t="str">
        <f t="shared" si="122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95"/>
        <v xml:space="preserve"> </v>
      </c>
      <c r="NH46" s="176">
        <f t="shared" si="124"/>
        <v>0</v>
      </c>
      <c r="NI46" s="177" t="str">
        <f t="shared" si="125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/>
      <c r="NU46" s="177" t="str">
        <f t="shared" si="126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6"/>
        <v xml:space="preserve"> </v>
      </c>
      <c r="OD46" s="176">
        <f t="shared" si="128"/>
        <v>0</v>
      </c>
      <c r="OE46" s="177" t="str">
        <f t="shared" si="129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/>
      <c r="OQ46" s="177" t="str">
        <f t="shared" si="130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7"/>
        <v xml:space="preserve"> </v>
      </c>
      <c r="OZ46" s="176">
        <f t="shared" si="132"/>
        <v>0</v>
      </c>
      <c r="PA46" s="177" t="str">
        <f t="shared" si="133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/>
      <c r="PM46" s="177" t="str">
        <f t="shared" si="134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8"/>
        <v xml:space="preserve"> </v>
      </c>
      <c r="PV46" s="176">
        <f t="shared" si="136"/>
        <v>0</v>
      </c>
      <c r="PW46" s="177" t="str">
        <f t="shared" si="137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/>
      <c r="QI46" s="177" t="str">
        <f t="shared" si="179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9"/>
        <v xml:space="preserve"> </v>
      </c>
      <c r="QR46" s="176">
        <f t="shared" si="139"/>
        <v>0</v>
      </c>
      <c r="QS46" s="177" t="str">
        <f t="shared" si="140"/>
        <v xml:space="preserve"> </v>
      </c>
      <c r="QU46" s="173">
        <v>8</v>
      </c>
      <c r="QV46" s="230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/>
      <c r="RE46" s="177" t="str">
        <f t="shared" si="141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200"/>
        <v xml:space="preserve"> </v>
      </c>
      <c r="RN46" s="176">
        <f t="shared" si="143"/>
        <v>0</v>
      </c>
      <c r="RO46" s="177" t="str">
        <f t="shared" si="144"/>
        <v xml:space="preserve"> </v>
      </c>
      <c r="RQ46" s="173">
        <v>8</v>
      </c>
      <c r="RR46" s="230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/>
      <c r="SA46" s="177" t="str">
        <f t="shared" si="145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201"/>
        <v xml:space="preserve"> </v>
      </c>
      <c r="SJ46" s="176">
        <f t="shared" si="147"/>
        <v>0</v>
      </c>
      <c r="SK46" s="177" t="str">
        <f t="shared" si="148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/>
      <c r="SW46" s="177" t="str">
        <f t="shared" si="149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202"/>
        <v xml:space="preserve"> </v>
      </c>
      <c r="TF46" s="176">
        <f t="shared" si="151"/>
        <v>0</v>
      </c>
      <c r="TG46" s="177" t="str">
        <f t="shared" si="152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/>
      <c r="TS46" s="177" t="str">
        <f t="shared" si="153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203"/>
        <v xml:space="preserve"> </v>
      </c>
      <c r="UB46" s="176">
        <f t="shared" si="155"/>
        <v>0</v>
      </c>
      <c r="UC46" s="177" t="str">
        <f t="shared" si="156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/>
      <c r="UO46" s="177" t="str">
        <f t="shared" si="157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204"/>
        <v xml:space="preserve"> </v>
      </c>
      <c r="UX46" s="176">
        <f t="shared" si="159"/>
        <v>0</v>
      </c>
      <c r="UY46" s="177" t="str">
        <f t="shared" si="160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/>
      <c r="VK46" s="177" t="str">
        <f t="shared" si="161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205"/>
        <v xml:space="preserve"> </v>
      </c>
      <c r="VT46" s="176">
        <f t="shared" si="163"/>
        <v>0</v>
      </c>
      <c r="VU46" s="177" t="str">
        <f t="shared" si="164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/>
      <c r="WG46" s="177" t="str">
        <f t="shared" si="165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6"/>
        <v xml:space="preserve"> </v>
      </c>
      <c r="WP46" s="176">
        <f t="shared" si="167"/>
        <v>0</v>
      </c>
      <c r="WQ46" s="177" t="str">
        <f t="shared" si="168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/>
      <c r="XC46" s="177" t="str">
        <f t="shared" si="169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7"/>
        <v xml:space="preserve"> </v>
      </c>
      <c r="XL46" s="176">
        <f t="shared" si="171"/>
        <v>0</v>
      </c>
      <c r="XM46" s="177" t="str">
        <f t="shared" si="172"/>
        <v xml:space="preserve"> </v>
      </c>
      <c r="XO46" s="173">
        <v>8</v>
      </c>
      <c r="XP46" s="230"/>
      <c r="XQ46" s="174" t="str">
        <f>IF(XS46=0," ",VLOOKUP(XS46,PROTOKOL!$A:$F,6,FALSE))</f>
        <v xml:space="preserve"> </v>
      </c>
      <c r="XR46" s="43"/>
      <c r="XS46" s="43"/>
      <c r="XT46" s="43"/>
      <c r="XU46" s="42" t="str">
        <f>IF(XS46=0," ",(VLOOKUP(XS46,PROTOKOL!$A$1:$E$29,2,FALSE))*XT46)</f>
        <v xml:space="preserve"> </v>
      </c>
      <c r="XV46" s="175" t="str">
        <f t="shared" si="58"/>
        <v xml:space="preserve"> </v>
      </c>
      <c r="XW46" s="212" t="str">
        <f>IF(XS46=0," ",VLOOKUP(XS46,PROTOKOL!$A:$E,5,FALSE))</f>
        <v xml:space="preserve"> </v>
      </c>
      <c r="XX46" s="176"/>
      <c r="XY46" s="177" t="str">
        <f t="shared" si="173"/>
        <v xml:space="preserve"> </v>
      </c>
      <c r="XZ46" s="217" t="str">
        <f>IF(YB46=0," ",VLOOKUP(YB46,PROTOKOL!$A:$F,6,FALSE))</f>
        <v xml:space="preserve"> </v>
      </c>
      <c r="YA46" s="43"/>
      <c r="YB46" s="43"/>
      <c r="YC46" s="43"/>
      <c r="YD46" s="91" t="str">
        <f>IF(YB46=0," ",(VLOOKUP(YB46,PROTOKOL!$A$1:$E$29,2,FALSE))*YC46)</f>
        <v xml:space="preserve"> </v>
      </c>
      <c r="YE46" s="175" t="str">
        <f t="shared" si="59"/>
        <v xml:space="preserve"> </v>
      </c>
      <c r="YF46" s="176" t="str">
        <f>IF(YB46=0," ",VLOOKUP(YB46,PROTOKOL!$A:$E,5,FALSE))</f>
        <v xml:space="preserve"> </v>
      </c>
      <c r="YG46" s="212" t="str">
        <f t="shared" si="208"/>
        <v xml:space="preserve"> </v>
      </c>
      <c r="YH46" s="176">
        <f t="shared" si="175"/>
        <v>0</v>
      </c>
      <c r="YI46" s="177" t="str">
        <f t="shared" si="176"/>
        <v xml:space="preserve"> </v>
      </c>
    </row>
    <row r="47" spans="1:659" ht="13.8">
      <c r="A47" s="173">
        <v>9</v>
      </c>
      <c r="B47" s="231">
        <v>9</v>
      </c>
      <c r="C47" s="174" t="str">
        <f>IF(E47=0," ",VLOOKUP(E47,PROTOKOL!$A:$F,6,FALSE))</f>
        <v xml:space="preserve"> </v>
      </c>
      <c r="D47" s="43"/>
      <c r="E47" s="43"/>
      <c r="F47" s="43"/>
      <c r="G47" s="42" t="str">
        <f>IF(E47=0," ",(VLOOKUP(E47,PROTOKOL!$A$1:$E$29,2,FALSE))*F47)</f>
        <v xml:space="preserve"> </v>
      </c>
      <c r="H47" s="175" t="str">
        <f t="shared" si="0"/>
        <v xml:space="preserve"> </v>
      </c>
      <c r="I47" s="212" t="str">
        <f>IF(E47=0," ",VLOOKUP(E47,PROTOKOL!$A:$E,5,FALSE))</f>
        <v xml:space="preserve"> </v>
      </c>
      <c r="J47" s="176"/>
      <c r="K47" s="177" t="str">
        <f t="shared" si="60"/>
        <v xml:space="preserve"> 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61"/>
        <v xml:space="preserve"> </v>
      </c>
      <c r="T47" s="176">
        <f t="shared" si="62"/>
        <v>0</v>
      </c>
      <c r="U47" s="177" t="str">
        <f t="shared" si="63"/>
        <v xml:space="preserve"> </v>
      </c>
      <c r="W47" s="173">
        <v>9</v>
      </c>
      <c r="X47" s="231">
        <v>9</v>
      </c>
      <c r="Y47" s="174" t="str">
        <f>IF(AA47=0," ",VLOOKUP(AA47,PROTOKOL!$A:$F,6,FALSE))</f>
        <v xml:space="preserve"> </v>
      </c>
      <c r="Z47" s="43"/>
      <c r="AA47" s="43"/>
      <c r="AB47" s="43"/>
      <c r="AC47" s="42" t="str">
        <f>IF(AA47=0," ",(VLOOKUP(AA47,PROTOKOL!$A$1:$E$29,2,FALSE))*AB47)</f>
        <v xml:space="preserve"> </v>
      </c>
      <c r="AD47" s="175" t="str">
        <f t="shared" si="2"/>
        <v xml:space="preserve"> </v>
      </c>
      <c r="AE47" s="212" t="str">
        <f>IF(AA47=0," ",VLOOKUP(AA47,PROTOKOL!$A:$E,5,FALSE))</f>
        <v xml:space="preserve"> </v>
      </c>
      <c r="AF47" s="176"/>
      <c r="AG47" s="177" t="str">
        <f t="shared" si="64"/>
        <v xml:space="preserve"> 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80"/>
        <v xml:space="preserve"> </v>
      </c>
      <c r="AP47" s="176">
        <f t="shared" si="66"/>
        <v>0</v>
      </c>
      <c r="AQ47" s="177" t="str">
        <f t="shared" si="67"/>
        <v xml:space="preserve"> </v>
      </c>
      <c r="AS47" s="173">
        <v>9</v>
      </c>
      <c r="AT47" s="231">
        <v>9</v>
      </c>
      <c r="AU47" s="174" t="str">
        <f>IF(AW47=0," ",VLOOKUP(AW47,PROTOKOL!$A:$F,6,FALSE))</f>
        <v xml:space="preserve"> </v>
      </c>
      <c r="AV47" s="43"/>
      <c r="AW47" s="43"/>
      <c r="AX47" s="43"/>
      <c r="AY47" s="42" t="str">
        <f>IF(AW47=0," ",(VLOOKUP(AW47,PROTOKOL!$A$1:$E$29,2,FALSE))*AX47)</f>
        <v xml:space="preserve"> </v>
      </c>
      <c r="AZ47" s="175" t="str">
        <f t="shared" si="4"/>
        <v xml:space="preserve"> </v>
      </c>
      <c r="BA47" s="212" t="str">
        <f>IF(AW47=0," ",VLOOKUP(AW47,PROTOKOL!$A:$E,5,FALSE))</f>
        <v xml:space="preserve"> </v>
      </c>
      <c r="BB47" s="176"/>
      <c r="BC47" s="177" t="str">
        <f t="shared" si="68"/>
        <v xml:space="preserve"> 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81"/>
        <v xml:space="preserve"> </v>
      </c>
      <c r="BL47" s="176">
        <f t="shared" si="70"/>
        <v>0</v>
      </c>
      <c r="BM47" s="177" t="str">
        <f t="shared" si="71"/>
        <v xml:space="preserve"> </v>
      </c>
      <c r="BO47" s="173">
        <v>9</v>
      </c>
      <c r="BP47" s="231">
        <v>9</v>
      </c>
      <c r="BQ47" s="174" t="str">
        <f>IF(BS47=0," ",VLOOKUP(BS47,PROTOKOL!$A:$F,6,FALSE))</f>
        <v xml:space="preserve"> </v>
      </c>
      <c r="BR47" s="43"/>
      <c r="BS47" s="43"/>
      <c r="BT47" s="43"/>
      <c r="BU47" s="42" t="str">
        <f>IF(BS47=0," ",(VLOOKUP(BS47,PROTOKOL!$A$1:$E$29,2,FALSE))*BT47)</f>
        <v xml:space="preserve"> </v>
      </c>
      <c r="BV47" s="175" t="str">
        <f t="shared" si="6"/>
        <v xml:space="preserve"> </v>
      </c>
      <c r="BW47" s="212" t="str">
        <f>IF(BS47=0," ",VLOOKUP(BS47,PROTOKOL!$A:$E,5,FALSE))</f>
        <v xml:space="preserve"> </v>
      </c>
      <c r="BX47" s="176"/>
      <c r="BY47" s="177" t="str">
        <f t="shared" si="72"/>
        <v xml:space="preserve"> 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182"/>
        <v xml:space="preserve"> </v>
      </c>
      <c r="CH47" s="176">
        <f t="shared" si="74"/>
        <v>0</v>
      </c>
      <c r="CI47" s="177" t="str">
        <f t="shared" si="75"/>
        <v xml:space="preserve"> </v>
      </c>
      <c r="CK47" s="173">
        <v>9</v>
      </c>
      <c r="CL47" s="231">
        <v>9</v>
      </c>
      <c r="CM47" s="174" t="str">
        <f>IF(CO47=0," ",VLOOKUP(CO47,PROTOKOL!$A:$F,6,FALSE))</f>
        <v xml:space="preserve"> </v>
      </c>
      <c r="CN47" s="43"/>
      <c r="CO47" s="43"/>
      <c r="CP47" s="43"/>
      <c r="CQ47" s="42" t="str">
        <f>IF(CO47=0," ",(VLOOKUP(CO47,PROTOKOL!$A$1:$E$29,2,FALSE))*CP47)</f>
        <v xml:space="preserve"> </v>
      </c>
      <c r="CR47" s="175" t="str">
        <f t="shared" si="8"/>
        <v xml:space="preserve"> </v>
      </c>
      <c r="CS47" s="212" t="str">
        <f>IF(CO47=0," ",VLOOKUP(CO47,PROTOKOL!$A:$E,5,FALSE))</f>
        <v xml:space="preserve"> </v>
      </c>
      <c r="CT47" s="176"/>
      <c r="CU47" s="177" t="str">
        <f t="shared" si="76"/>
        <v xml:space="preserve"> 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83"/>
        <v xml:space="preserve"> </v>
      </c>
      <c r="DD47" s="176">
        <f t="shared" si="78"/>
        <v>0</v>
      </c>
      <c r="DE47" s="177" t="str">
        <f t="shared" si="79"/>
        <v xml:space="preserve"> </v>
      </c>
      <c r="DG47" s="173">
        <v>9</v>
      </c>
      <c r="DH47" s="231">
        <v>9</v>
      </c>
      <c r="DI47" s="174" t="str">
        <f>IF(DK47=0," ",VLOOKUP(DK47,PROTOKOL!$A:$F,6,FALSE))</f>
        <v xml:space="preserve"> </v>
      </c>
      <c r="DJ47" s="43"/>
      <c r="DK47" s="43"/>
      <c r="DL47" s="43"/>
      <c r="DM47" s="42" t="str">
        <f>IF(DK47=0," ",(VLOOKUP(DK47,PROTOKOL!$A$1:$E$29,2,FALSE))*DL47)</f>
        <v xml:space="preserve"> </v>
      </c>
      <c r="DN47" s="175" t="str">
        <f t="shared" si="10"/>
        <v xml:space="preserve"> </v>
      </c>
      <c r="DO47" s="212" t="str">
        <f>IF(DK47=0," ",VLOOKUP(DK47,PROTOKOL!$A:$E,5,FALSE))</f>
        <v xml:space="preserve"> </v>
      </c>
      <c r="DP47" s="176"/>
      <c r="DQ47" s="177" t="str">
        <f t="shared" si="80"/>
        <v xml:space="preserve"> 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84"/>
        <v xml:space="preserve"> </v>
      </c>
      <c r="DZ47" s="176">
        <f t="shared" si="82"/>
        <v>0</v>
      </c>
      <c r="EA47" s="177" t="str">
        <f t="shared" si="83"/>
        <v xml:space="preserve"> </v>
      </c>
      <c r="EC47" s="173">
        <v>9</v>
      </c>
      <c r="ED47" s="231">
        <v>9</v>
      </c>
      <c r="EE47" s="174" t="str">
        <f>IF(EG47=0," ",VLOOKUP(EG47,PROTOKOL!$A:$F,6,FALSE))</f>
        <v xml:space="preserve"> </v>
      </c>
      <c r="EF47" s="43"/>
      <c r="EG47" s="43"/>
      <c r="EH47" s="43"/>
      <c r="EI47" s="42" t="str">
        <f>IF(EG47=0," ",(VLOOKUP(EG47,PROTOKOL!$A$1:$E$29,2,FALSE))*EH47)</f>
        <v xml:space="preserve"> </v>
      </c>
      <c r="EJ47" s="175" t="str">
        <f t="shared" si="12"/>
        <v xml:space="preserve"> </v>
      </c>
      <c r="EK47" s="212" t="str">
        <f>IF(EG47=0," ",VLOOKUP(EG47,PROTOKOL!$A:$E,5,FALSE))</f>
        <v xml:space="preserve"> </v>
      </c>
      <c r="EL47" s="176"/>
      <c r="EM47" s="177" t="str">
        <f t="shared" si="84"/>
        <v xml:space="preserve"> 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85"/>
        <v xml:space="preserve"> </v>
      </c>
      <c r="EV47" s="176">
        <f t="shared" si="86"/>
        <v>0</v>
      </c>
      <c r="EW47" s="177" t="str">
        <f t="shared" si="87"/>
        <v xml:space="preserve"> </v>
      </c>
      <c r="EY47" s="173">
        <v>9</v>
      </c>
      <c r="EZ47" s="231">
        <v>9</v>
      </c>
      <c r="FA47" s="174" t="str">
        <f>IF(FC47=0," ",VLOOKUP(FC47,PROTOKOL!$A:$F,6,FALSE))</f>
        <v xml:space="preserve"> </v>
      </c>
      <c r="FB47" s="43"/>
      <c r="FC47" s="43"/>
      <c r="FD47" s="43"/>
      <c r="FE47" s="42" t="str">
        <f>IF(FC47=0," ",(VLOOKUP(FC47,PROTOKOL!$A$1:$E$29,2,FALSE))*FD47)</f>
        <v xml:space="preserve"> </v>
      </c>
      <c r="FF47" s="175" t="str">
        <f t="shared" si="14"/>
        <v xml:space="preserve"> </v>
      </c>
      <c r="FG47" s="212" t="str">
        <f>IF(FC47=0," ",VLOOKUP(FC47,PROTOKOL!$A:$E,5,FALSE))</f>
        <v xml:space="preserve"> </v>
      </c>
      <c r="FH47" s="176"/>
      <c r="FI47" s="177" t="str">
        <f t="shared" si="177"/>
        <v xml:space="preserve"> 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6"/>
        <v xml:space="preserve"> </v>
      </c>
      <c r="FR47" s="176">
        <f t="shared" si="88"/>
        <v>0</v>
      </c>
      <c r="FS47" s="177" t="str">
        <f t="shared" si="89"/>
        <v xml:space="preserve"> </v>
      </c>
      <c r="FU47" s="173">
        <v>9</v>
      </c>
      <c r="FV47" s="231">
        <v>9</v>
      </c>
      <c r="FW47" s="174" t="str">
        <f>IF(FY47=0," ",VLOOKUP(FY47,PROTOKOL!$A:$F,6,FALSE))</f>
        <v xml:space="preserve"> </v>
      </c>
      <c r="FX47" s="43"/>
      <c r="FY47" s="43"/>
      <c r="FZ47" s="43"/>
      <c r="GA47" s="42" t="str">
        <f>IF(FY47=0," ",(VLOOKUP(FY47,PROTOKOL!$A$1:$E$29,2,FALSE))*FZ47)</f>
        <v xml:space="preserve"> </v>
      </c>
      <c r="GB47" s="175" t="str">
        <f t="shared" si="16"/>
        <v xml:space="preserve"> </v>
      </c>
      <c r="GC47" s="212" t="str">
        <f>IF(FY47=0," ",VLOOKUP(FY47,PROTOKOL!$A:$E,5,FALSE))</f>
        <v xml:space="preserve"> </v>
      </c>
      <c r="GD47" s="176"/>
      <c r="GE47" s="177" t="str">
        <f t="shared" si="90"/>
        <v xml:space="preserve"> 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7"/>
        <v xml:space="preserve"> </v>
      </c>
      <c r="GN47" s="176">
        <f t="shared" si="92"/>
        <v>0</v>
      </c>
      <c r="GO47" s="177" t="str">
        <f t="shared" si="93"/>
        <v xml:space="preserve"> </v>
      </c>
      <c r="GQ47" s="173">
        <v>9</v>
      </c>
      <c r="GR47" s="231">
        <v>9</v>
      </c>
      <c r="GS47" s="174" t="str">
        <f>IF(GU47=0," ",VLOOKUP(GU47,PROTOKOL!$A:$F,6,FALSE))</f>
        <v xml:space="preserve"> </v>
      </c>
      <c r="GT47" s="43"/>
      <c r="GU47" s="43"/>
      <c r="GV47" s="43"/>
      <c r="GW47" s="42" t="str">
        <f>IF(GU47=0," ",(VLOOKUP(GU47,PROTOKOL!$A$1:$E$29,2,FALSE))*GV47)</f>
        <v xml:space="preserve"> </v>
      </c>
      <c r="GX47" s="175" t="str">
        <f t="shared" si="18"/>
        <v xml:space="preserve"> </v>
      </c>
      <c r="GY47" s="212" t="str">
        <f>IF(GU47=0," ",VLOOKUP(GU47,PROTOKOL!$A:$E,5,FALSE))</f>
        <v xml:space="preserve"> </v>
      </c>
      <c r="GZ47" s="176"/>
      <c r="HA47" s="177" t="str">
        <f t="shared" si="94"/>
        <v xml:space="preserve"> 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8"/>
        <v xml:space="preserve"> </v>
      </c>
      <c r="HJ47" s="176">
        <f t="shared" si="96"/>
        <v>0</v>
      </c>
      <c r="HK47" s="177" t="str">
        <f t="shared" si="97"/>
        <v xml:space="preserve"> </v>
      </c>
      <c r="HM47" s="173">
        <v>9</v>
      </c>
      <c r="HN47" s="231">
        <v>9</v>
      </c>
      <c r="HO47" s="174" t="str">
        <f>IF(HQ47=0," ",VLOOKUP(HQ47,PROTOKOL!$A:$F,6,FALSE))</f>
        <v xml:space="preserve"> </v>
      </c>
      <c r="HP47" s="43"/>
      <c r="HQ47" s="43"/>
      <c r="HR47" s="43"/>
      <c r="HS47" s="42" t="str">
        <f>IF(HQ47=0," ",(VLOOKUP(HQ47,PROTOKOL!$A$1:$E$29,2,FALSE))*HR47)</f>
        <v xml:space="preserve"> </v>
      </c>
      <c r="HT47" s="175" t="str">
        <f t="shared" si="20"/>
        <v xml:space="preserve"> </v>
      </c>
      <c r="HU47" s="212" t="str">
        <f>IF(HQ47=0," ",VLOOKUP(HQ47,PROTOKOL!$A:$E,5,FALSE))</f>
        <v xml:space="preserve"> </v>
      </c>
      <c r="HV47" s="176"/>
      <c r="HW47" s="177" t="str">
        <f t="shared" si="98"/>
        <v xml:space="preserve"> 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189"/>
        <v xml:space="preserve"> </v>
      </c>
      <c r="IF47" s="176">
        <f t="shared" si="100"/>
        <v>0</v>
      </c>
      <c r="IG47" s="177" t="str">
        <f t="shared" si="101"/>
        <v xml:space="preserve"> </v>
      </c>
      <c r="II47" s="173">
        <v>9</v>
      </c>
      <c r="IJ47" s="231">
        <v>9</v>
      </c>
      <c r="IK47" s="174" t="str">
        <f>IF(IM47=0," ",VLOOKUP(IM47,PROTOKOL!$A:$F,6,FALSE))</f>
        <v xml:space="preserve"> </v>
      </c>
      <c r="IL47" s="43"/>
      <c r="IM47" s="43"/>
      <c r="IN47" s="43"/>
      <c r="IO47" s="42" t="str">
        <f>IF(IM47=0," ",(VLOOKUP(IM47,PROTOKOL!$A$1:$E$29,2,FALSE))*IN47)</f>
        <v xml:space="preserve"> </v>
      </c>
      <c r="IP47" s="175" t="str">
        <f t="shared" si="22"/>
        <v xml:space="preserve"> </v>
      </c>
      <c r="IQ47" s="212" t="str">
        <f>IF(IM47=0," ",VLOOKUP(IM47,PROTOKOL!$A:$E,5,FALSE))</f>
        <v xml:space="preserve"> </v>
      </c>
      <c r="IR47" s="176"/>
      <c r="IS47" s="177" t="str">
        <f t="shared" si="102"/>
        <v xml:space="preserve"> 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90"/>
        <v xml:space="preserve"> </v>
      </c>
      <c r="JB47" s="176">
        <f t="shared" si="104"/>
        <v>0</v>
      </c>
      <c r="JC47" s="177" t="str">
        <f t="shared" si="105"/>
        <v xml:space="preserve"> </v>
      </c>
      <c r="JE47" s="173">
        <v>9</v>
      </c>
      <c r="JF47" s="231">
        <v>9</v>
      </c>
      <c r="JG47" s="174" t="str">
        <f>IF(JI47=0," ",VLOOKUP(JI47,PROTOKOL!$A:$F,6,FALSE))</f>
        <v xml:space="preserve"> </v>
      </c>
      <c r="JH47" s="43"/>
      <c r="JI47" s="43"/>
      <c r="JJ47" s="43"/>
      <c r="JK47" s="42" t="str">
        <f>IF(JI47=0," ",(VLOOKUP(JI47,PROTOKOL!$A$1:$E$29,2,FALSE))*JJ47)</f>
        <v xml:space="preserve"> </v>
      </c>
      <c r="JL47" s="175" t="str">
        <f t="shared" si="24"/>
        <v xml:space="preserve"> </v>
      </c>
      <c r="JM47" s="212" t="str">
        <f>IF(JI47=0," ",VLOOKUP(JI47,PROTOKOL!$A:$E,5,FALSE))</f>
        <v xml:space="preserve"> </v>
      </c>
      <c r="JN47" s="176"/>
      <c r="JO47" s="177" t="str">
        <f t="shared" si="106"/>
        <v xml:space="preserve"> </v>
      </c>
      <c r="JP47" s="217" t="str">
        <f>IF(JR47=0," ",VLOOKUP(JR47,PROTOKOL!$A:$F,6,FALSE))</f>
        <v xml:space="preserve"> </v>
      </c>
      <c r="JQ47" s="43"/>
      <c r="JR47" s="43"/>
      <c r="JS47" s="43"/>
      <c r="JT47" s="91" t="str">
        <f>IF(JR47=0," ",(VLOOKUP(JR47,PROTOKOL!$A$1:$E$29,2,FALSE))*JS47)</f>
        <v xml:space="preserve"> </v>
      </c>
      <c r="JU47" s="175" t="str">
        <f t="shared" si="25"/>
        <v xml:space="preserve"> </v>
      </c>
      <c r="JV47" s="176" t="str">
        <f>IF(JR47=0," ",VLOOKUP(JR47,PROTOKOL!$A:$E,5,FALSE))</f>
        <v xml:space="preserve"> </v>
      </c>
      <c r="JW47" s="212" t="str">
        <f t="shared" si="191"/>
        <v xml:space="preserve"> </v>
      </c>
      <c r="JX47" s="176">
        <f t="shared" si="108"/>
        <v>0</v>
      </c>
      <c r="JY47" s="177" t="str">
        <f t="shared" si="109"/>
        <v xml:space="preserve"> </v>
      </c>
      <c r="KA47" s="173">
        <v>9</v>
      </c>
      <c r="KB47" s="231">
        <v>9</v>
      </c>
      <c r="KC47" s="174" t="str">
        <f>IF(KE47=0," ",VLOOKUP(KE47,PROTOKOL!$A:$F,6,FALSE))</f>
        <v xml:space="preserve"> </v>
      </c>
      <c r="KD47" s="43"/>
      <c r="KE47" s="43"/>
      <c r="KF47" s="43"/>
      <c r="KG47" s="42" t="str">
        <f>IF(KE47=0," ",(VLOOKUP(KE47,PROTOKOL!$A$1:$E$29,2,FALSE))*KF47)</f>
        <v xml:space="preserve"> </v>
      </c>
      <c r="KH47" s="175" t="str">
        <f t="shared" si="26"/>
        <v xml:space="preserve"> </v>
      </c>
      <c r="KI47" s="212" t="str">
        <f>IF(KE47=0," ",VLOOKUP(KE47,PROTOKOL!$A:$E,5,FALSE))</f>
        <v xml:space="preserve"> </v>
      </c>
      <c r="KJ47" s="176"/>
      <c r="KK47" s="177" t="str">
        <f t="shared" si="110"/>
        <v xml:space="preserve"> 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92"/>
        <v xml:space="preserve"> </v>
      </c>
      <c r="KT47" s="176">
        <f t="shared" si="112"/>
        <v>0</v>
      </c>
      <c r="KU47" s="177" t="str">
        <f t="shared" si="113"/>
        <v xml:space="preserve"> </v>
      </c>
      <c r="KW47" s="173">
        <v>9</v>
      </c>
      <c r="KX47" s="231">
        <v>9</v>
      </c>
      <c r="KY47" s="174" t="str">
        <f>IF(LA47=0," ",VLOOKUP(LA47,PROTOKOL!$A:$F,6,FALSE))</f>
        <v xml:space="preserve"> </v>
      </c>
      <c r="KZ47" s="43"/>
      <c r="LA47" s="43"/>
      <c r="LB47" s="43"/>
      <c r="LC47" s="42" t="str">
        <f>IF(LA47=0," ",(VLOOKUP(LA47,PROTOKOL!$A$1:$E$29,2,FALSE))*LB47)</f>
        <v xml:space="preserve"> </v>
      </c>
      <c r="LD47" s="175" t="str">
        <f t="shared" si="28"/>
        <v xml:space="preserve"> </v>
      </c>
      <c r="LE47" s="212" t="str">
        <f>IF(LA47=0," ",VLOOKUP(LA47,PROTOKOL!$A:$E,5,FALSE))</f>
        <v xml:space="preserve"> </v>
      </c>
      <c r="LF47" s="176"/>
      <c r="LG47" s="177" t="str">
        <f t="shared" si="114"/>
        <v xml:space="preserve"> </v>
      </c>
      <c r="LH47" s="217" t="str">
        <f>IF(LJ47=0," ",VLOOKUP(LJ47,PROTOKOL!$A:$F,6,FALSE))</f>
        <v xml:space="preserve"> </v>
      </c>
      <c r="LI47" s="43"/>
      <c r="LJ47" s="43"/>
      <c r="LK47" s="43"/>
      <c r="LL47" s="91" t="str">
        <f>IF(LJ47=0," ",(VLOOKUP(LJ47,PROTOKOL!$A$1:$E$29,2,FALSE))*LK47)</f>
        <v xml:space="preserve"> </v>
      </c>
      <c r="LM47" s="175" t="str">
        <f t="shared" si="29"/>
        <v xml:space="preserve"> </v>
      </c>
      <c r="LN47" s="176" t="str">
        <f>IF(LJ47=0," ",VLOOKUP(LJ47,PROTOKOL!$A:$E,5,FALSE))</f>
        <v xml:space="preserve"> </v>
      </c>
      <c r="LO47" s="212" t="str">
        <f t="shared" si="193"/>
        <v xml:space="preserve"> </v>
      </c>
      <c r="LP47" s="176">
        <f t="shared" si="116"/>
        <v>0</v>
      </c>
      <c r="LQ47" s="177" t="str">
        <f t="shared" si="117"/>
        <v xml:space="preserve"> </v>
      </c>
      <c r="LS47" s="173">
        <v>9</v>
      </c>
      <c r="LT47" s="231">
        <v>9</v>
      </c>
      <c r="LU47" s="174" t="str">
        <f>IF(LW47=0," ",VLOOKUP(LW47,PROTOKOL!$A:$F,6,FALSE))</f>
        <v xml:space="preserve"> </v>
      </c>
      <c r="LV47" s="43"/>
      <c r="LW47" s="43"/>
      <c r="LX47" s="43"/>
      <c r="LY47" s="42" t="str">
        <f>IF(LW47=0," ",(VLOOKUP(LW47,PROTOKOL!$A$1:$E$29,2,FALSE))*LX47)</f>
        <v xml:space="preserve"> </v>
      </c>
      <c r="LZ47" s="175" t="str">
        <f t="shared" si="30"/>
        <v xml:space="preserve"> </v>
      </c>
      <c r="MA47" s="212" t="str">
        <f>IF(LW47=0," ",VLOOKUP(LW47,PROTOKOL!$A:$E,5,FALSE))</f>
        <v xml:space="preserve"> </v>
      </c>
      <c r="MB47" s="176"/>
      <c r="MC47" s="177" t="str">
        <f t="shared" si="118"/>
        <v xml:space="preserve"> 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94"/>
        <v xml:space="preserve"> </v>
      </c>
      <c r="ML47" s="176">
        <f t="shared" si="120"/>
        <v>0</v>
      </c>
      <c r="MM47" s="177" t="str">
        <f t="shared" si="121"/>
        <v xml:space="preserve"> </v>
      </c>
      <c r="MO47" s="173">
        <v>9</v>
      </c>
      <c r="MP47" s="231">
        <v>9</v>
      </c>
      <c r="MQ47" s="174" t="str">
        <f>IF(MS47=0," ",VLOOKUP(MS47,PROTOKOL!$A:$F,6,FALSE))</f>
        <v xml:space="preserve"> </v>
      </c>
      <c r="MR47" s="43"/>
      <c r="MS47" s="43"/>
      <c r="MT47" s="43"/>
      <c r="MU47" s="42" t="str">
        <f>IF(MS47=0," ",(VLOOKUP(MS47,PROTOKOL!$A$1:$E$29,2,FALSE))*MT47)</f>
        <v xml:space="preserve"> </v>
      </c>
      <c r="MV47" s="175" t="str">
        <f t="shared" si="32"/>
        <v xml:space="preserve"> </v>
      </c>
      <c r="MW47" s="212" t="str">
        <f>IF(MS47=0," ",VLOOKUP(MS47,PROTOKOL!$A:$E,5,FALSE))</f>
        <v xml:space="preserve"> </v>
      </c>
      <c r="MX47" s="176"/>
      <c r="MY47" s="177" t="str">
        <f t="shared" si="122"/>
        <v xml:space="preserve"> 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95"/>
        <v xml:space="preserve"> </v>
      </c>
      <c r="NH47" s="176">
        <f t="shared" si="124"/>
        <v>0</v>
      </c>
      <c r="NI47" s="177" t="str">
        <f t="shared" si="125"/>
        <v xml:space="preserve"> </v>
      </c>
      <c r="NK47" s="173">
        <v>9</v>
      </c>
      <c r="NL47" s="231">
        <v>9</v>
      </c>
      <c r="NM47" s="174" t="str">
        <f>IF(NO47=0," ",VLOOKUP(NO47,PROTOKOL!$A:$F,6,FALSE))</f>
        <v xml:space="preserve"> </v>
      </c>
      <c r="NN47" s="43"/>
      <c r="NO47" s="43"/>
      <c r="NP47" s="43"/>
      <c r="NQ47" s="42" t="str">
        <f>IF(NO47=0," ",(VLOOKUP(NO47,PROTOKOL!$A$1:$E$29,2,FALSE))*NP47)</f>
        <v xml:space="preserve"> </v>
      </c>
      <c r="NR47" s="175" t="str">
        <f t="shared" si="34"/>
        <v xml:space="preserve"> </v>
      </c>
      <c r="NS47" s="212" t="str">
        <f>IF(NO47=0," ",VLOOKUP(NO47,PROTOKOL!$A:$E,5,FALSE))</f>
        <v xml:space="preserve"> </v>
      </c>
      <c r="NT47" s="176"/>
      <c r="NU47" s="177" t="str">
        <f t="shared" si="126"/>
        <v xml:space="preserve"> 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6"/>
        <v xml:space="preserve"> </v>
      </c>
      <c r="OD47" s="176">
        <f t="shared" si="128"/>
        <v>0</v>
      </c>
      <c r="OE47" s="177" t="str">
        <f t="shared" si="129"/>
        <v xml:space="preserve"> </v>
      </c>
      <c r="OG47" s="173">
        <v>9</v>
      </c>
      <c r="OH47" s="231">
        <v>9</v>
      </c>
      <c r="OI47" s="174" t="str">
        <f>IF(OK47=0," ",VLOOKUP(OK47,PROTOKOL!$A:$F,6,FALSE))</f>
        <v xml:space="preserve"> </v>
      </c>
      <c r="OJ47" s="43"/>
      <c r="OK47" s="43"/>
      <c r="OL47" s="43"/>
      <c r="OM47" s="42" t="str">
        <f>IF(OK47=0," ",(VLOOKUP(OK47,PROTOKOL!$A$1:$E$29,2,FALSE))*OL47)</f>
        <v xml:space="preserve"> </v>
      </c>
      <c r="ON47" s="175" t="str">
        <f t="shared" si="36"/>
        <v xml:space="preserve"> </v>
      </c>
      <c r="OO47" s="212" t="str">
        <f>IF(OK47=0," ",VLOOKUP(OK47,PROTOKOL!$A:$E,5,FALSE))</f>
        <v xml:space="preserve"> </v>
      </c>
      <c r="OP47" s="176"/>
      <c r="OQ47" s="177" t="str">
        <f t="shared" si="130"/>
        <v xml:space="preserve"> 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7"/>
        <v xml:space="preserve"> </v>
      </c>
      <c r="OZ47" s="176">
        <f t="shared" si="132"/>
        <v>0</v>
      </c>
      <c r="PA47" s="177" t="str">
        <f t="shared" si="133"/>
        <v xml:space="preserve"> </v>
      </c>
      <c r="PC47" s="173">
        <v>9</v>
      </c>
      <c r="PD47" s="231">
        <v>9</v>
      </c>
      <c r="PE47" s="174" t="str">
        <f>IF(PG47=0," ",VLOOKUP(PG47,PROTOKOL!$A:$F,6,FALSE))</f>
        <v xml:space="preserve"> 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/>
      <c r="PM47" s="177" t="str">
        <f t="shared" si="134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8"/>
        <v xml:space="preserve"> </v>
      </c>
      <c r="PV47" s="176">
        <f t="shared" si="136"/>
        <v>0</v>
      </c>
      <c r="PW47" s="177" t="str">
        <f t="shared" si="137"/>
        <v xml:space="preserve"> </v>
      </c>
      <c r="PY47" s="173">
        <v>9</v>
      </c>
      <c r="PZ47" s="231">
        <v>9</v>
      </c>
      <c r="QA47" s="174" t="str">
        <f>IF(QC47=0," ",VLOOKUP(QC47,PROTOKOL!$A:$F,6,FALSE))</f>
        <v xml:space="preserve"> </v>
      </c>
      <c r="QB47" s="43"/>
      <c r="QC47" s="43"/>
      <c r="QD47" s="43"/>
      <c r="QE47" s="42" t="str">
        <f>IF(QC47=0," ",(VLOOKUP(QC47,PROTOKOL!$A$1:$E$29,2,FALSE))*QD47)</f>
        <v xml:space="preserve"> </v>
      </c>
      <c r="QF47" s="175" t="str">
        <f t="shared" si="40"/>
        <v xml:space="preserve"> </v>
      </c>
      <c r="QG47" s="212" t="str">
        <f>IF(QC47=0," ",VLOOKUP(QC47,PROTOKOL!$A:$E,5,FALSE))</f>
        <v xml:space="preserve"> </v>
      </c>
      <c r="QH47" s="176"/>
      <c r="QI47" s="177" t="str">
        <f t="shared" si="179"/>
        <v xml:space="preserve"> 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9"/>
        <v xml:space="preserve"> </v>
      </c>
      <c r="QR47" s="176">
        <f t="shared" si="139"/>
        <v>0</v>
      </c>
      <c r="QS47" s="177" t="str">
        <f t="shared" si="140"/>
        <v xml:space="preserve"> </v>
      </c>
      <c r="QU47" s="173">
        <v>9</v>
      </c>
      <c r="QV47" s="231">
        <v>9</v>
      </c>
      <c r="QW47" s="174" t="str">
        <f>IF(QY47=0," ",VLOOKUP(QY47,PROTOKOL!$A:$F,6,FALSE))</f>
        <v xml:space="preserve"> 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/>
      <c r="RE47" s="177" t="str">
        <f t="shared" si="141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200"/>
        <v xml:space="preserve"> </v>
      </c>
      <c r="RN47" s="176">
        <f t="shared" si="143"/>
        <v>0</v>
      </c>
      <c r="RO47" s="177" t="str">
        <f t="shared" si="144"/>
        <v xml:space="preserve"> </v>
      </c>
      <c r="RQ47" s="173">
        <v>9</v>
      </c>
      <c r="RR47" s="231">
        <v>9</v>
      </c>
      <c r="RS47" s="174" t="str">
        <f>IF(RU47=0," ",VLOOKUP(RU47,PROTOKOL!$A:$F,6,FALSE))</f>
        <v xml:space="preserve"> </v>
      </c>
      <c r="RT47" s="43"/>
      <c r="RU47" s="43"/>
      <c r="RV47" s="43"/>
      <c r="RW47" s="42" t="str">
        <f>IF(RU47=0," ",(VLOOKUP(RU47,PROTOKOL!$A$1:$E$29,2,FALSE))*RV47)</f>
        <v xml:space="preserve"> </v>
      </c>
      <c r="RX47" s="175" t="str">
        <f t="shared" si="44"/>
        <v xml:space="preserve"> </v>
      </c>
      <c r="RY47" s="212" t="str">
        <f>IF(RU47=0," ",VLOOKUP(RU47,PROTOKOL!$A:$E,5,FALSE))</f>
        <v xml:space="preserve"> </v>
      </c>
      <c r="RZ47" s="176"/>
      <c r="SA47" s="177" t="str">
        <f t="shared" si="145"/>
        <v xml:space="preserve"> 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201"/>
        <v xml:space="preserve"> </v>
      </c>
      <c r="SJ47" s="176">
        <f t="shared" si="147"/>
        <v>0</v>
      </c>
      <c r="SK47" s="177" t="str">
        <f t="shared" si="148"/>
        <v xml:space="preserve"> </v>
      </c>
      <c r="SM47" s="173">
        <v>9</v>
      </c>
      <c r="SN47" s="231">
        <v>9</v>
      </c>
      <c r="SO47" s="174" t="str">
        <f>IF(SQ47=0," ",VLOOKUP(SQ47,PROTOKOL!$A:$F,6,FALSE))</f>
        <v xml:space="preserve"> </v>
      </c>
      <c r="SP47" s="43"/>
      <c r="SQ47" s="43"/>
      <c r="SR47" s="43"/>
      <c r="SS47" s="42" t="str">
        <f>IF(SQ47=0," ",(VLOOKUP(SQ47,PROTOKOL!$A$1:$E$29,2,FALSE))*SR47)</f>
        <v xml:space="preserve"> </v>
      </c>
      <c r="ST47" s="175" t="str">
        <f t="shared" si="46"/>
        <v xml:space="preserve"> </v>
      </c>
      <c r="SU47" s="212" t="str">
        <f>IF(SQ47=0," ",VLOOKUP(SQ47,PROTOKOL!$A:$E,5,FALSE))</f>
        <v xml:space="preserve"> </v>
      </c>
      <c r="SV47" s="176"/>
      <c r="SW47" s="177" t="str">
        <f t="shared" si="149"/>
        <v xml:space="preserve"> 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202"/>
        <v xml:space="preserve"> </v>
      </c>
      <c r="TF47" s="176">
        <f t="shared" si="151"/>
        <v>0</v>
      </c>
      <c r="TG47" s="177" t="str">
        <f t="shared" si="152"/>
        <v xml:space="preserve"> </v>
      </c>
      <c r="TI47" s="173">
        <v>9</v>
      </c>
      <c r="TJ47" s="231">
        <v>9</v>
      </c>
      <c r="TK47" s="174" t="str">
        <f>IF(TM47=0," ",VLOOKUP(TM47,PROTOKOL!$A:$F,6,FALSE))</f>
        <v xml:space="preserve"> 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/>
      <c r="TS47" s="177" t="str">
        <f t="shared" si="153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203"/>
        <v xml:space="preserve"> </v>
      </c>
      <c r="UB47" s="176">
        <f t="shared" si="155"/>
        <v>0</v>
      </c>
      <c r="UC47" s="177" t="str">
        <f t="shared" si="156"/>
        <v xml:space="preserve"> </v>
      </c>
      <c r="UE47" s="173">
        <v>9</v>
      </c>
      <c r="UF47" s="231">
        <v>9</v>
      </c>
      <c r="UG47" s="174" t="str">
        <f>IF(UI47=0," ",VLOOKUP(UI47,PROTOKOL!$A:$F,6,FALSE))</f>
        <v xml:space="preserve"> </v>
      </c>
      <c r="UH47" s="43"/>
      <c r="UI47" s="43"/>
      <c r="UJ47" s="43"/>
      <c r="UK47" s="42" t="str">
        <f>IF(UI47=0," ",(VLOOKUP(UI47,PROTOKOL!$A$1:$E$29,2,FALSE))*UJ47)</f>
        <v xml:space="preserve"> </v>
      </c>
      <c r="UL47" s="175" t="str">
        <f t="shared" si="50"/>
        <v xml:space="preserve"> </v>
      </c>
      <c r="UM47" s="212" t="str">
        <f>IF(UI47=0," ",VLOOKUP(UI47,PROTOKOL!$A:$E,5,FALSE))</f>
        <v xml:space="preserve"> </v>
      </c>
      <c r="UN47" s="176"/>
      <c r="UO47" s="177" t="str">
        <f t="shared" si="157"/>
        <v xml:space="preserve"> 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204"/>
        <v xml:space="preserve"> </v>
      </c>
      <c r="UX47" s="176">
        <f t="shared" si="159"/>
        <v>0</v>
      </c>
      <c r="UY47" s="177" t="str">
        <f t="shared" si="160"/>
        <v xml:space="preserve"> </v>
      </c>
      <c r="VA47" s="173">
        <v>9</v>
      </c>
      <c r="VB47" s="231">
        <v>9</v>
      </c>
      <c r="VC47" s="174" t="str">
        <f>IF(VE47=0," ",VLOOKUP(VE47,PROTOKOL!$A:$F,6,FALSE))</f>
        <v xml:space="preserve"> </v>
      </c>
      <c r="VD47" s="43"/>
      <c r="VE47" s="43"/>
      <c r="VF47" s="43"/>
      <c r="VG47" s="42" t="str">
        <f>IF(VE47=0," ",(VLOOKUP(VE47,PROTOKOL!$A$1:$E$29,2,FALSE))*VF47)</f>
        <v xml:space="preserve"> </v>
      </c>
      <c r="VH47" s="175" t="str">
        <f t="shared" si="52"/>
        <v xml:space="preserve"> </v>
      </c>
      <c r="VI47" s="212" t="str">
        <f>IF(VE47=0," ",VLOOKUP(VE47,PROTOKOL!$A:$E,5,FALSE))</f>
        <v xml:space="preserve"> </v>
      </c>
      <c r="VJ47" s="176"/>
      <c r="VK47" s="177" t="str">
        <f t="shared" si="161"/>
        <v xml:space="preserve"> 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205"/>
        <v xml:space="preserve"> </v>
      </c>
      <c r="VT47" s="176">
        <f t="shared" si="163"/>
        <v>0</v>
      </c>
      <c r="VU47" s="177" t="str">
        <f t="shared" si="164"/>
        <v xml:space="preserve"> </v>
      </c>
      <c r="VW47" s="173">
        <v>9</v>
      </c>
      <c r="VX47" s="231">
        <v>9</v>
      </c>
      <c r="VY47" s="174" t="str">
        <f>IF(WA47=0," ",VLOOKUP(WA47,PROTOKOL!$A:$F,6,FALSE))</f>
        <v xml:space="preserve"> </v>
      </c>
      <c r="VZ47" s="43"/>
      <c r="WA47" s="43"/>
      <c r="WB47" s="43"/>
      <c r="WC47" s="42" t="str">
        <f>IF(WA47=0," ",(VLOOKUP(WA47,PROTOKOL!$A$1:$E$29,2,FALSE))*WB47)</f>
        <v xml:space="preserve"> </v>
      </c>
      <c r="WD47" s="175" t="str">
        <f t="shared" si="54"/>
        <v xml:space="preserve"> </v>
      </c>
      <c r="WE47" s="212" t="str">
        <f>IF(WA47=0," ",VLOOKUP(WA47,PROTOKOL!$A:$E,5,FALSE))</f>
        <v xml:space="preserve"> </v>
      </c>
      <c r="WF47" s="176"/>
      <c r="WG47" s="177" t="str">
        <f t="shared" si="165"/>
        <v xml:space="preserve"> 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6"/>
        <v xml:space="preserve"> </v>
      </c>
      <c r="WP47" s="176">
        <f t="shared" si="167"/>
        <v>0</v>
      </c>
      <c r="WQ47" s="177" t="str">
        <f t="shared" si="168"/>
        <v xml:space="preserve"> </v>
      </c>
      <c r="WS47" s="173">
        <v>9</v>
      </c>
      <c r="WT47" s="231">
        <v>9</v>
      </c>
      <c r="WU47" s="174" t="str">
        <f>IF(WW47=0," ",VLOOKUP(WW47,PROTOKOL!$A:$F,6,FALSE))</f>
        <v xml:space="preserve"> </v>
      </c>
      <c r="WV47" s="43"/>
      <c r="WW47" s="43"/>
      <c r="WX47" s="43"/>
      <c r="WY47" s="42" t="str">
        <f>IF(WW47=0," ",(VLOOKUP(WW47,PROTOKOL!$A$1:$E$29,2,FALSE))*WX47)</f>
        <v xml:space="preserve"> </v>
      </c>
      <c r="WZ47" s="175" t="str">
        <f t="shared" si="56"/>
        <v xml:space="preserve"> </v>
      </c>
      <c r="XA47" s="212" t="str">
        <f>IF(WW47=0," ",VLOOKUP(WW47,PROTOKOL!$A:$E,5,FALSE))</f>
        <v xml:space="preserve"> </v>
      </c>
      <c r="XB47" s="176"/>
      <c r="XC47" s="177" t="str">
        <f t="shared" si="169"/>
        <v xml:space="preserve"> </v>
      </c>
      <c r="XD47" s="217" t="str">
        <f>IF(XF47=0," ",VLOOKUP(XF47,PROTOKOL!$A:$F,6,FALSE))</f>
        <v xml:space="preserve"> </v>
      </c>
      <c r="XE47" s="43"/>
      <c r="XF47" s="43"/>
      <c r="XG47" s="43"/>
      <c r="XH47" s="91" t="str">
        <f>IF(XF47=0," ",(VLOOKUP(XF47,PROTOKOL!$A$1:$E$29,2,FALSE))*XG47)</f>
        <v xml:space="preserve"> </v>
      </c>
      <c r="XI47" s="175" t="str">
        <f t="shared" si="57"/>
        <v xml:space="preserve"> </v>
      </c>
      <c r="XJ47" s="176" t="str">
        <f>IF(XF47=0," ",VLOOKUP(XF47,PROTOKOL!$A:$E,5,FALSE))</f>
        <v xml:space="preserve"> </v>
      </c>
      <c r="XK47" s="212" t="str">
        <f t="shared" si="207"/>
        <v xml:space="preserve"> </v>
      </c>
      <c r="XL47" s="176">
        <f t="shared" si="171"/>
        <v>0</v>
      </c>
      <c r="XM47" s="177" t="str">
        <f t="shared" si="172"/>
        <v xml:space="preserve"> </v>
      </c>
      <c r="XO47" s="173">
        <v>9</v>
      </c>
      <c r="XP47" s="231">
        <v>9</v>
      </c>
      <c r="XQ47" s="174" t="str">
        <f>IF(XS47=0," ",VLOOKUP(XS47,PROTOKOL!$A:$F,6,FALSE))</f>
        <v xml:space="preserve"> </v>
      </c>
      <c r="XR47" s="43"/>
      <c r="XS47" s="43"/>
      <c r="XT47" s="43"/>
      <c r="XU47" s="42" t="str">
        <f>IF(XS47=0," ",(VLOOKUP(XS47,PROTOKOL!$A$1:$E$29,2,FALSE))*XT47)</f>
        <v xml:space="preserve"> </v>
      </c>
      <c r="XV47" s="175" t="str">
        <f t="shared" si="58"/>
        <v xml:space="preserve"> </v>
      </c>
      <c r="XW47" s="212" t="str">
        <f>IF(XS47=0," ",VLOOKUP(XS47,PROTOKOL!$A:$E,5,FALSE))</f>
        <v xml:space="preserve"> </v>
      </c>
      <c r="XX47" s="176"/>
      <c r="XY47" s="177" t="str">
        <f t="shared" si="173"/>
        <v xml:space="preserve"> </v>
      </c>
      <c r="XZ47" s="217" t="str">
        <f>IF(YB47=0," ",VLOOKUP(YB47,PROTOKOL!$A:$F,6,FALSE))</f>
        <v xml:space="preserve"> </v>
      </c>
      <c r="YA47" s="43"/>
      <c r="YB47" s="43"/>
      <c r="YC47" s="43"/>
      <c r="YD47" s="91" t="str">
        <f>IF(YB47=0," ",(VLOOKUP(YB47,PROTOKOL!$A$1:$E$29,2,FALSE))*YC47)</f>
        <v xml:space="preserve"> </v>
      </c>
      <c r="YE47" s="175" t="str">
        <f t="shared" si="59"/>
        <v xml:space="preserve"> </v>
      </c>
      <c r="YF47" s="176" t="str">
        <f>IF(YB47=0," ",VLOOKUP(YB47,PROTOKOL!$A:$E,5,FALSE))</f>
        <v xml:space="preserve"> </v>
      </c>
      <c r="YG47" s="212" t="str">
        <f t="shared" si="208"/>
        <v xml:space="preserve"> </v>
      </c>
      <c r="YH47" s="176">
        <f t="shared" si="175"/>
        <v>0</v>
      </c>
      <c r="YI47" s="177" t="str">
        <f t="shared" si="176"/>
        <v xml:space="preserve"> </v>
      </c>
    </row>
    <row r="48" spans="1:659" ht="13.8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/>
      <c r="K48" s="177" t="str">
        <f t="shared" si="60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61"/>
        <v xml:space="preserve"> </v>
      </c>
      <c r="T48" s="176">
        <f t="shared" si="62"/>
        <v>0</v>
      </c>
      <c r="U48" s="177" t="str">
        <f t="shared" si="63"/>
        <v xml:space="preserve"> </v>
      </c>
      <c r="W48" s="173">
        <v>9</v>
      </c>
      <c r="X48" s="229"/>
      <c r="Y48" s="174" t="str">
        <f>IF(AA48=0," ",VLOOKUP(AA48,PROTOKOL!$A:$F,6,FALSE))</f>
        <v xml:space="preserve"> </v>
      </c>
      <c r="Z48" s="43"/>
      <c r="AA48" s="43"/>
      <c r="AB48" s="43"/>
      <c r="AC48" s="42" t="str">
        <f>IF(AA48=0," ",(VLOOKUP(AA48,PROTOKOL!$A$1:$E$29,2,FALSE))*AB48)</f>
        <v xml:space="preserve"> </v>
      </c>
      <c r="AD48" s="175" t="str">
        <f t="shared" si="2"/>
        <v xml:space="preserve"> </v>
      </c>
      <c r="AE48" s="212" t="str">
        <f>IF(AA48=0," ",VLOOKUP(AA48,PROTOKOL!$A:$E,5,FALSE))</f>
        <v xml:space="preserve"> </v>
      </c>
      <c r="AF48" s="176"/>
      <c r="AG48" s="177" t="str">
        <f t="shared" si="64"/>
        <v xml:space="preserve"> 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80"/>
        <v xml:space="preserve"> </v>
      </c>
      <c r="AP48" s="176">
        <f t="shared" si="66"/>
        <v>0</v>
      </c>
      <c r="AQ48" s="177" t="str">
        <f t="shared" si="67"/>
        <v xml:space="preserve"> </v>
      </c>
      <c r="AS48" s="173">
        <v>9</v>
      </c>
      <c r="AT48" s="229"/>
      <c r="AU48" s="174" t="str">
        <f>IF(AW48=0," ",VLOOKUP(AW48,PROTOKOL!$A:$F,6,FALSE))</f>
        <v xml:space="preserve"> </v>
      </c>
      <c r="AV48" s="43"/>
      <c r="AW48" s="43"/>
      <c r="AX48" s="43"/>
      <c r="AY48" s="42" t="str">
        <f>IF(AW48=0," ",(VLOOKUP(AW48,PROTOKOL!$A$1:$E$29,2,FALSE))*AX48)</f>
        <v xml:space="preserve"> </v>
      </c>
      <c r="AZ48" s="175" t="str">
        <f t="shared" si="4"/>
        <v xml:space="preserve"> </v>
      </c>
      <c r="BA48" s="212" t="str">
        <f>IF(AW48=0," ",VLOOKUP(AW48,PROTOKOL!$A:$E,5,FALSE))</f>
        <v xml:space="preserve"> </v>
      </c>
      <c r="BB48" s="176"/>
      <c r="BC48" s="177" t="str">
        <f t="shared" si="68"/>
        <v xml:space="preserve"> 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81"/>
        <v xml:space="preserve"> </v>
      </c>
      <c r="BL48" s="176">
        <f t="shared" si="70"/>
        <v>0</v>
      </c>
      <c r="BM48" s="177" t="str">
        <f t="shared" si="71"/>
        <v xml:space="preserve"> </v>
      </c>
      <c r="BO48" s="173">
        <v>9</v>
      </c>
      <c r="BP48" s="229"/>
      <c r="BQ48" s="174" t="str">
        <f>IF(BS48=0," ",VLOOKUP(BS48,PROTOKOL!$A:$F,6,FALSE))</f>
        <v xml:space="preserve"> </v>
      </c>
      <c r="BR48" s="43"/>
      <c r="BS48" s="43"/>
      <c r="BT48" s="43"/>
      <c r="BU48" s="42" t="str">
        <f>IF(BS48=0," ",(VLOOKUP(BS48,PROTOKOL!$A$1:$E$29,2,FALSE))*BT48)</f>
        <v xml:space="preserve"> </v>
      </c>
      <c r="BV48" s="175" t="str">
        <f t="shared" si="6"/>
        <v xml:space="preserve"> </v>
      </c>
      <c r="BW48" s="212" t="str">
        <f>IF(BS48=0," ",VLOOKUP(BS48,PROTOKOL!$A:$E,5,FALSE))</f>
        <v xml:space="preserve"> </v>
      </c>
      <c r="BX48" s="176"/>
      <c r="BY48" s="177" t="str">
        <f t="shared" si="72"/>
        <v xml:space="preserve"> 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182"/>
        <v xml:space="preserve"> </v>
      </c>
      <c r="CH48" s="176">
        <f t="shared" si="74"/>
        <v>0</v>
      </c>
      <c r="CI48" s="177" t="str">
        <f t="shared" si="75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/>
      <c r="CU48" s="177" t="str">
        <f t="shared" si="76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83"/>
        <v xml:space="preserve"> </v>
      </c>
      <c r="DD48" s="176">
        <f t="shared" si="78"/>
        <v>0</v>
      </c>
      <c r="DE48" s="177" t="str">
        <f t="shared" si="79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/>
      <c r="DQ48" s="177" t="str">
        <f t="shared" si="80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84"/>
        <v xml:space="preserve"> </v>
      </c>
      <c r="DZ48" s="176">
        <f t="shared" si="82"/>
        <v>0</v>
      </c>
      <c r="EA48" s="177" t="str">
        <f t="shared" si="83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/>
      <c r="EM48" s="177" t="str">
        <f t="shared" si="84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85"/>
        <v xml:space="preserve"> </v>
      </c>
      <c r="EV48" s="176">
        <f t="shared" si="86"/>
        <v>0</v>
      </c>
      <c r="EW48" s="177" t="str">
        <f t="shared" si="87"/>
        <v xml:space="preserve"> </v>
      </c>
      <c r="EY48" s="173">
        <v>9</v>
      </c>
      <c r="EZ48" s="229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/>
      <c r="FI48" s="177" t="str">
        <f t="shared" si="177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6"/>
        <v xml:space="preserve"> </v>
      </c>
      <c r="FR48" s="176">
        <f t="shared" si="88"/>
        <v>0</v>
      </c>
      <c r="FS48" s="177" t="str">
        <f t="shared" si="89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/>
      <c r="GE48" s="177" t="str">
        <f t="shared" si="90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7"/>
        <v xml:space="preserve"> </v>
      </c>
      <c r="GN48" s="176">
        <f t="shared" si="92"/>
        <v>0</v>
      </c>
      <c r="GO48" s="177" t="str">
        <f t="shared" si="93"/>
        <v xml:space="preserve"> </v>
      </c>
      <c r="GQ48" s="173">
        <v>9</v>
      </c>
      <c r="GR48" s="229"/>
      <c r="GS48" s="174" t="str">
        <f>IF(GU48=0," ",VLOOKUP(GU48,PROTOKOL!$A:$F,6,FALSE))</f>
        <v xml:space="preserve"> </v>
      </c>
      <c r="GT48" s="43"/>
      <c r="GU48" s="43"/>
      <c r="GV48" s="43"/>
      <c r="GW48" s="42" t="str">
        <f>IF(GU48=0," ",(VLOOKUP(GU48,PROTOKOL!$A$1:$E$29,2,FALSE))*GV48)</f>
        <v xml:space="preserve"> </v>
      </c>
      <c r="GX48" s="175" t="str">
        <f t="shared" si="18"/>
        <v xml:space="preserve"> </v>
      </c>
      <c r="GY48" s="212" t="str">
        <f>IF(GU48=0," ",VLOOKUP(GU48,PROTOKOL!$A:$E,5,FALSE))</f>
        <v xml:space="preserve"> </v>
      </c>
      <c r="GZ48" s="176"/>
      <c r="HA48" s="177" t="str">
        <f t="shared" si="94"/>
        <v xml:space="preserve"> 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8"/>
        <v xml:space="preserve"> </v>
      </c>
      <c r="HJ48" s="176">
        <f t="shared" si="96"/>
        <v>0</v>
      </c>
      <c r="HK48" s="177" t="str">
        <f t="shared" si="97"/>
        <v xml:space="preserve"> </v>
      </c>
      <c r="HM48" s="173">
        <v>9</v>
      </c>
      <c r="HN48" s="229"/>
      <c r="HO48" s="174" t="str">
        <f>IF(HQ48=0," ",VLOOKUP(HQ48,PROTOKOL!$A:$F,6,FALSE))</f>
        <v xml:space="preserve"> </v>
      </c>
      <c r="HP48" s="43"/>
      <c r="HQ48" s="43"/>
      <c r="HR48" s="43"/>
      <c r="HS48" s="42" t="str">
        <f>IF(HQ48=0," ",(VLOOKUP(HQ48,PROTOKOL!$A$1:$E$29,2,FALSE))*HR48)</f>
        <v xml:space="preserve"> </v>
      </c>
      <c r="HT48" s="175" t="str">
        <f t="shared" si="20"/>
        <v xml:space="preserve"> </v>
      </c>
      <c r="HU48" s="212" t="str">
        <f>IF(HQ48=0," ",VLOOKUP(HQ48,PROTOKOL!$A:$E,5,FALSE))</f>
        <v xml:space="preserve"> </v>
      </c>
      <c r="HV48" s="176"/>
      <c r="HW48" s="177" t="str">
        <f t="shared" si="98"/>
        <v xml:space="preserve"> 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189"/>
        <v xml:space="preserve"> </v>
      </c>
      <c r="IF48" s="176">
        <f t="shared" si="100"/>
        <v>0</v>
      </c>
      <c r="IG48" s="177" t="str">
        <f t="shared" si="101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/>
      <c r="IS48" s="177" t="str">
        <f t="shared" si="102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90"/>
        <v xml:space="preserve"> </v>
      </c>
      <c r="JB48" s="176">
        <f t="shared" si="104"/>
        <v>0</v>
      </c>
      <c r="JC48" s="177" t="str">
        <f t="shared" si="105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/>
      <c r="JO48" s="177" t="str">
        <f t="shared" si="106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91"/>
        <v xml:space="preserve"> </v>
      </c>
      <c r="JX48" s="176">
        <f t="shared" si="108"/>
        <v>0</v>
      </c>
      <c r="JY48" s="177" t="str">
        <f t="shared" si="109"/>
        <v xml:space="preserve"> </v>
      </c>
      <c r="KA48" s="173">
        <v>9</v>
      </c>
      <c r="KB48" s="229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/>
      <c r="KK48" s="177" t="str">
        <f t="shared" si="110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92"/>
        <v xml:space="preserve"> </v>
      </c>
      <c r="KT48" s="176">
        <f t="shared" si="112"/>
        <v>0</v>
      </c>
      <c r="KU48" s="177" t="str">
        <f t="shared" si="113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/>
      <c r="LG48" s="177" t="str">
        <f t="shared" si="114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93"/>
        <v xml:space="preserve"> </v>
      </c>
      <c r="LP48" s="176">
        <f t="shared" si="116"/>
        <v>0</v>
      </c>
      <c r="LQ48" s="177" t="str">
        <f t="shared" si="117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/>
      <c r="MC48" s="177" t="str">
        <f t="shared" si="118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94"/>
        <v xml:space="preserve"> </v>
      </c>
      <c r="ML48" s="176">
        <f t="shared" si="120"/>
        <v>0</v>
      </c>
      <c r="MM48" s="177" t="str">
        <f t="shared" si="121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/>
      <c r="MY48" s="177" t="str">
        <f t="shared" si="122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95"/>
        <v xml:space="preserve"> </v>
      </c>
      <c r="NH48" s="176">
        <f t="shared" si="124"/>
        <v>0</v>
      </c>
      <c r="NI48" s="177" t="str">
        <f t="shared" si="125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/>
      <c r="NU48" s="177" t="str">
        <f t="shared" si="126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6"/>
        <v xml:space="preserve"> </v>
      </c>
      <c r="OD48" s="176">
        <f t="shared" si="128"/>
        <v>0</v>
      </c>
      <c r="OE48" s="177" t="str">
        <f t="shared" si="129"/>
        <v xml:space="preserve"> </v>
      </c>
      <c r="OG48" s="173">
        <v>9</v>
      </c>
      <c r="OH48" s="229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/>
      <c r="OQ48" s="177" t="str">
        <f t="shared" si="130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7"/>
        <v xml:space="preserve"> </v>
      </c>
      <c r="OZ48" s="176">
        <f t="shared" si="132"/>
        <v>0</v>
      </c>
      <c r="PA48" s="177" t="str">
        <f t="shared" si="133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/>
      <c r="PM48" s="177" t="str">
        <f t="shared" si="134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8"/>
        <v xml:space="preserve"> </v>
      </c>
      <c r="PV48" s="176">
        <f t="shared" si="136"/>
        <v>0</v>
      </c>
      <c r="PW48" s="177" t="str">
        <f t="shared" si="137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/>
      <c r="QI48" s="177" t="str">
        <f t="shared" si="179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9"/>
        <v xml:space="preserve"> </v>
      </c>
      <c r="QR48" s="176">
        <f t="shared" si="139"/>
        <v>0</v>
      </c>
      <c r="QS48" s="177" t="str">
        <f t="shared" si="140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/>
      <c r="RE48" s="177" t="str">
        <f t="shared" si="141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200"/>
        <v xml:space="preserve"> </v>
      </c>
      <c r="RN48" s="176">
        <f t="shared" si="143"/>
        <v>0</v>
      </c>
      <c r="RO48" s="177" t="str">
        <f t="shared" si="144"/>
        <v xml:space="preserve"> </v>
      </c>
      <c r="RQ48" s="173">
        <v>9</v>
      </c>
      <c r="RR48" s="229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/>
      <c r="SA48" s="177" t="str">
        <f t="shared" si="145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201"/>
        <v xml:space="preserve"> </v>
      </c>
      <c r="SJ48" s="176">
        <f t="shared" si="147"/>
        <v>0</v>
      </c>
      <c r="SK48" s="177" t="str">
        <f t="shared" si="148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/>
      <c r="SW48" s="177" t="str">
        <f t="shared" si="149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202"/>
        <v xml:space="preserve"> </v>
      </c>
      <c r="TF48" s="176">
        <f t="shared" si="151"/>
        <v>0</v>
      </c>
      <c r="TG48" s="177" t="str">
        <f t="shared" si="152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/>
      <c r="TS48" s="177" t="str">
        <f t="shared" si="153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203"/>
        <v xml:space="preserve"> </v>
      </c>
      <c r="UB48" s="176">
        <f t="shared" si="155"/>
        <v>0</v>
      </c>
      <c r="UC48" s="177" t="str">
        <f t="shared" si="156"/>
        <v xml:space="preserve"> </v>
      </c>
      <c r="UE48" s="173">
        <v>9</v>
      </c>
      <c r="UF48" s="229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/>
      <c r="UO48" s="177" t="str">
        <f t="shared" si="157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204"/>
        <v xml:space="preserve"> </v>
      </c>
      <c r="UX48" s="176">
        <f t="shared" si="159"/>
        <v>0</v>
      </c>
      <c r="UY48" s="177" t="str">
        <f t="shared" si="160"/>
        <v xml:space="preserve"> </v>
      </c>
      <c r="VA48" s="173">
        <v>9</v>
      </c>
      <c r="VB48" s="229"/>
      <c r="VC48" s="174" t="str">
        <f>IF(VE48=0," ",VLOOKUP(VE48,PROTOKOL!$A:$F,6,FALSE))</f>
        <v xml:space="preserve"> </v>
      </c>
      <c r="VD48" s="43"/>
      <c r="VE48" s="43"/>
      <c r="VF48" s="43"/>
      <c r="VG48" s="42" t="str">
        <f>IF(VE48=0," ",(VLOOKUP(VE48,PROTOKOL!$A$1:$E$29,2,FALSE))*VF48)</f>
        <v xml:space="preserve"> </v>
      </c>
      <c r="VH48" s="175" t="str">
        <f t="shared" si="52"/>
        <v xml:space="preserve"> </v>
      </c>
      <c r="VI48" s="212" t="str">
        <f>IF(VE48=0," ",VLOOKUP(VE48,PROTOKOL!$A:$E,5,FALSE))</f>
        <v xml:space="preserve"> </v>
      </c>
      <c r="VJ48" s="176"/>
      <c r="VK48" s="177" t="str">
        <f t="shared" si="161"/>
        <v xml:space="preserve"> 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205"/>
        <v xml:space="preserve"> </v>
      </c>
      <c r="VT48" s="176">
        <f t="shared" si="163"/>
        <v>0</v>
      </c>
      <c r="VU48" s="177" t="str">
        <f t="shared" si="164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/>
      <c r="WG48" s="177" t="str">
        <f t="shared" si="165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6"/>
        <v xml:space="preserve"> </v>
      </c>
      <c r="WP48" s="176">
        <f t="shared" si="167"/>
        <v>0</v>
      </c>
      <c r="WQ48" s="177" t="str">
        <f t="shared" si="168"/>
        <v xml:space="preserve"> </v>
      </c>
      <c r="WS48" s="173">
        <v>9</v>
      </c>
      <c r="WT48" s="229"/>
      <c r="WU48" s="174" t="str">
        <f>IF(WW48=0," ",VLOOKUP(WW48,PROTOKOL!$A:$F,6,FALSE))</f>
        <v xml:space="preserve"> </v>
      </c>
      <c r="WV48" s="43"/>
      <c r="WW48" s="43"/>
      <c r="WX48" s="43"/>
      <c r="WY48" s="42" t="str">
        <f>IF(WW48=0," ",(VLOOKUP(WW48,PROTOKOL!$A$1:$E$29,2,FALSE))*WX48)</f>
        <v xml:space="preserve"> </v>
      </c>
      <c r="WZ48" s="175" t="str">
        <f t="shared" si="56"/>
        <v xml:space="preserve"> </v>
      </c>
      <c r="XA48" s="212" t="str">
        <f>IF(WW48=0," ",VLOOKUP(WW48,PROTOKOL!$A:$E,5,FALSE))</f>
        <v xml:space="preserve"> </v>
      </c>
      <c r="XB48" s="176"/>
      <c r="XC48" s="177" t="str">
        <f t="shared" si="169"/>
        <v xml:space="preserve"> 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7"/>
        <v xml:space="preserve"> </v>
      </c>
      <c r="XL48" s="176">
        <f t="shared" si="171"/>
        <v>0</v>
      </c>
      <c r="XM48" s="177" t="str">
        <f t="shared" si="172"/>
        <v xml:space="preserve"> </v>
      </c>
      <c r="XO48" s="173">
        <v>9</v>
      </c>
      <c r="XP48" s="229"/>
      <c r="XQ48" s="174" t="str">
        <f>IF(XS48=0," ",VLOOKUP(XS48,PROTOKOL!$A:$F,6,FALSE))</f>
        <v xml:space="preserve"> </v>
      </c>
      <c r="XR48" s="43"/>
      <c r="XS48" s="43"/>
      <c r="XT48" s="43"/>
      <c r="XU48" s="42" t="str">
        <f>IF(XS48=0," ",(VLOOKUP(XS48,PROTOKOL!$A$1:$E$29,2,FALSE))*XT48)</f>
        <v xml:space="preserve"> </v>
      </c>
      <c r="XV48" s="175" t="str">
        <f t="shared" si="58"/>
        <v xml:space="preserve"> </v>
      </c>
      <c r="XW48" s="212" t="str">
        <f>IF(XS48=0," ",VLOOKUP(XS48,PROTOKOL!$A:$E,5,FALSE))</f>
        <v xml:space="preserve"> </v>
      </c>
      <c r="XX48" s="176"/>
      <c r="XY48" s="177" t="str">
        <f t="shared" si="173"/>
        <v xml:space="preserve"> </v>
      </c>
      <c r="XZ48" s="217" t="str">
        <f>IF(YB48=0," ",VLOOKUP(YB48,PROTOKOL!$A:$F,6,FALSE))</f>
        <v xml:space="preserve"> </v>
      </c>
      <c r="YA48" s="43"/>
      <c r="YB48" s="43"/>
      <c r="YC48" s="43"/>
      <c r="YD48" s="91" t="str">
        <f>IF(YB48=0," ",(VLOOKUP(YB48,PROTOKOL!$A$1:$E$29,2,FALSE))*YC48)</f>
        <v xml:space="preserve"> </v>
      </c>
      <c r="YE48" s="175" t="str">
        <f t="shared" si="59"/>
        <v xml:space="preserve"> </v>
      </c>
      <c r="YF48" s="176" t="str">
        <f>IF(YB48=0," ",VLOOKUP(YB48,PROTOKOL!$A:$E,5,FALSE))</f>
        <v xml:space="preserve"> </v>
      </c>
      <c r="YG48" s="212" t="str">
        <f t="shared" si="208"/>
        <v xml:space="preserve"> </v>
      </c>
      <c r="YH48" s="176">
        <f t="shared" si="175"/>
        <v>0</v>
      </c>
      <c r="YI48" s="177" t="str">
        <f t="shared" si="176"/>
        <v xml:space="preserve"> </v>
      </c>
    </row>
    <row r="49" spans="1:659" ht="13.8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/>
      <c r="K49" s="177" t="str">
        <f t="shared" si="60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61"/>
        <v xml:space="preserve"> </v>
      </c>
      <c r="T49" s="176">
        <f t="shared" si="62"/>
        <v>0</v>
      </c>
      <c r="U49" s="177" t="str">
        <f t="shared" si="63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/>
      <c r="AG49" s="177" t="str">
        <f t="shared" si="64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80"/>
        <v xml:space="preserve"> </v>
      </c>
      <c r="AP49" s="176">
        <f t="shared" si="66"/>
        <v>0</v>
      </c>
      <c r="AQ49" s="177" t="str">
        <f t="shared" si="67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/>
      <c r="BC49" s="177" t="str">
        <f t="shared" si="68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81"/>
        <v xml:space="preserve"> </v>
      </c>
      <c r="BL49" s="176">
        <f t="shared" si="70"/>
        <v>0</v>
      </c>
      <c r="BM49" s="177" t="str">
        <f t="shared" si="71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/>
      <c r="BY49" s="177" t="str">
        <f t="shared" si="72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182"/>
        <v xml:space="preserve"> </v>
      </c>
      <c r="CH49" s="176">
        <f t="shared" si="74"/>
        <v>0</v>
      </c>
      <c r="CI49" s="177" t="str">
        <f t="shared" si="75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/>
      <c r="CU49" s="177" t="str">
        <f t="shared" si="76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83"/>
        <v xml:space="preserve"> </v>
      </c>
      <c r="DD49" s="176">
        <f t="shared" si="78"/>
        <v>0</v>
      </c>
      <c r="DE49" s="177" t="str">
        <f t="shared" si="79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/>
      <c r="DQ49" s="177" t="str">
        <f t="shared" si="80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84"/>
        <v xml:space="preserve"> </v>
      </c>
      <c r="DZ49" s="176">
        <f t="shared" si="82"/>
        <v>0</v>
      </c>
      <c r="EA49" s="177" t="str">
        <f t="shared" si="83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/>
      <c r="EM49" s="177" t="str">
        <f t="shared" si="84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85"/>
        <v xml:space="preserve"> </v>
      </c>
      <c r="EV49" s="176">
        <f t="shared" si="86"/>
        <v>0</v>
      </c>
      <c r="EW49" s="177" t="str">
        <f t="shared" si="87"/>
        <v xml:space="preserve"> </v>
      </c>
      <c r="EY49" s="173">
        <v>9</v>
      </c>
      <c r="EZ49" s="230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/>
      <c r="FI49" s="177" t="str">
        <f t="shared" si="177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6"/>
        <v xml:space="preserve"> </v>
      </c>
      <c r="FR49" s="176">
        <f t="shared" si="88"/>
        <v>0</v>
      </c>
      <c r="FS49" s="177" t="str">
        <f t="shared" si="89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/>
      <c r="GE49" s="177" t="str">
        <f t="shared" si="90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7"/>
        <v xml:space="preserve"> </v>
      </c>
      <c r="GN49" s="176">
        <f t="shared" si="92"/>
        <v>0</v>
      </c>
      <c r="GO49" s="177" t="str">
        <f t="shared" si="93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/>
      <c r="HA49" s="177" t="str">
        <f t="shared" si="94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8"/>
        <v xml:space="preserve"> </v>
      </c>
      <c r="HJ49" s="176">
        <f t="shared" si="96"/>
        <v>0</v>
      </c>
      <c r="HK49" s="177" t="str">
        <f t="shared" si="97"/>
        <v xml:space="preserve"> </v>
      </c>
      <c r="HM49" s="173">
        <v>9</v>
      </c>
      <c r="HN49" s="230"/>
      <c r="HO49" s="174" t="str">
        <f>IF(HQ49=0," ",VLOOKUP(HQ49,PROTOKOL!$A:$F,6,FALSE))</f>
        <v xml:space="preserve"> </v>
      </c>
      <c r="HP49" s="43"/>
      <c r="HQ49" s="43"/>
      <c r="HR49" s="43"/>
      <c r="HS49" s="42" t="str">
        <f>IF(HQ49=0," ",(VLOOKUP(HQ49,PROTOKOL!$A$1:$E$29,2,FALSE))*HR49)</f>
        <v xml:space="preserve"> </v>
      </c>
      <c r="HT49" s="175" t="str">
        <f t="shared" si="20"/>
        <v xml:space="preserve"> </v>
      </c>
      <c r="HU49" s="212" t="str">
        <f>IF(HQ49=0," ",VLOOKUP(HQ49,PROTOKOL!$A:$E,5,FALSE))</f>
        <v xml:space="preserve"> </v>
      </c>
      <c r="HV49" s="176"/>
      <c r="HW49" s="177" t="str">
        <f t="shared" si="98"/>
        <v xml:space="preserve"> 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189"/>
        <v xml:space="preserve"> </v>
      </c>
      <c r="IF49" s="176">
        <f t="shared" si="100"/>
        <v>0</v>
      </c>
      <c r="IG49" s="177" t="str">
        <f t="shared" si="101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/>
      <c r="IS49" s="177" t="str">
        <f t="shared" si="102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90"/>
        <v xml:space="preserve"> </v>
      </c>
      <c r="JB49" s="176">
        <f t="shared" si="104"/>
        <v>0</v>
      </c>
      <c r="JC49" s="177" t="str">
        <f t="shared" si="105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/>
      <c r="JO49" s="177" t="str">
        <f t="shared" si="106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91"/>
        <v xml:space="preserve"> </v>
      </c>
      <c r="JX49" s="176">
        <f t="shared" si="108"/>
        <v>0</v>
      </c>
      <c r="JY49" s="177" t="str">
        <f t="shared" si="109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/>
      <c r="KK49" s="177" t="str">
        <f t="shared" si="110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92"/>
        <v xml:space="preserve"> </v>
      </c>
      <c r="KT49" s="176">
        <f t="shared" si="112"/>
        <v>0</v>
      </c>
      <c r="KU49" s="177" t="str">
        <f t="shared" si="113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/>
      <c r="LG49" s="177" t="str">
        <f t="shared" si="114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93"/>
        <v xml:space="preserve"> </v>
      </c>
      <c r="LP49" s="176">
        <f t="shared" si="116"/>
        <v>0</v>
      </c>
      <c r="LQ49" s="177" t="str">
        <f t="shared" si="117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/>
      <c r="MC49" s="177" t="str">
        <f t="shared" si="118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94"/>
        <v xml:space="preserve"> </v>
      </c>
      <c r="ML49" s="176">
        <f t="shared" si="120"/>
        <v>0</v>
      </c>
      <c r="MM49" s="177" t="str">
        <f t="shared" si="121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/>
      <c r="MY49" s="177" t="str">
        <f t="shared" si="122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95"/>
        <v xml:space="preserve"> </v>
      </c>
      <c r="NH49" s="176">
        <f t="shared" si="124"/>
        <v>0</v>
      </c>
      <c r="NI49" s="177" t="str">
        <f t="shared" si="125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/>
      <c r="NU49" s="177" t="str">
        <f t="shared" si="126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6"/>
        <v xml:space="preserve"> </v>
      </c>
      <c r="OD49" s="176">
        <f t="shared" si="128"/>
        <v>0</v>
      </c>
      <c r="OE49" s="177" t="str">
        <f t="shared" si="129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/>
      <c r="OQ49" s="177" t="str">
        <f t="shared" si="130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7"/>
        <v xml:space="preserve"> </v>
      </c>
      <c r="OZ49" s="176">
        <f t="shared" si="132"/>
        <v>0</v>
      </c>
      <c r="PA49" s="177" t="str">
        <f t="shared" si="133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/>
      <c r="PM49" s="177" t="str">
        <f t="shared" si="134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8"/>
        <v xml:space="preserve"> </v>
      </c>
      <c r="PV49" s="176">
        <f t="shared" si="136"/>
        <v>0</v>
      </c>
      <c r="PW49" s="177" t="str">
        <f t="shared" si="137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/>
      <c r="QI49" s="177" t="str">
        <f t="shared" si="179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9"/>
        <v xml:space="preserve"> </v>
      </c>
      <c r="QR49" s="176">
        <f t="shared" si="139"/>
        <v>0</v>
      </c>
      <c r="QS49" s="177" t="str">
        <f t="shared" si="140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/>
      <c r="RE49" s="177" t="str">
        <f t="shared" si="141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200"/>
        <v xml:space="preserve"> </v>
      </c>
      <c r="RN49" s="176">
        <f t="shared" si="143"/>
        <v>0</v>
      </c>
      <c r="RO49" s="177" t="str">
        <f t="shared" si="144"/>
        <v xml:space="preserve"> </v>
      </c>
      <c r="RQ49" s="173">
        <v>9</v>
      </c>
      <c r="RR49" s="230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/>
      <c r="SA49" s="177" t="str">
        <f t="shared" si="145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201"/>
        <v xml:space="preserve"> </v>
      </c>
      <c r="SJ49" s="176">
        <f t="shared" si="147"/>
        <v>0</v>
      </c>
      <c r="SK49" s="177" t="str">
        <f t="shared" si="148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/>
      <c r="SW49" s="177" t="str">
        <f t="shared" si="149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202"/>
        <v xml:space="preserve"> </v>
      </c>
      <c r="TF49" s="176">
        <f t="shared" si="151"/>
        <v>0</v>
      </c>
      <c r="TG49" s="177" t="str">
        <f t="shared" si="152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/>
      <c r="TS49" s="177" t="str">
        <f t="shared" si="153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203"/>
        <v xml:space="preserve"> </v>
      </c>
      <c r="UB49" s="176">
        <f t="shared" si="155"/>
        <v>0</v>
      </c>
      <c r="UC49" s="177" t="str">
        <f t="shared" si="156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/>
      <c r="UO49" s="177" t="str">
        <f t="shared" si="157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204"/>
        <v xml:space="preserve"> </v>
      </c>
      <c r="UX49" s="176">
        <f t="shared" si="159"/>
        <v>0</v>
      </c>
      <c r="UY49" s="177" t="str">
        <f t="shared" si="160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/>
      <c r="VK49" s="177" t="str">
        <f t="shared" si="161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205"/>
        <v xml:space="preserve"> </v>
      </c>
      <c r="VT49" s="176">
        <f t="shared" si="163"/>
        <v>0</v>
      </c>
      <c r="VU49" s="177" t="str">
        <f t="shared" si="164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/>
      <c r="WG49" s="177" t="str">
        <f t="shared" si="165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6"/>
        <v xml:space="preserve"> </v>
      </c>
      <c r="WP49" s="176">
        <f t="shared" si="167"/>
        <v>0</v>
      </c>
      <c r="WQ49" s="177" t="str">
        <f t="shared" si="168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/>
      <c r="XC49" s="177" t="str">
        <f t="shared" si="169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7"/>
        <v xml:space="preserve"> </v>
      </c>
      <c r="XL49" s="176">
        <f t="shared" si="171"/>
        <v>0</v>
      </c>
      <c r="XM49" s="177" t="str">
        <f t="shared" si="172"/>
        <v xml:space="preserve"> </v>
      </c>
      <c r="XO49" s="173">
        <v>9</v>
      </c>
      <c r="XP49" s="230"/>
      <c r="XQ49" s="174" t="str">
        <f>IF(XS49=0," ",VLOOKUP(XS49,PROTOKOL!$A:$F,6,FALSE))</f>
        <v xml:space="preserve"> </v>
      </c>
      <c r="XR49" s="43"/>
      <c r="XS49" s="43"/>
      <c r="XT49" s="43"/>
      <c r="XU49" s="42" t="str">
        <f>IF(XS49=0," ",(VLOOKUP(XS49,PROTOKOL!$A$1:$E$29,2,FALSE))*XT49)</f>
        <v xml:space="preserve"> </v>
      </c>
      <c r="XV49" s="175" t="str">
        <f t="shared" si="58"/>
        <v xml:space="preserve"> </v>
      </c>
      <c r="XW49" s="212" t="str">
        <f>IF(XS49=0," ",VLOOKUP(XS49,PROTOKOL!$A:$E,5,FALSE))</f>
        <v xml:space="preserve"> </v>
      </c>
      <c r="XX49" s="176"/>
      <c r="XY49" s="177" t="str">
        <f t="shared" si="173"/>
        <v xml:space="preserve"> </v>
      </c>
      <c r="XZ49" s="217" t="str">
        <f>IF(YB49=0," ",VLOOKUP(YB49,PROTOKOL!$A:$F,6,FALSE))</f>
        <v xml:space="preserve"> </v>
      </c>
      <c r="YA49" s="43"/>
      <c r="YB49" s="43"/>
      <c r="YC49" s="43"/>
      <c r="YD49" s="91" t="str">
        <f>IF(YB49=0," ",(VLOOKUP(YB49,PROTOKOL!$A$1:$E$29,2,FALSE))*YC49)</f>
        <v xml:space="preserve"> </v>
      </c>
      <c r="YE49" s="175" t="str">
        <f t="shared" si="59"/>
        <v xml:space="preserve"> </v>
      </c>
      <c r="YF49" s="176" t="str">
        <f>IF(YB49=0," ",VLOOKUP(YB49,PROTOKOL!$A:$E,5,FALSE))</f>
        <v xml:space="preserve"> </v>
      </c>
      <c r="YG49" s="212" t="str">
        <f t="shared" si="208"/>
        <v xml:space="preserve"> </v>
      </c>
      <c r="YH49" s="176">
        <f t="shared" si="175"/>
        <v>0</v>
      </c>
      <c r="YI49" s="177" t="str">
        <f t="shared" si="176"/>
        <v xml:space="preserve"> </v>
      </c>
    </row>
    <row r="50" spans="1:659" ht="13.8">
      <c r="A50" s="173">
        <v>10</v>
      </c>
      <c r="B50" s="231">
        <v>10</v>
      </c>
      <c r="C50" s="174" t="str">
        <f>IF(E50=0," ",VLOOKUP(E50,PROTOKOL!$A:$F,6,FALSE))</f>
        <v xml:space="preserve"> </v>
      </c>
      <c r="D50" s="43"/>
      <c r="E50" s="43"/>
      <c r="F50" s="43"/>
      <c r="G50" s="42" t="str">
        <f>IF(E50=0," ",(VLOOKUP(E50,PROTOKOL!$A$1:$E$29,2,FALSE))*F50)</f>
        <v xml:space="preserve"> </v>
      </c>
      <c r="H50" s="175" t="str">
        <f t="shared" si="0"/>
        <v xml:space="preserve"> </v>
      </c>
      <c r="I50" s="212" t="str">
        <f>IF(E50=0," ",VLOOKUP(E50,PROTOKOL!$A:$E,5,FALSE))</f>
        <v xml:space="preserve"> </v>
      </c>
      <c r="J50" s="176"/>
      <c r="K50" s="177" t="str">
        <f t="shared" si="60"/>
        <v xml:space="preserve"> 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61"/>
        <v xml:space="preserve"> </v>
      </c>
      <c r="T50" s="176">
        <f t="shared" si="62"/>
        <v>0</v>
      </c>
      <c r="U50" s="177" t="str">
        <f t="shared" si="63"/>
        <v xml:space="preserve"> </v>
      </c>
      <c r="W50" s="173">
        <v>10</v>
      </c>
      <c r="X50" s="231">
        <v>10</v>
      </c>
      <c r="Y50" s="174" t="str">
        <f>IF(AA50=0," ",VLOOKUP(AA50,PROTOKOL!$A:$F,6,FALSE))</f>
        <v xml:space="preserve"> </v>
      </c>
      <c r="Z50" s="43"/>
      <c r="AA50" s="43"/>
      <c r="AB50" s="43"/>
      <c r="AC50" s="42" t="str">
        <f>IF(AA50=0," ",(VLOOKUP(AA50,PROTOKOL!$A$1:$E$29,2,FALSE))*AB50)</f>
        <v xml:space="preserve"> </v>
      </c>
      <c r="AD50" s="175" t="str">
        <f t="shared" si="2"/>
        <v xml:space="preserve"> </v>
      </c>
      <c r="AE50" s="212" t="str">
        <f>IF(AA50=0," ",VLOOKUP(AA50,PROTOKOL!$A:$E,5,FALSE))</f>
        <v xml:space="preserve"> </v>
      </c>
      <c r="AF50" s="176"/>
      <c r="AG50" s="177" t="str">
        <f t="shared" si="64"/>
        <v xml:space="preserve"> </v>
      </c>
      <c r="AH50" s="217" t="str">
        <f>IF(AJ50=0," ",VLOOKUP(AJ50,PROTOKOL!$A:$F,6,FALSE))</f>
        <v xml:space="preserve"> </v>
      </c>
      <c r="AI50" s="43"/>
      <c r="AJ50" s="43"/>
      <c r="AK50" s="43"/>
      <c r="AL50" s="91" t="str">
        <f>IF(AJ50=0," ",(VLOOKUP(AJ50,PROTOKOL!$A$1:$E$29,2,FALSE))*AK50)</f>
        <v xml:space="preserve"> </v>
      </c>
      <c r="AM50" s="175" t="str">
        <f t="shared" si="3"/>
        <v xml:space="preserve"> </v>
      </c>
      <c r="AN50" s="176" t="str">
        <f>IF(AJ50=0," ",VLOOKUP(AJ50,PROTOKOL!$A:$E,5,FALSE))</f>
        <v xml:space="preserve"> </v>
      </c>
      <c r="AO50" s="212" t="str">
        <f t="shared" si="180"/>
        <v xml:space="preserve"> </v>
      </c>
      <c r="AP50" s="176">
        <f t="shared" si="66"/>
        <v>0</v>
      </c>
      <c r="AQ50" s="177" t="str">
        <f t="shared" si="67"/>
        <v xml:space="preserve"> </v>
      </c>
      <c r="AS50" s="173">
        <v>10</v>
      </c>
      <c r="AT50" s="231">
        <v>10</v>
      </c>
      <c r="AU50" s="174" t="str">
        <f>IF(AW50=0," ",VLOOKUP(AW50,PROTOKOL!$A:$F,6,FALSE))</f>
        <v xml:space="preserve"> </v>
      </c>
      <c r="AV50" s="43"/>
      <c r="AW50" s="43"/>
      <c r="AX50" s="43"/>
      <c r="AY50" s="42" t="str">
        <f>IF(AW50=0," ",(VLOOKUP(AW50,PROTOKOL!$A$1:$E$29,2,FALSE))*AX50)</f>
        <v xml:space="preserve"> </v>
      </c>
      <c r="AZ50" s="175" t="str">
        <f t="shared" si="4"/>
        <v xml:space="preserve"> </v>
      </c>
      <c r="BA50" s="212" t="str">
        <f>IF(AW50=0," ",VLOOKUP(AW50,PROTOKOL!$A:$E,5,FALSE))</f>
        <v xml:space="preserve"> </v>
      </c>
      <c r="BB50" s="176"/>
      <c r="BC50" s="177" t="str">
        <f t="shared" si="68"/>
        <v xml:space="preserve"> </v>
      </c>
      <c r="BD50" s="217" t="str">
        <f>IF(BF50=0," ",VLOOKUP(BF50,PROTOKOL!$A:$F,6,FALSE))</f>
        <v xml:space="preserve"> </v>
      </c>
      <c r="BE50" s="43"/>
      <c r="BF50" s="43"/>
      <c r="BG50" s="43"/>
      <c r="BH50" s="91" t="str">
        <f>IF(BF50=0," ",(VLOOKUP(BF50,PROTOKOL!$A$1:$E$29,2,FALSE))*BG50)</f>
        <v xml:space="preserve"> </v>
      </c>
      <c r="BI50" s="175" t="str">
        <f t="shared" si="5"/>
        <v xml:space="preserve"> </v>
      </c>
      <c r="BJ50" s="176" t="str">
        <f>IF(BF50=0," ",VLOOKUP(BF50,PROTOKOL!$A:$E,5,FALSE))</f>
        <v xml:space="preserve"> </v>
      </c>
      <c r="BK50" s="212" t="str">
        <f t="shared" si="181"/>
        <v xml:space="preserve"> </v>
      </c>
      <c r="BL50" s="176">
        <f t="shared" si="70"/>
        <v>0</v>
      </c>
      <c r="BM50" s="177" t="str">
        <f t="shared" si="71"/>
        <v xml:space="preserve"> </v>
      </c>
      <c r="BO50" s="173">
        <v>10</v>
      </c>
      <c r="BP50" s="231">
        <v>10</v>
      </c>
      <c r="BQ50" s="174" t="str">
        <f>IF(BS50=0," ",VLOOKUP(BS50,PROTOKOL!$A:$F,6,FALSE))</f>
        <v xml:space="preserve"> </v>
      </c>
      <c r="BR50" s="43"/>
      <c r="BS50" s="43"/>
      <c r="BT50" s="43"/>
      <c r="BU50" s="42" t="str">
        <f>IF(BS50=0," ",(VLOOKUP(BS50,PROTOKOL!$A$1:$E$29,2,FALSE))*BT50)</f>
        <v xml:space="preserve"> </v>
      </c>
      <c r="BV50" s="175" t="str">
        <f t="shared" si="6"/>
        <v xml:space="preserve"> </v>
      </c>
      <c r="BW50" s="212" t="str">
        <f>IF(BS50=0," ",VLOOKUP(BS50,PROTOKOL!$A:$E,5,FALSE))</f>
        <v xml:space="preserve"> </v>
      </c>
      <c r="BX50" s="176"/>
      <c r="BY50" s="177" t="str">
        <f t="shared" si="72"/>
        <v xml:space="preserve"> 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182"/>
        <v xml:space="preserve"> </v>
      </c>
      <c r="CH50" s="176">
        <f t="shared" si="74"/>
        <v>0</v>
      </c>
      <c r="CI50" s="177" t="str">
        <f t="shared" si="75"/>
        <v xml:space="preserve"> </v>
      </c>
      <c r="CK50" s="173">
        <v>10</v>
      </c>
      <c r="CL50" s="231">
        <v>10</v>
      </c>
      <c r="CM50" s="174" t="str">
        <f>IF(CO50=0," ",VLOOKUP(CO50,PROTOKOL!$A:$F,6,FALSE))</f>
        <v xml:space="preserve"> </v>
      </c>
      <c r="CN50" s="43"/>
      <c r="CO50" s="43"/>
      <c r="CP50" s="43"/>
      <c r="CQ50" s="42" t="str">
        <f>IF(CO50=0," ",(VLOOKUP(CO50,PROTOKOL!$A$1:$E$29,2,FALSE))*CP50)</f>
        <v xml:space="preserve"> </v>
      </c>
      <c r="CR50" s="175" t="str">
        <f t="shared" si="8"/>
        <v xml:space="preserve"> </v>
      </c>
      <c r="CS50" s="212" t="str">
        <f>IF(CO50=0," ",VLOOKUP(CO50,PROTOKOL!$A:$E,5,FALSE))</f>
        <v xml:space="preserve"> </v>
      </c>
      <c r="CT50" s="176"/>
      <c r="CU50" s="177" t="str">
        <f t="shared" si="76"/>
        <v xml:space="preserve"> 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83"/>
        <v xml:space="preserve"> </v>
      </c>
      <c r="DD50" s="176">
        <f t="shared" si="78"/>
        <v>0</v>
      </c>
      <c r="DE50" s="177" t="str">
        <f t="shared" si="79"/>
        <v xml:space="preserve"> </v>
      </c>
      <c r="DG50" s="173">
        <v>10</v>
      </c>
      <c r="DH50" s="231">
        <v>10</v>
      </c>
      <c r="DI50" s="174" t="str">
        <f>IF(DK50=0," ",VLOOKUP(DK50,PROTOKOL!$A:$F,6,FALSE))</f>
        <v xml:space="preserve"> </v>
      </c>
      <c r="DJ50" s="43"/>
      <c r="DK50" s="43"/>
      <c r="DL50" s="43"/>
      <c r="DM50" s="42" t="str">
        <f>IF(DK50=0," ",(VLOOKUP(DK50,PROTOKOL!$A$1:$E$29,2,FALSE))*DL50)</f>
        <v xml:space="preserve"> </v>
      </c>
      <c r="DN50" s="175" t="str">
        <f t="shared" si="10"/>
        <v xml:space="preserve"> </v>
      </c>
      <c r="DO50" s="212" t="str">
        <f>IF(DK50=0," ",VLOOKUP(DK50,PROTOKOL!$A:$E,5,FALSE))</f>
        <v xml:space="preserve"> </v>
      </c>
      <c r="DP50" s="176"/>
      <c r="DQ50" s="177" t="str">
        <f t="shared" si="80"/>
        <v xml:space="preserve"> </v>
      </c>
      <c r="DR50" s="217" t="str">
        <f>IF(DT50=0," ",VLOOKUP(DT50,PROTOKOL!$A:$F,6,FALSE))</f>
        <v xml:space="preserve"> </v>
      </c>
      <c r="DS50" s="43"/>
      <c r="DT50" s="43"/>
      <c r="DU50" s="43"/>
      <c r="DV50" s="91" t="str">
        <f>IF(DT50=0," ",(VLOOKUP(DT50,PROTOKOL!$A$1:$E$29,2,FALSE))*DU50)</f>
        <v xml:space="preserve"> </v>
      </c>
      <c r="DW50" s="175" t="str">
        <f t="shared" si="11"/>
        <v xml:space="preserve"> </v>
      </c>
      <c r="DX50" s="176" t="str">
        <f>IF(DT50=0," ",VLOOKUP(DT50,PROTOKOL!$A:$E,5,FALSE))</f>
        <v xml:space="preserve"> </v>
      </c>
      <c r="DY50" s="212" t="str">
        <f t="shared" si="184"/>
        <v xml:space="preserve"> </v>
      </c>
      <c r="DZ50" s="176">
        <f t="shared" si="82"/>
        <v>0</v>
      </c>
      <c r="EA50" s="177" t="str">
        <f t="shared" si="83"/>
        <v xml:space="preserve"> </v>
      </c>
      <c r="EC50" s="173">
        <v>10</v>
      </c>
      <c r="ED50" s="231">
        <v>10</v>
      </c>
      <c r="EE50" s="174" t="str">
        <f>IF(EG50=0," ",VLOOKUP(EG50,PROTOKOL!$A:$F,6,FALSE))</f>
        <v xml:space="preserve"> </v>
      </c>
      <c r="EF50" s="43"/>
      <c r="EG50" s="43"/>
      <c r="EH50" s="43"/>
      <c r="EI50" s="42" t="str">
        <f>IF(EG50=0," ",(VLOOKUP(EG50,PROTOKOL!$A$1:$E$29,2,FALSE))*EH50)</f>
        <v xml:space="preserve"> </v>
      </c>
      <c r="EJ50" s="175" t="str">
        <f t="shared" si="12"/>
        <v xml:space="preserve"> </v>
      </c>
      <c r="EK50" s="212" t="str">
        <f>IF(EG50=0," ",VLOOKUP(EG50,PROTOKOL!$A:$E,5,FALSE))</f>
        <v xml:space="preserve"> </v>
      </c>
      <c r="EL50" s="176"/>
      <c r="EM50" s="177" t="str">
        <f t="shared" si="84"/>
        <v xml:space="preserve"> 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85"/>
        <v xml:space="preserve"> </v>
      </c>
      <c r="EV50" s="176">
        <f t="shared" si="86"/>
        <v>0</v>
      </c>
      <c r="EW50" s="177" t="str">
        <f t="shared" si="87"/>
        <v xml:space="preserve"> </v>
      </c>
      <c r="EY50" s="173">
        <v>10</v>
      </c>
      <c r="EZ50" s="231">
        <v>10</v>
      </c>
      <c r="FA50" s="174" t="str">
        <f>IF(FC50=0," ",VLOOKUP(FC50,PROTOKOL!$A:$F,6,FALSE))</f>
        <v xml:space="preserve"> </v>
      </c>
      <c r="FB50" s="43"/>
      <c r="FC50" s="43"/>
      <c r="FD50" s="43"/>
      <c r="FE50" s="42" t="str">
        <f>IF(FC50=0," ",(VLOOKUP(FC50,PROTOKOL!$A$1:$E$29,2,FALSE))*FD50)</f>
        <v xml:space="preserve"> </v>
      </c>
      <c r="FF50" s="175" t="str">
        <f t="shared" si="14"/>
        <v xml:space="preserve"> </v>
      </c>
      <c r="FG50" s="212" t="str">
        <f>IF(FC50=0," ",VLOOKUP(FC50,PROTOKOL!$A:$E,5,FALSE))</f>
        <v xml:space="preserve"> </v>
      </c>
      <c r="FH50" s="176"/>
      <c r="FI50" s="177" t="str">
        <f t="shared" si="177"/>
        <v xml:space="preserve"> </v>
      </c>
      <c r="FJ50" s="217" t="str">
        <f>IF(FL50=0," ",VLOOKUP(FL50,PROTOKOL!$A:$F,6,FALSE))</f>
        <v xml:space="preserve"> </v>
      </c>
      <c r="FK50" s="43"/>
      <c r="FL50" s="43"/>
      <c r="FM50" s="43"/>
      <c r="FN50" s="91" t="str">
        <f>IF(FL50=0," ",(VLOOKUP(FL50,PROTOKOL!$A$1:$E$29,2,FALSE))*FM50)</f>
        <v xml:space="preserve"> </v>
      </c>
      <c r="FO50" s="175" t="str">
        <f t="shared" si="15"/>
        <v xml:space="preserve"> </v>
      </c>
      <c r="FP50" s="176" t="str">
        <f>IF(FL50=0," ",VLOOKUP(FL50,PROTOKOL!$A:$E,5,FALSE))</f>
        <v xml:space="preserve"> </v>
      </c>
      <c r="FQ50" s="212" t="str">
        <f t="shared" si="186"/>
        <v xml:space="preserve"> </v>
      </c>
      <c r="FR50" s="176">
        <f t="shared" si="88"/>
        <v>0</v>
      </c>
      <c r="FS50" s="177" t="str">
        <f t="shared" si="89"/>
        <v xml:space="preserve"> </v>
      </c>
      <c r="FU50" s="173">
        <v>10</v>
      </c>
      <c r="FV50" s="231">
        <v>10</v>
      </c>
      <c r="FW50" s="174" t="str">
        <f>IF(FY50=0," ",VLOOKUP(FY50,PROTOKOL!$A:$F,6,FALSE))</f>
        <v xml:space="preserve"> </v>
      </c>
      <c r="FX50" s="43"/>
      <c r="FY50" s="43"/>
      <c r="FZ50" s="43"/>
      <c r="GA50" s="42" t="str">
        <f>IF(FY50=0," ",(VLOOKUP(FY50,PROTOKOL!$A$1:$E$29,2,FALSE))*FZ50)</f>
        <v xml:space="preserve"> </v>
      </c>
      <c r="GB50" s="175" t="str">
        <f t="shared" si="16"/>
        <v xml:space="preserve"> </v>
      </c>
      <c r="GC50" s="212" t="str">
        <f>IF(FY50=0," ",VLOOKUP(FY50,PROTOKOL!$A:$E,5,FALSE))</f>
        <v xml:space="preserve"> </v>
      </c>
      <c r="GD50" s="176"/>
      <c r="GE50" s="177" t="str">
        <f t="shared" si="90"/>
        <v xml:space="preserve"> </v>
      </c>
      <c r="GF50" s="217" t="str">
        <f>IF(GH50=0," ",VLOOKUP(GH50,PROTOKOL!$A:$F,6,FALSE))</f>
        <v xml:space="preserve"> </v>
      </c>
      <c r="GG50" s="43"/>
      <c r="GH50" s="43"/>
      <c r="GI50" s="43"/>
      <c r="GJ50" s="91" t="str">
        <f>IF(GH50=0," ",(VLOOKUP(GH50,PROTOKOL!$A$1:$E$29,2,FALSE))*GI50)</f>
        <v xml:space="preserve"> </v>
      </c>
      <c r="GK50" s="175" t="str">
        <f t="shared" si="17"/>
        <v xml:space="preserve"> </v>
      </c>
      <c r="GL50" s="176" t="str">
        <f>IF(GH50=0," ",VLOOKUP(GH50,PROTOKOL!$A:$E,5,FALSE))</f>
        <v xml:space="preserve"> </v>
      </c>
      <c r="GM50" s="212" t="str">
        <f t="shared" si="187"/>
        <v xml:space="preserve"> </v>
      </c>
      <c r="GN50" s="176">
        <f t="shared" si="92"/>
        <v>0</v>
      </c>
      <c r="GO50" s="177" t="str">
        <f t="shared" si="93"/>
        <v xml:space="preserve"> </v>
      </c>
      <c r="GQ50" s="173">
        <v>10</v>
      </c>
      <c r="GR50" s="231">
        <v>10</v>
      </c>
      <c r="GS50" s="174" t="str">
        <f>IF(GU50=0," ",VLOOKUP(GU50,PROTOKOL!$A:$F,6,FALSE))</f>
        <v xml:space="preserve"> </v>
      </c>
      <c r="GT50" s="43"/>
      <c r="GU50" s="43"/>
      <c r="GV50" s="43"/>
      <c r="GW50" s="42" t="str">
        <f>IF(GU50=0," ",(VLOOKUP(GU50,PROTOKOL!$A$1:$E$29,2,FALSE))*GV50)</f>
        <v xml:space="preserve"> </v>
      </c>
      <c r="GX50" s="175" t="str">
        <f t="shared" si="18"/>
        <v xml:space="preserve"> </v>
      </c>
      <c r="GY50" s="212" t="str">
        <f>IF(GU50=0," ",VLOOKUP(GU50,PROTOKOL!$A:$E,5,FALSE))</f>
        <v xml:space="preserve"> </v>
      </c>
      <c r="GZ50" s="176"/>
      <c r="HA50" s="177" t="str">
        <f t="shared" si="94"/>
        <v xml:space="preserve"> </v>
      </c>
      <c r="HB50" s="217" t="str">
        <f>IF(HD50=0," ",VLOOKUP(HD50,PROTOKOL!$A:$F,6,FALSE))</f>
        <v xml:space="preserve"> </v>
      </c>
      <c r="HC50" s="43"/>
      <c r="HD50" s="43"/>
      <c r="HE50" s="43"/>
      <c r="HF50" s="91" t="str">
        <f>IF(HD50=0," ",(VLOOKUP(HD50,PROTOKOL!$A$1:$E$29,2,FALSE))*HE50)</f>
        <v xml:space="preserve"> </v>
      </c>
      <c r="HG50" s="175" t="str">
        <f t="shared" si="19"/>
        <v xml:space="preserve"> </v>
      </c>
      <c r="HH50" s="176" t="str">
        <f>IF(HD50=0," ",VLOOKUP(HD50,PROTOKOL!$A:$E,5,FALSE))</f>
        <v xml:space="preserve"> </v>
      </c>
      <c r="HI50" s="212" t="str">
        <f t="shared" si="188"/>
        <v xml:space="preserve"> </v>
      </c>
      <c r="HJ50" s="176">
        <f t="shared" si="96"/>
        <v>0</v>
      </c>
      <c r="HK50" s="177" t="str">
        <f t="shared" si="97"/>
        <v xml:space="preserve"> </v>
      </c>
      <c r="HM50" s="173">
        <v>10</v>
      </c>
      <c r="HN50" s="231">
        <v>10</v>
      </c>
      <c r="HO50" s="174" t="str">
        <f>IF(HQ50=0," ",VLOOKUP(HQ50,PROTOKOL!$A:$F,6,FALSE))</f>
        <v xml:space="preserve"> </v>
      </c>
      <c r="HP50" s="43"/>
      <c r="HQ50" s="43"/>
      <c r="HR50" s="43"/>
      <c r="HS50" s="42" t="str">
        <f>IF(HQ50=0," ",(VLOOKUP(HQ50,PROTOKOL!$A$1:$E$29,2,FALSE))*HR50)</f>
        <v xml:space="preserve"> </v>
      </c>
      <c r="HT50" s="175" t="str">
        <f t="shared" si="20"/>
        <v xml:space="preserve"> </v>
      </c>
      <c r="HU50" s="212" t="str">
        <f>IF(HQ50=0," ",VLOOKUP(HQ50,PROTOKOL!$A:$E,5,FALSE))</f>
        <v xml:space="preserve"> </v>
      </c>
      <c r="HV50" s="176"/>
      <c r="HW50" s="177" t="str">
        <f t="shared" si="98"/>
        <v xml:space="preserve"> 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189"/>
        <v xml:space="preserve"> </v>
      </c>
      <c r="IF50" s="176">
        <f t="shared" si="100"/>
        <v>0</v>
      </c>
      <c r="IG50" s="177" t="str">
        <f t="shared" si="101"/>
        <v xml:space="preserve"> </v>
      </c>
      <c r="II50" s="173">
        <v>10</v>
      </c>
      <c r="IJ50" s="231">
        <v>10</v>
      </c>
      <c r="IK50" s="174" t="str">
        <f>IF(IM50=0," ",VLOOKUP(IM50,PROTOKOL!$A:$F,6,FALSE))</f>
        <v xml:space="preserve"> </v>
      </c>
      <c r="IL50" s="43"/>
      <c r="IM50" s="43"/>
      <c r="IN50" s="43"/>
      <c r="IO50" s="42" t="str">
        <f>IF(IM50=0," ",(VLOOKUP(IM50,PROTOKOL!$A$1:$E$29,2,FALSE))*IN50)</f>
        <v xml:space="preserve"> </v>
      </c>
      <c r="IP50" s="175" t="str">
        <f t="shared" si="22"/>
        <v xml:space="preserve"> </v>
      </c>
      <c r="IQ50" s="212" t="str">
        <f>IF(IM50=0," ",VLOOKUP(IM50,PROTOKOL!$A:$E,5,FALSE))</f>
        <v xml:space="preserve"> </v>
      </c>
      <c r="IR50" s="176"/>
      <c r="IS50" s="177" t="str">
        <f t="shared" si="102"/>
        <v xml:space="preserve"> 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90"/>
        <v xml:space="preserve"> </v>
      </c>
      <c r="JB50" s="176">
        <f t="shared" si="104"/>
        <v>0</v>
      </c>
      <c r="JC50" s="177" t="str">
        <f t="shared" si="105"/>
        <v xml:space="preserve"> </v>
      </c>
      <c r="JE50" s="173">
        <v>10</v>
      </c>
      <c r="JF50" s="231">
        <v>10</v>
      </c>
      <c r="JG50" s="174" t="str">
        <f>IF(JI50=0," ",VLOOKUP(JI50,PROTOKOL!$A:$F,6,FALSE))</f>
        <v xml:space="preserve"> </v>
      </c>
      <c r="JH50" s="43"/>
      <c r="JI50" s="43"/>
      <c r="JJ50" s="43"/>
      <c r="JK50" s="42" t="str">
        <f>IF(JI50=0," ",(VLOOKUP(JI50,PROTOKOL!$A$1:$E$29,2,FALSE))*JJ50)</f>
        <v xml:space="preserve"> </v>
      </c>
      <c r="JL50" s="175" t="str">
        <f t="shared" si="24"/>
        <v xml:space="preserve"> </v>
      </c>
      <c r="JM50" s="212" t="str">
        <f>IF(JI50=0," ",VLOOKUP(JI50,PROTOKOL!$A:$E,5,FALSE))</f>
        <v xml:space="preserve"> </v>
      </c>
      <c r="JN50" s="176"/>
      <c r="JO50" s="177" t="str">
        <f t="shared" si="106"/>
        <v xml:space="preserve"> 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91"/>
        <v xml:space="preserve"> </v>
      </c>
      <c r="JX50" s="176">
        <f t="shared" si="108"/>
        <v>0</v>
      </c>
      <c r="JY50" s="177" t="str">
        <f t="shared" si="109"/>
        <v xml:space="preserve"> </v>
      </c>
      <c r="KA50" s="173">
        <v>10</v>
      </c>
      <c r="KB50" s="231">
        <v>10</v>
      </c>
      <c r="KC50" s="174" t="str">
        <f>IF(KE50=0," ",VLOOKUP(KE50,PROTOKOL!$A:$F,6,FALSE))</f>
        <v xml:space="preserve"> </v>
      </c>
      <c r="KD50" s="43"/>
      <c r="KE50" s="43"/>
      <c r="KF50" s="43"/>
      <c r="KG50" s="42" t="str">
        <f>IF(KE50=0," ",(VLOOKUP(KE50,PROTOKOL!$A$1:$E$29,2,FALSE))*KF50)</f>
        <v xml:space="preserve"> </v>
      </c>
      <c r="KH50" s="175" t="str">
        <f t="shared" si="26"/>
        <v xml:space="preserve"> </v>
      </c>
      <c r="KI50" s="212" t="str">
        <f>IF(KE50=0," ",VLOOKUP(KE50,PROTOKOL!$A:$E,5,FALSE))</f>
        <v xml:space="preserve"> </v>
      </c>
      <c r="KJ50" s="176"/>
      <c r="KK50" s="177" t="str">
        <f t="shared" si="110"/>
        <v xml:space="preserve"> </v>
      </c>
      <c r="KL50" s="217" t="str">
        <f>IF(KN50=0," ",VLOOKUP(KN50,PROTOKOL!$A:$F,6,FALSE))</f>
        <v xml:space="preserve"> </v>
      </c>
      <c r="KM50" s="43"/>
      <c r="KN50" s="43"/>
      <c r="KO50" s="43"/>
      <c r="KP50" s="91" t="str">
        <f>IF(KN50=0," ",(VLOOKUP(KN50,PROTOKOL!$A$1:$E$29,2,FALSE))*KO50)</f>
        <v xml:space="preserve"> </v>
      </c>
      <c r="KQ50" s="175" t="str">
        <f t="shared" si="27"/>
        <v xml:space="preserve"> </v>
      </c>
      <c r="KR50" s="176" t="str">
        <f>IF(KN50=0," ",VLOOKUP(KN50,PROTOKOL!$A:$E,5,FALSE))</f>
        <v xml:space="preserve"> </v>
      </c>
      <c r="KS50" s="212" t="str">
        <f t="shared" si="192"/>
        <v xml:space="preserve"> </v>
      </c>
      <c r="KT50" s="176">
        <f t="shared" si="112"/>
        <v>0</v>
      </c>
      <c r="KU50" s="177" t="str">
        <f t="shared" si="113"/>
        <v xml:space="preserve"> </v>
      </c>
      <c r="KW50" s="173">
        <v>10</v>
      </c>
      <c r="KX50" s="231">
        <v>10</v>
      </c>
      <c r="KY50" s="174" t="str">
        <f>IF(LA50=0," ",VLOOKUP(LA50,PROTOKOL!$A:$F,6,FALSE))</f>
        <v xml:space="preserve"> </v>
      </c>
      <c r="KZ50" s="43"/>
      <c r="LA50" s="43"/>
      <c r="LB50" s="43"/>
      <c r="LC50" s="42" t="str">
        <f>IF(LA50=0," ",(VLOOKUP(LA50,PROTOKOL!$A$1:$E$29,2,FALSE))*LB50)</f>
        <v xml:space="preserve"> </v>
      </c>
      <c r="LD50" s="175" t="str">
        <f t="shared" si="28"/>
        <v xml:space="preserve"> </v>
      </c>
      <c r="LE50" s="212" t="str">
        <f>IF(LA50=0," ",VLOOKUP(LA50,PROTOKOL!$A:$E,5,FALSE))</f>
        <v xml:space="preserve"> </v>
      </c>
      <c r="LF50" s="176"/>
      <c r="LG50" s="177" t="str">
        <f t="shared" si="114"/>
        <v xml:space="preserve"> 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93"/>
        <v xml:space="preserve"> </v>
      </c>
      <c r="LP50" s="176">
        <f t="shared" si="116"/>
        <v>0</v>
      </c>
      <c r="LQ50" s="177" t="str">
        <f t="shared" si="117"/>
        <v xml:space="preserve"> </v>
      </c>
      <c r="LS50" s="173">
        <v>10</v>
      </c>
      <c r="LT50" s="231">
        <v>10</v>
      </c>
      <c r="LU50" s="174" t="str">
        <f>IF(LW50=0," ",VLOOKUP(LW50,PROTOKOL!$A:$F,6,FALSE))</f>
        <v xml:space="preserve"> </v>
      </c>
      <c r="LV50" s="43"/>
      <c r="LW50" s="43"/>
      <c r="LX50" s="43"/>
      <c r="LY50" s="42" t="str">
        <f>IF(LW50=0," ",(VLOOKUP(LW50,PROTOKOL!$A$1:$E$29,2,FALSE))*LX50)</f>
        <v xml:space="preserve"> </v>
      </c>
      <c r="LZ50" s="175" t="str">
        <f t="shared" si="30"/>
        <v xml:space="preserve"> </v>
      </c>
      <c r="MA50" s="212" t="str">
        <f>IF(LW50=0," ",VLOOKUP(LW50,PROTOKOL!$A:$E,5,FALSE))</f>
        <v xml:space="preserve"> </v>
      </c>
      <c r="MB50" s="176"/>
      <c r="MC50" s="177" t="str">
        <f t="shared" si="118"/>
        <v xml:space="preserve"> </v>
      </c>
      <c r="MD50" s="217" t="str">
        <f>IF(MF50=0," ",VLOOKUP(MF50,PROTOKOL!$A:$F,6,FALSE))</f>
        <v xml:space="preserve"> </v>
      </c>
      <c r="ME50" s="43"/>
      <c r="MF50" s="43"/>
      <c r="MG50" s="43"/>
      <c r="MH50" s="91" t="str">
        <f>IF(MF50=0," ",(VLOOKUP(MF50,PROTOKOL!$A$1:$E$29,2,FALSE))*MG50)</f>
        <v xml:space="preserve"> </v>
      </c>
      <c r="MI50" s="175" t="str">
        <f t="shared" si="31"/>
        <v xml:space="preserve"> </v>
      </c>
      <c r="MJ50" s="176" t="str">
        <f>IF(MF50=0," ",VLOOKUP(MF50,PROTOKOL!$A:$E,5,FALSE))</f>
        <v xml:space="preserve"> </v>
      </c>
      <c r="MK50" s="212" t="str">
        <f t="shared" si="194"/>
        <v xml:space="preserve"> </v>
      </c>
      <c r="ML50" s="176">
        <f t="shared" si="120"/>
        <v>0</v>
      </c>
      <c r="MM50" s="177" t="str">
        <f t="shared" si="121"/>
        <v xml:space="preserve"> </v>
      </c>
      <c r="MO50" s="173">
        <v>10</v>
      </c>
      <c r="MP50" s="231">
        <v>10</v>
      </c>
      <c r="MQ50" s="174" t="str">
        <f>IF(MS50=0," ",VLOOKUP(MS50,PROTOKOL!$A:$F,6,FALSE))</f>
        <v xml:space="preserve"> </v>
      </c>
      <c r="MR50" s="43"/>
      <c r="MS50" s="43"/>
      <c r="MT50" s="43"/>
      <c r="MU50" s="42" t="str">
        <f>IF(MS50=0," ",(VLOOKUP(MS50,PROTOKOL!$A$1:$E$29,2,FALSE))*MT50)</f>
        <v xml:space="preserve"> </v>
      </c>
      <c r="MV50" s="175" t="str">
        <f t="shared" si="32"/>
        <v xml:space="preserve"> </v>
      </c>
      <c r="MW50" s="212" t="str">
        <f>IF(MS50=0," ",VLOOKUP(MS50,PROTOKOL!$A:$E,5,FALSE))</f>
        <v xml:space="preserve"> </v>
      </c>
      <c r="MX50" s="176"/>
      <c r="MY50" s="177" t="str">
        <f t="shared" si="122"/>
        <v xml:space="preserve"> 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95"/>
        <v xml:space="preserve"> </v>
      </c>
      <c r="NH50" s="176">
        <f t="shared" si="124"/>
        <v>0</v>
      </c>
      <c r="NI50" s="177" t="str">
        <f t="shared" si="125"/>
        <v xml:space="preserve"> </v>
      </c>
      <c r="NK50" s="173">
        <v>10</v>
      </c>
      <c r="NL50" s="231">
        <v>10</v>
      </c>
      <c r="NM50" s="174" t="str">
        <f>IF(NO50=0," ",VLOOKUP(NO50,PROTOKOL!$A:$F,6,FALSE))</f>
        <v xml:space="preserve"> </v>
      </c>
      <c r="NN50" s="43"/>
      <c r="NO50" s="43"/>
      <c r="NP50" s="43"/>
      <c r="NQ50" s="42" t="str">
        <f>IF(NO50=0," ",(VLOOKUP(NO50,PROTOKOL!$A$1:$E$29,2,FALSE))*NP50)</f>
        <v xml:space="preserve"> </v>
      </c>
      <c r="NR50" s="175" t="str">
        <f t="shared" si="34"/>
        <v xml:space="preserve"> </v>
      </c>
      <c r="NS50" s="212" t="str">
        <f>IF(NO50=0," ",VLOOKUP(NO50,PROTOKOL!$A:$E,5,FALSE))</f>
        <v xml:space="preserve"> </v>
      </c>
      <c r="NT50" s="176"/>
      <c r="NU50" s="177" t="str">
        <f t="shared" si="126"/>
        <v xml:space="preserve"> </v>
      </c>
      <c r="NV50" s="217" t="str">
        <f>IF(NX50=0," ",VLOOKUP(NX50,PROTOKOL!$A:$F,6,FALSE))</f>
        <v xml:space="preserve"> </v>
      </c>
      <c r="NW50" s="43"/>
      <c r="NX50" s="43"/>
      <c r="NY50" s="43"/>
      <c r="NZ50" s="91" t="str">
        <f>IF(NX50=0," ",(VLOOKUP(NX50,PROTOKOL!$A$1:$E$29,2,FALSE))*NY50)</f>
        <v xml:space="preserve"> </v>
      </c>
      <c r="OA50" s="175" t="str">
        <f t="shared" si="35"/>
        <v xml:space="preserve"> </v>
      </c>
      <c r="OB50" s="176" t="str">
        <f>IF(NX50=0," ",VLOOKUP(NX50,PROTOKOL!$A:$E,5,FALSE))</f>
        <v xml:space="preserve"> </v>
      </c>
      <c r="OC50" s="212" t="str">
        <f t="shared" si="196"/>
        <v xml:space="preserve"> </v>
      </c>
      <c r="OD50" s="176">
        <f t="shared" si="128"/>
        <v>0</v>
      </c>
      <c r="OE50" s="177" t="str">
        <f t="shared" si="129"/>
        <v xml:space="preserve"> </v>
      </c>
      <c r="OG50" s="173">
        <v>10</v>
      </c>
      <c r="OH50" s="231">
        <v>10</v>
      </c>
      <c r="OI50" s="174" t="str">
        <f>IF(OK50=0," ",VLOOKUP(OK50,PROTOKOL!$A:$F,6,FALSE))</f>
        <v xml:space="preserve"> </v>
      </c>
      <c r="OJ50" s="43"/>
      <c r="OK50" s="43"/>
      <c r="OL50" s="43"/>
      <c r="OM50" s="42" t="str">
        <f>IF(OK50=0," ",(VLOOKUP(OK50,PROTOKOL!$A$1:$E$29,2,FALSE))*OL50)</f>
        <v xml:space="preserve"> </v>
      </c>
      <c r="ON50" s="175" t="str">
        <f t="shared" si="36"/>
        <v xml:space="preserve"> </v>
      </c>
      <c r="OO50" s="212" t="str">
        <f>IF(OK50=0," ",VLOOKUP(OK50,PROTOKOL!$A:$E,5,FALSE))</f>
        <v xml:space="preserve"> </v>
      </c>
      <c r="OP50" s="176"/>
      <c r="OQ50" s="177" t="str">
        <f t="shared" si="130"/>
        <v xml:space="preserve"> </v>
      </c>
      <c r="OR50" s="217" t="str">
        <f>IF(OT50=0," ",VLOOKUP(OT50,PROTOKOL!$A:$F,6,FALSE))</f>
        <v xml:space="preserve"> </v>
      </c>
      <c r="OS50" s="43"/>
      <c r="OT50" s="43"/>
      <c r="OU50" s="43"/>
      <c r="OV50" s="91" t="str">
        <f>IF(OT50=0," ",(VLOOKUP(OT50,PROTOKOL!$A$1:$E$29,2,FALSE))*OU50)</f>
        <v xml:space="preserve"> </v>
      </c>
      <c r="OW50" s="175" t="str">
        <f t="shared" si="37"/>
        <v xml:space="preserve"> </v>
      </c>
      <c r="OX50" s="176" t="str">
        <f>IF(OT50=0," ",VLOOKUP(OT50,PROTOKOL!$A:$E,5,FALSE))</f>
        <v xml:space="preserve"> </v>
      </c>
      <c r="OY50" s="212" t="str">
        <f t="shared" si="197"/>
        <v xml:space="preserve"> </v>
      </c>
      <c r="OZ50" s="176">
        <f t="shared" si="132"/>
        <v>0</v>
      </c>
      <c r="PA50" s="177" t="str">
        <f t="shared" si="133"/>
        <v xml:space="preserve"> </v>
      </c>
      <c r="PC50" s="173">
        <v>10</v>
      </c>
      <c r="PD50" s="231">
        <v>10</v>
      </c>
      <c r="PE50" s="174" t="str">
        <f>IF(PG50=0," ",VLOOKUP(PG50,PROTOKOL!$A:$F,6,FALSE))</f>
        <v xml:space="preserve"> 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/>
      <c r="PM50" s="177" t="str">
        <f t="shared" si="134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8"/>
        <v xml:space="preserve"> </v>
      </c>
      <c r="PV50" s="176">
        <f t="shared" si="136"/>
        <v>0</v>
      </c>
      <c r="PW50" s="177" t="str">
        <f t="shared" si="137"/>
        <v xml:space="preserve"> </v>
      </c>
      <c r="PY50" s="173">
        <v>10</v>
      </c>
      <c r="PZ50" s="231">
        <v>10</v>
      </c>
      <c r="QA50" s="174" t="str">
        <f>IF(QC50=0," ",VLOOKUP(QC50,PROTOKOL!$A:$F,6,FALSE))</f>
        <v xml:space="preserve"> </v>
      </c>
      <c r="QB50" s="43"/>
      <c r="QC50" s="43"/>
      <c r="QD50" s="43"/>
      <c r="QE50" s="42" t="str">
        <f>IF(QC50=0," ",(VLOOKUP(QC50,PROTOKOL!$A$1:$E$29,2,FALSE))*QD50)</f>
        <v xml:space="preserve"> </v>
      </c>
      <c r="QF50" s="175" t="str">
        <f t="shared" si="40"/>
        <v xml:space="preserve"> </v>
      </c>
      <c r="QG50" s="212" t="str">
        <f>IF(QC50=0," ",VLOOKUP(QC50,PROTOKOL!$A:$E,5,FALSE))</f>
        <v xml:space="preserve"> </v>
      </c>
      <c r="QH50" s="176"/>
      <c r="QI50" s="177" t="str">
        <f t="shared" si="179"/>
        <v xml:space="preserve"> </v>
      </c>
      <c r="QJ50" s="217" t="str">
        <f>IF(QL50=0," ",VLOOKUP(QL50,PROTOKOL!$A:$F,6,FALSE))</f>
        <v xml:space="preserve"> </v>
      </c>
      <c r="QK50" s="43"/>
      <c r="QL50" s="43"/>
      <c r="QM50" s="43"/>
      <c r="QN50" s="91" t="str">
        <f>IF(QL50=0," ",(VLOOKUP(QL50,PROTOKOL!$A$1:$E$29,2,FALSE))*QM50)</f>
        <v xml:space="preserve"> </v>
      </c>
      <c r="QO50" s="175" t="str">
        <f t="shared" si="41"/>
        <v xml:space="preserve"> </v>
      </c>
      <c r="QP50" s="176" t="str">
        <f>IF(QL50=0," ",VLOOKUP(QL50,PROTOKOL!$A:$E,5,FALSE))</f>
        <v xml:space="preserve"> </v>
      </c>
      <c r="QQ50" s="212" t="str">
        <f t="shared" si="199"/>
        <v xml:space="preserve"> </v>
      </c>
      <c r="QR50" s="176">
        <f t="shared" si="139"/>
        <v>0</v>
      </c>
      <c r="QS50" s="177" t="str">
        <f t="shared" si="140"/>
        <v xml:space="preserve"> </v>
      </c>
      <c r="QU50" s="173">
        <v>10</v>
      </c>
      <c r="QV50" s="231">
        <v>10</v>
      </c>
      <c r="QW50" s="174" t="str">
        <f>IF(QY50=0," ",VLOOKUP(QY50,PROTOKOL!$A:$F,6,FALSE))</f>
        <v xml:space="preserve"> 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/>
      <c r="RE50" s="177" t="str">
        <f t="shared" si="141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200"/>
        <v xml:space="preserve"> </v>
      </c>
      <c r="RN50" s="176">
        <f t="shared" si="143"/>
        <v>0</v>
      </c>
      <c r="RO50" s="177" t="str">
        <f t="shared" si="144"/>
        <v xml:space="preserve"> </v>
      </c>
      <c r="RQ50" s="173">
        <v>10</v>
      </c>
      <c r="RR50" s="231">
        <v>10</v>
      </c>
      <c r="RS50" s="174" t="str">
        <f>IF(RU50=0," ",VLOOKUP(RU50,PROTOKOL!$A:$F,6,FALSE))</f>
        <v xml:space="preserve"> </v>
      </c>
      <c r="RT50" s="43"/>
      <c r="RU50" s="43"/>
      <c r="RV50" s="43"/>
      <c r="RW50" s="42" t="str">
        <f>IF(RU50=0," ",(VLOOKUP(RU50,PROTOKOL!$A$1:$E$29,2,FALSE))*RV50)</f>
        <v xml:space="preserve"> </v>
      </c>
      <c r="RX50" s="175" t="str">
        <f t="shared" si="44"/>
        <v xml:space="preserve"> </v>
      </c>
      <c r="RY50" s="212" t="str">
        <f>IF(RU50=0," ",VLOOKUP(RU50,PROTOKOL!$A:$E,5,FALSE))</f>
        <v xml:space="preserve"> </v>
      </c>
      <c r="RZ50" s="176"/>
      <c r="SA50" s="177" t="str">
        <f t="shared" si="145"/>
        <v xml:space="preserve"> </v>
      </c>
      <c r="SB50" s="217" t="str">
        <f>IF(SD50=0," ",VLOOKUP(SD50,PROTOKOL!$A:$F,6,FALSE))</f>
        <v xml:space="preserve"> </v>
      </c>
      <c r="SC50" s="43"/>
      <c r="SD50" s="43"/>
      <c r="SE50" s="43"/>
      <c r="SF50" s="91" t="str">
        <f>IF(SD50=0," ",(VLOOKUP(SD50,PROTOKOL!$A$1:$E$29,2,FALSE))*SE50)</f>
        <v xml:space="preserve"> </v>
      </c>
      <c r="SG50" s="175" t="str">
        <f t="shared" si="45"/>
        <v xml:space="preserve"> </v>
      </c>
      <c r="SH50" s="176" t="str">
        <f>IF(SD50=0," ",VLOOKUP(SD50,PROTOKOL!$A:$E,5,FALSE))</f>
        <v xml:space="preserve"> </v>
      </c>
      <c r="SI50" s="212" t="str">
        <f t="shared" si="201"/>
        <v xml:space="preserve"> </v>
      </c>
      <c r="SJ50" s="176">
        <f t="shared" si="147"/>
        <v>0</v>
      </c>
      <c r="SK50" s="177" t="str">
        <f t="shared" si="148"/>
        <v xml:space="preserve"> </v>
      </c>
      <c r="SM50" s="173">
        <v>10</v>
      </c>
      <c r="SN50" s="231">
        <v>10</v>
      </c>
      <c r="SO50" s="174" t="str">
        <f>IF(SQ50=0," ",VLOOKUP(SQ50,PROTOKOL!$A:$F,6,FALSE))</f>
        <v xml:space="preserve"> </v>
      </c>
      <c r="SP50" s="43"/>
      <c r="SQ50" s="43"/>
      <c r="SR50" s="43"/>
      <c r="SS50" s="42" t="str">
        <f>IF(SQ50=0," ",(VLOOKUP(SQ50,PROTOKOL!$A$1:$E$29,2,FALSE))*SR50)</f>
        <v xml:space="preserve"> </v>
      </c>
      <c r="ST50" s="175" t="str">
        <f t="shared" si="46"/>
        <v xml:space="preserve"> </v>
      </c>
      <c r="SU50" s="212" t="str">
        <f>IF(SQ50=0," ",VLOOKUP(SQ50,PROTOKOL!$A:$E,5,FALSE))</f>
        <v xml:space="preserve"> </v>
      </c>
      <c r="SV50" s="176"/>
      <c r="SW50" s="177" t="str">
        <f t="shared" si="149"/>
        <v xml:space="preserve"> 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202"/>
        <v xml:space="preserve"> </v>
      </c>
      <c r="TF50" s="176">
        <f t="shared" si="151"/>
        <v>0</v>
      </c>
      <c r="TG50" s="177" t="str">
        <f t="shared" si="152"/>
        <v xml:space="preserve"> </v>
      </c>
      <c r="TI50" s="173">
        <v>10</v>
      </c>
      <c r="TJ50" s="231">
        <v>10</v>
      </c>
      <c r="TK50" s="174" t="str">
        <f>IF(TM50=0," ",VLOOKUP(TM50,PROTOKOL!$A:$F,6,FALSE))</f>
        <v xml:space="preserve"> 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/>
      <c r="TS50" s="177" t="str">
        <f t="shared" si="153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203"/>
        <v xml:space="preserve"> </v>
      </c>
      <c r="UB50" s="176">
        <f t="shared" si="155"/>
        <v>0</v>
      </c>
      <c r="UC50" s="177" t="str">
        <f t="shared" si="156"/>
        <v xml:space="preserve"> </v>
      </c>
      <c r="UE50" s="173">
        <v>10</v>
      </c>
      <c r="UF50" s="231">
        <v>10</v>
      </c>
      <c r="UG50" s="174" t="str">
        <f>IF(UI50=0," ",VLOOKUP(UI50,PROTOKOL!$A:$F,6,FALSE))</f>
        <v xml:space="preserve"> </v>
      </c>
      <c r="UH50" s="43"/>
      <c r="UI50" s="43"/>
      <c r="UJ50" s="43"/>
      <c r="UK50" s="42" t="str">
        <f>IF(UI50=0," ",(VLOOKUP(UI50,PROTOKOL!$A$1:$E$29,2,FALSE))*UJ50)</f>
        <v xml:space="preserve"> </v>
      </c>
      <c r="UL50" s="175" t="str">
        <f t="shared" si="50"/>
        <v xml:space="preserve"> </v>
      </c>
      <c r="UM50" s="212" t="str">
        <f>IF(UI50=0," ",VLOOKUP(UI50,PROTOKOL!$A:$E,5,FALSE))</f>
        <v xml:space="preserve"> </v>
      </c>
      <c r="UN50" s="176"/>
      <c r="UO50" s="177" t="str">
        <f t="shared" si="157"/>
        <v xml:space="preserve"> </v>
      </c>
      <c r="UP50" s="217" t="str">
        <f>IF(UR50=0," ",VLOOKUP(UR50,PROTOKOL!$A:$F,6,FALSE))</f>
        <v xml:space="preserve"> </v>
      </c>
      <c r="UQ50" s="43"/>
      <c r="UR50" s="43"/>
      <c r="US50" s="43"/>
      <c r="UT50" s="91" t="str">
        <f>IF(UR50=0," ",(VLOOKUP(UR50,PROTOKOL!$A$1:$E$29,2,FALSE))*US50)</f>
        <v xml:space="preserve"> </v>
      </c>
      <c r="UU50" s="175" t="str">
        <f t="shared" si="51"/>
        <v xml:space="preserve"> </v>
      </c>
      <c r="UV50" s="176" t="str">
        <f>IF(UR50=0," ",VLOOKUP(UR50,PROTOKOL!$A:$E,5,FALSE))</f>
        <v xml:space="preserve"> </v>
      </c>
      <c r="UW50" s="212" t="str">
        <f t="shared" si="204"/>
        <v xml:space="preserve"> </v>
      </c>
      <c r="UX50" s="176">
        <f t="shared" si="159"/>
        <v>0</v>
      </c>
      <c r="UY50" s="177" t="str">
        <f t="shared" si="160"/>
        <v xml:space="preserve"> </v>
      </c>
      <c r="VA50" s="173">
        <v>10</v>
      </c>
      <c r="VB50" s="231">
        <v>10</v>
      </c>
      <c r="VC50" s="174" t="str">
        <f>IF(VE50=0," ",VLOOKUP(VE50,PROTOKOL!$A:$F,6,FALSE))</f>
        <v xml:space="preserve"> </v>
      </c>
      <c r="VD50" s="43"/>
      <c r="VE50" s="43"/>
      <c r="VF50" s="43"/>
      <c r="VG50" s="42" t="str">
        <f>IF(VE50=0," ",(VLOOKUP(VE50,PROTOKOL!$A$1:$E$29,2,FALSE))*VF50)</f>
        <v xml:space="preserve"> </v>
      </c>
      <c r="VH50" s="175" t="str">
        <f t="shared" si="52"/>
        <v xml:space="preserve"> </v>
      </c>
      <c r="VI50" s="212" t="str">
        <f>IF(VE50=0," ",VLOOKUP(VE50,PROTOKOL!$A:$E,5,FALSE))</f>
        <v xml:space="preserve"> </v>
      </c>
      <c r="VJ50" s="176"/>
      <c r="VK50" s="177" t="str">
        <f t="shared" si="161"/>
        <v xml:space="preserve"> </v>
      </c>
      <c r="VL50" s="217" t="str">
        <f>IF(VN50=0," ",VLOOKUP(VN50,PROTOKOL!$A:$F,6,FALSE))</f>
        <v xml:space="preserve"> </v>
      </c>
      <c r="VM50" s="43"/>
      <c r="VN50" s="43"/>
      <c r="VO50" s="43"/>
      <c r="VP50" s="91" t="str">
        <f>IF(VN50=0," ",(VLOOKUP(VN50,PROTOKOL!$A$1:$E$29,2,FALSE))*VO50)</f>
        <v xml:space="preserve"> </v>
      </c>
      <c r="VQ50" s="175" t="str">
        <f t="shared" si="53"/>
        <v xml:space="preserve"> </v>
      </c>
      <c r="VR50" s="176" t="str">
        <f>IF(VN50=0," ",VLOOKUP(VN50,PROTOKOL!$A:$E,5,FALSE))</f>
        <v xml:space="preserve"> </v>
      </c>
      <c r="VS50" s="212" t="str">
        <f t="shared" si="205"/>
        <v xml:space="preserve"> </v>
      </c>
      <c r="VT50" s="176">
        <f t="shared" si="163"/>
        <v>0</v>
      </c>
      <c r="VU50" s="177" t="str">
        <f t="shared" si="164"/>
        <v xml:space="preserve"> </v>
      </c>
      <c r="VW50" s="173">
        <v>10</v>
      </c>
      <c r="VX50" s="231">
        <v>10</v>
      </c>
      <c r="VY50" s="174" t="str">
        <f>IF(WA50=0," ",VLOOKUP(WA50,PROTOKOL!$A:$F,6,FALSE))</f>
        <v xml:space="preserve"> </v>
      </c>
      <c r="VZ50" s="43"/>
      <c r="WA50" s="43"/>
      <c r="WB50" s="43"/>
      <c r="WC50" s="42" t="str">
        <f>IF(WA50=0," ",(VLOOKUP(WA50,PROTOKOL!$A$1:$E$29,2,FALSE))*WB50)</f>
        <v xml:space="preserve"> </v>
      </c>
      <c r="WD50" s="175" t="str">
        <f t="shared" si="54"/>
        <v xml:space="preserve"> </v>
      </c>
      <c r="WE50" s="212" t="str">
        <f>IF(WA50=0," ",VLOOKUP(WA50,PROTOKOL!$A:$E,5,FALSE))</f>
        <v xml:space="preserve"> </v>
      </c>
      <c r="WF50" s="176"/>
      <c r="WG50" s="177" t="str">
        <f t="shared" si="165"/>
        <v xml:space="preserve"> 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6"/>
        <v xml:space="preserve"> </v>
      </c>
      <c r="WP50" s="176">
        <f t="shared" si="167"/>
        <v>0</v>
      </c>
      <c r="WQ50" s="177" t="str">
        <f t="shared" si="168"/>
        <v xml:space="preserve"> </v>
      </c>
      <c r="WS50" s="173">
        <v>10</v>
      </c>
      <c r="WT50" s="231">
        <v>10</v>
      </c>
      <c r="WU50" s="174" t="str">
        <f>IF(WW50=0," ",VLOOKUP(WW50,PROTOKOL!$A:$F,6,FALSE))</f>
        <v xml:space="preserve"> </v>
      </c>
      <c r="WV50" s="43"/>
      <c r="WW50" s="43"/>
      <c r="WX50" s="43"/>
      <c r="WY50" s="42" t="str">
        <f>IF(WW50=0," ",(VLOOKUP(WW50,PROTOKOL!$A$1:$E$29,2,FALSE))*WX50)</f>
        <v xml:space="preserve"> </v>
      </c>
      <c r="WZ50" s="175" t="str">
        <f t="shared" si="56"/>
        <v xml:space="preserve"> </v>
      </c>
      <c r="XA50" s="212" t="str">
        <f>IF(WW50=0," ",VLOOKUP(WW50,PROTOKOL!$A:$E,5,FALSE))</f>
        <v xml:space="preserve"> </v>
      </c>
      <c r="XB50" s="176"/>
      <c r="XC50" s="177" t="str">
        <f t="shared" si="169"/>
        <v xml:space="preserve"> 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7"/>
        <v xml:space="preserve"> </v>
      </c>
      <c r="XL50" s="176">
        <f t="shared" si="171"/>
        <v>0</v>
      </c>
      <c r="XM50" s="177" t="str">
        <f t="shared" si="172"/>
        <v xml:space="preserve"> </v>
      </c>
      <c r="XO50" s="173">
        <v>10</v>
      </c>
      <c r="XP50" s="231">
        <v>10</v>
      </c>
      <c r="XQ50" s="174" t="str">
        <f>IF(XS50=0," ",VLOOKUP(XS50,PROTOKOL!$A:$F,6,FALSE))</f>
        <v xml:space="preserve"> </v>
      </c>
      <c r="XR50" s="43"/>
      <c r="XS50" s="43"/>
      <c r="XT50" s="43"/>
      <c r="XU50" s="42" t="str">
        <f>IF(XS50=0," ",(VLOOKUP(XS50,PROTOKOL!$A$1:$E$29,2,FALSE))*XT50)</f>
        <v xml:space="preserve"> </v>
      </c>
      <c r="XV50" s="175" t="str">
        <f t="shared" si="58"/>
        <v xml:space="preserve"> </v>
      </c>
      <c r="XW50" s="212" t="str">
        <f>IF(XS50=0," ",VLOOKUP(XS50,PROTOKOL!$A:$E,5,FALSE))</f>
        <v xml:space="preserve"> </v>
      </c>
      <c r="XX50" s="176"/>
      <c r="XY50" s="177" t="str">
        <f t="shared" si="173"/>
        <v xml:space="preserve"> </v>
      </c>
      <c r="XZ50" s="217" t="str">
        <f>IF(YB50=0," ",VLOOKUP(YB50,PROTOKOL!$A:$F,6,FALSE))</f>
        <v xml:space="preserve"> </v>
      </c>
      <c r="YA50" s="43"/>
      <c r="YB50" s="43"/>
      <c r="YC50" s="43"/>
      <c r="YD50" s="91" t="str">
        <f>IF(YB50=0," ",(VLOOKUP(YB50,PROTOKOL!$A$1:$E$29,2,FALSE))*YC50)</f>
        <v xml:space="preserve"> </v>
      </c>
      <c r="YE50" s="175" t="str">
        <f t="shared" si="59"/>
        <v xml:space="preserve"> </v>
      </c>
      <c r="YF50" s="176" t="str">
        <f>IF(YB50=0," ",VLOOKUP(YB50,PROTOKOL!$A:$E,5,FALSE))</f>
        <v xml:space="preserve"> </v>
      </c>
      <c r="YG50" s="212" t="str">
        <f t="shared" si="208"/>
        <v xml:space="preserve"> </v>
      </c>
      <c r="YH50" s="176">
        <f t="shared" si="175"/>
        <v>0</v>
      </c>
      <c r="YI50" s="177" t="str">
        <f t="shared" si="176"/>
        <v xml:space="preserve"> </v>
      </c>
    </row>
    <row r="51" spans="1:659" ht="13.8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/>
      <c r="K51" s="177" t="str">
        <f t="shared" si="60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61"/>
        <v xml:space="preserve"> </v>
      </c>
      <c r="T51" s="176">
        <f t="shared" si="62"/>
        <v>0</v>
      </c>
      <c r="U51" s="177" t="str">
        <f t="shared" si="63"/>
        <v xml:space="preserve"> </v>
      </c>
      <c r="W51" s="173">
        <v>10</v>
      </c>
      <c r="X51" s="229"/>
      <c r="Y51" s="174" t="str">
        <f>IF(AA51=0," ",VLOOKUP(AA51,PROTOKOL!$A:$F,6,FALSE))</f>
        <v xml:space="preserve"> </v>
      </c>
      <c r="Z51" s="43"/>
      <c r="AA51" s="43"/>
      <c r="AB51" s="43"/>
      <c r="AC51" s="42" t="str">
        <f>IF(AA51=0," ",(VLOOKUP(AA51,PROTOKOL!$A$1:$E$29,2,FALSE))*AB51)</f>
        <v xml:space="preserve"> </v>
      </c>
      <c r="AD51" s="175" t="str">
        <f t="shared" si="2"/>
        <v xml:space="preserve"> </v>
      </c>
      <c r="AE51" s="212" t="str">
        <f>IF(AA51=0," ",VLOOKUP(AA51,PROTOKOL!$A:$E,5,FALSE))</f>
        <v xml:space="preserve"> </v>
      </c>
      <c r="AF51" s="176"/>
      <c r="AG51" s="177" t="str">
        <f t="shared" si="64"/>
        <v xml:space="preserve"> 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80"/>
        <v xml:space="preserve"> </v>
      </c>
      <c r="AP51" s="176">
        <f t="shared" si="66"/>
        <v>0</v>
      </c>
      <c r="AQ51" s="177" t="str">
        <f t="shared" si="67"/>
        <v xml:space="preserve"> </v>
      </c>
      <c r="AS51" s="173">
        <v>10</v>
      </c>
      <c r="AT51" s="229"/>
      <c r="AU51" s="174" t="str">
        <f>IF(AW51=0," ",VLOOKUP(AW51,PROTOKOL!$A:$F,6,FALSE))</f>
        <v xml:space="preserve"> </v>
      </c>
      <c r="AV51" s="43"/>
      <c r="AW51" s="43"/>
      <c r="AX51" s="43"/>
      <c r="AY51" s="42" t="str">
        <f>IF(AW51=0," ",(VLOOKUP(AW51,PROTOKOL!$A$1:$E$29,2,FALSE))*AX51)</f>
        <v xml:space="preserve"> </v>
      </c>
      <c r="AZ51" s="175" t="str">
        <f t="shared" si="4"/>
        <v xml:space="preserve"> </v>
      </c>
      <c r="BA51" s="212" t="str">
        <f>IF(AW51=0," ",VLOOKUP(AW51,PROTOKOL!$A:$E,5,FALSE))</f>
        <v xml:space="preserve"> </v>
      </c>
      <c r="BB51" s="176"/>
      <c r="BC51" s="177" t="str">
        <f t="shared" si="68"/>
        <v xml:space="preserve"> 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81"/>
        <v xml:space="preserve"> </v>
      </c>
      <c r="BL51" s="176">
        <f t="shared" si="70"/>
        <v>0</v>
      </c>
      <c r="BM51" s="177" t="str">
        <f t="shared" si="71"/>
        <v xml:space="preserve"> </v>
      </c>
      <c r="BO51" s="173">
        <v>10</v>
      </c>
      <c r="BP51" s="229"/>
      <c r="BQ51" s="174" t="str">
        <f>IF(BS51=0," ",VLOOKUP(BS51,PROTOKOL!$A:$F,6,FALSE))</f>
        <v xml:space="preserve"> </v>
      </c>
      <c r="BR51" s="43"/>
      <c r="BS51" s="43"/>
      <c r="BT51" s="43"/>
      <c r="BU51" s="42" t="str">
        <f>IF(BS51=0," ",(VLOOKUP(BS51,PROTOKOL!$A$1:$E$29,2,FALSE))*BT51)</f>
        <v xml:space="preserve"> </v>
      </c>
      <c r="BV51" s="175" t="str">
        <f t="shared" si="6"/>
        <v xml:space="preserve"> </v>
      </c>
      <c r="BW51" s="212" t="str">
        <f>IF(BS51=0," ",VLOOKUP(BS51,PROTOKOL!$A:$E,5,FALSE))</f>
        <v xml:space="preserve"> </v>
      </c>
      <c r="BX51" s="176"/>
      <c r="BY51" s="177" t="str">
        <f t="shared" si="72"/>
        <v xml:space="preserve"> 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182"/>
        <v xml:space="preserve"> </v>
      </c>
      <c r="CH51" s="176">
        <f t="shared" si="74"/>
        <v>0</v>
      </c>
      <c r="CI51" s="177" t="str">
        <f t="shared" si="75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/>
      <c r="CU51" s="177" t="str">
        <f t="shared" si="76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83"/>
        <v xml:space="preserve"> </v>
      </c>
      <c r="DD51" s="176">
        <f t="shared" si="78"/>
        <v>0</v>
      </c>
      <c r="DE51" s="177" t="str">
        <f t="shared" si="79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/>
      <c r="DQ51" s="177" t="str">
        <f t="shared" si="80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84"/>
        <v xml:space="preserve"> </v>
      </c>
      <c r="DZ51" s="176">
        <f t="shared" si="82"/>
        <v>0</v>
      </c>
      <c r="EA51" s="177" t="str">
        <f t="shared" si="83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/>
      <c r="EM51" s="177" t="str">
        <f t="shared" si="84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85"/>
        <v xml:space="preserve"> </v>
      </c>
      <c r="EV51" s="176">
        <f t="shared" si="86"/>
        <v>0</v>
      </c>
      <c r="EW51" s="177" t="str">
        <f t="shared" si="87"/>
        <v xml:space="preserve"> </v>
      </c>
      <c r="EY51" s="173">
        <v>10</v>
      </c>
      <c r="EZ51" s="229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/>
      <c r="FI51" s="177" t="str">
        <f t="shared" si="177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6"/>
        <v xml:space="preserve"> </v>
      </c>
      <c r="FR51" s="176">
        <f t="shared" si="88"/>
        <v>0</v>
      </c>
      <c r="FS51" s="177" t="str">
        <f t="shared" si="89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/>
      <c r="GE51" s="177" t="str">
        <f t="shared" si="90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7"/>
        <v xml:space="preserve"> </v>
      </c>
      <c r="GN51" s="176">
        <f t="shared" si="92"/>
        <v>0</v>
      </c>
      <c r="GO51" s="177" t="str">
        <f t="shared" si="93"/>
        <v xml:space="preserve"> </v>
      </c>
      <c r="GQ51" s="173">
        <v>10</v>
      </c>
      <c r="GR51" s="229"/>
      <c r="GS51" s="174" t="str">
        <f>IF(GU51=0," ",VLOOKUP(GU51,PROTOKOL!$A:$F,6,FALSE))</f>
        <v xml:space="preserve"> </v>
      </c>
      <c r="GT51" s="43"/>
      <c r="GU51" s="43"/>
      <c r="GV51" s="43"/>
      <c r="GW51" s="42" t="str">
        <f>IF(GU51=0," ",(VLOOKUP(GU51,PROTOKOL!$A$1:$E$29,2,FALSE))*GV51)</f>
        <v xml:space="preserve"> </v>
      </c>
      <c r="GX51" s="175" t="str">
        <f t="shared" si="18"/>
        <v xml:space="preserve"> </v>
      </c>
      <c r="GY51" s="212" t="str">
        <f>IF(GU51=0," ",VLOOKUP(GU51,PROTOKOL!$A:$E,5,FALSE))</f>
        <v xml:space="preserve"> </v>
      </c>
      <c r="GZ51" s="176"/>
      <c r="HA51" s="177" t="str">
        <f t="shared" si="94"/>
        <v xml:space="preserve"> 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8"/>
        <v xml:space="preserve"> </v>
      </c>
      <c r="HJ51" s="176">
        <f t="shared" si="96"/>
        <v>0</v>
      </c>
      <c r="HK51" s="177" t="str">
        <f t="shared" si="97"/>
        <v xml:space="preserve"> </v>
      </c>
      <c r="HM51" s="173">
        <v>10</v>
      </c>
      <c r="HN51" s="229"/>
      <c r="HO51" s="174" t="str">
        <f>IF(HQ51=0," ",VLOOKUP(HQ51,PROTOKOL!$A:$F,6,FALSE))</f>
        <v xml:space="preserve"> </v>
      </c>
      <c r="HP51" s="43"/>
      <c r="HQ51" s="43"/>
      <c r="HR51" s="43"/>
      <c r="HS51" s="42" t="str">
        <f>IF(HQ51=0," ",(VLOOKUP(HQ51,PROTOKOL!$A$1:$E$29,2,FALSE))*HR51)</f>
        <v xml:space="preserve"> </v>
      </c>
      <c r="HT51" s="175" t="str">
        <f t="shared" si="20"/>
        <v xml:space="preserve"> </v>
      </c>
      <c r="HU51" s="212" t="str">
        <f>IF(HQ51=0," ",VLOOKUP(HQ51,PROTOKOL!$A:$E,5,FALSE))</f>
        <v xml:space="preserve"> </v>
      </c>
      <c r="HV51" s="176"/>
      <c r="HW51" s="177" t="str">
        <f t="shared" si="98"/>
        <v xml:space="preserve"> 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189"/>
        <v xml:space="preserve"> </v>
      </c>
      <c r="IF51" s="176">
        <f t="shared" si="100"/>
        <v>0</v>
      </c>
      <c r="IG51" s="177" t="str">
        <f t="shared" si="101"/>
        <v xml:space="preserve"> </v>
      </c>
      <c r="II51" s="173">
        <v>10</v>
      </c>
      <c r="IJ51" s="229"/>
      <c r="IK51" s="174" t="str">
        <f>IF(IM51=0," ",VLOOKUP(IM51,PROTOKOL!$A:$F,6,FALSE))</f>
        <v xml:space="preserve"> </v>
      </c>
      <c r="IL51" s="43"/>
      <c r="IM51" s="43"/>
      <c r="IN51" s="43"/>
      <c r="IO51" s="42" t="str">
        <f>IF(IM51=0," ",(VLOOKUP(IM51,PROTOKOL!$A$1:$E$29,2,FALSE))*IN51)</f>
        <v xml:space="preserve"> </v>
      </c>
      <c r="IP51" s="175" t="str">
        <f t="shared" si="22"/>
        <v xml:space="preserve"> </v>
      </c>
      <c r="IQ51" s="212" t="str">
        <f>IF(IM51=0," ",VLOOKUP(IM51,PROTOKOL!$A:$E,5,FALSE))</f>
        <v xml:space="preserve"> </v>
      </c>
      <c r="IR51" s="176"/>
      <c r="IS51" s="177" t="str">
        <f t="shared" si="102"/>
        <v xml:space="preserve"> 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90"/>
        <v xml:space="preserve"> </v>
      </c>
      <c r="JB51" s="176">
        <f t="shared" si="104"/>
        <v>0</v>
      </c>
      <c r="JC51" s="177" t="str">
        <f t="shared" si="105"/>
        <v xml:space="preserve"> </v>
      </c>
      <c r="JE51" s="173">
        <v>10</v>
      </c>
      <c r="JF51" s="229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/>
      <c r="JO51" s="177" t="str">
        <f t="shared" si="106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91"/>
        <v xml:space="preserve"> </v>
      </c>
      <c r="JX51" s="176">
        <f t="shared" si="108"/>
        <v>0</v>
      </c>
      <c r="JY51" s="177" t="str">
        <f t="shared" si="109"/>
        <v xml:space="preserve"> </v>
      </c>
      <c r="KA51" s="173">
        <v>10</v>
      </c>
      <c r="KB51" s="229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/>
      <c r="KK51" s="177" t="str">
        <f t="shared" si="110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92"/>
        <v xml:space="preserve"> </v>
      </c>
      <c r="KT51" s="176">
        <f t="shared" si="112"/>
        <v>0</v>
      </c>
      <c r="KU51" s="177" t="str">
        <f t="shared" si="113"/>
        <v xml:space="preserve"> </v>
      </c>
      <c r="KW51" s="173">
        <v>10</v>
      </c>
      <c r="KX51" s="229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/>
      <c r="LG51" s="177" t="str">
        <f t="shared" si="114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93"/>
        <v xml:space="preserve"> </v>
      </c>
      <c r="LP51" s="176">
        <f t="shared" si="116"/>
        <v>0</v>
      </c>
      <c r="LQ51" s="177" t="str">
        <f t="shared" si="117"/>
        <v xml:space="preserve"> </v>
      </c>
      <c r="LS51" s="173">
        <v>10</v>
      </c>
      <c r="LT51" s="229"/>
      <c r="LU51" s="174" t="str">
        <f>IF(LW51=0," ",VLOOKUP(LW51,PROTOKOL!$A:$F,6,FALSE))</f>
        <v xml:space="preserve"> </v>
      </c>
      <c r="LV51" s="43"/>
      <c r="LW51" s="43"/>
      <c r="LX51" s="43"/>
      <c r="LY51" s="42" t="str">
        <f>IF(LW51=0," ",(VLOOKUP(LW51,PROTOKOL!$A$1:$E$29,2,FALSE))*LX51)</f>
        <v xml:space="preserve"> </v>
      </c>
      <c r="LZ51" s="175" t="str">
        <f t="shared" si="30"/>
        <v xml:space="preserve"> </v>
      </c>
      <c r="MA51" s="212" t="str">
        <f>IF(LW51=0," ",VLOOKUP(LW51,PROTOKOL!$A:$E,5,FALSE))</f>
        <v xml:space="preserve"> </v>
      </c>
      <c r="MB51" s="176"/>
      <c r="MC51" s="177" t="str">
        <f t="shared" si="118"/>
        <v xml:space="preserve"> 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94"/>
        <v xml:space="preserve"> </v>
      </c>
      <c r="ML51" s="176">
        <f t="shared" si="120"/>
        <v>0</v>
      </c>
      <c r="MM51" s="177" t="str">
        <f t="shared" si="121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/>
      <c r="MY51" s="177" t="str">
        <f t="shared" si="122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95"/>
        <v xml:space="preserve"> </v>
      </c>
      <c r="NH51" s="176">
        <f t="shared" si="124"/>
        <v>0</v>
      </c>
      <c r="NI51" s="177" t="str">
        <f t="shared" si="125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/>
      <c r="NU51" s="177" t="str">
        <f t="shared" si="126"/>
        <v xml:space="preserve"> </v>
      </c>
      <c r="NV51" s="217" t="str">
        <f>IF(NX51=0," ",VLOOKUP(NX51,PROTOKOL!$A:$F,6,FALSE))</f>
        <v xml:space="preserve"> </v>
      </c>
      <c r="NW51" s="43"/>
      <c r="NX51" s="43"/>
      <c r="NY51" s="43"/>
      <c r="NZ51" s="91" t="str">
        <f>IF(NX51=0," ",(VLOOKUP(NX51,PROTOKOL!$A$1:$E$29,2,FALSE))*NY51)</f>
        <v xml:space="preserve"> </v>
      </c>
      <c r="OA51" s="175" t="str">
        <f t="shared" si="35"/>
        <v xml:space="preserve"> </v>
      </c>
      <c r="OB51" s="176" t="str">
        <f>IF(NX51=0," ",VLOOKUP(NX51,PROTOKOL!$A:$E,5,FALSE))</f>
        <v xml:space="preserve"> </v>
      </c>
      <c r="OC51" s="212" t="str">
        <f t="shared" si="196"/>
        <v xml:space="preserve"> </v>
      </c>
      <c r="OD51" s="176">
        <f t="shared" si="128"/>
        <v>0</v>
      </c>
      <c r="OE51" s="177" t="str">
        <f t="shared" si="129"/>
        <v xml:space="preserve"> </v>
      </c>
      <c r="OG51" s="173">
        <v>10</v>
      </c>
      <c r="OH51" s="229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/>
      <c r="OQ51" s="177" t="str">
        <f t="shared" si="130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7"/>
        <v xml:space="preserve"> </v>
      </c>
      <c r="OZ51" s="176">
        <f t="shared" si="132"/>
        <v>0</v>
      </c>
      <c r="PA51" s="177" t="str">
        <f t="shared" si="133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/>
      <c r="PM51" s="177" t="str">
        <f t="shared" si="134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8"/>
        <v xml:space="preserve"> </v>
      </c>
      <c r="PV51" s="176">
        <f t="shared" si="136"/>
        <v>0</v>
      </c>
      <c r="PW51" s="177" t="str">
        <f t="shared" si="137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/>
      <c r="QI51" s="177" t="str">
        <f t="shared" si="179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9"/>
        <v xml:space="preserve"> </v>
      </c>
      <c r="QR51" s="176">
        <f t="shared" si="139"/>
        <v>0</v>
      </c>
      <c r="QS51" s="177" t="str">
        <f t="shared" si="140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/>
      <c r="RE51" s="177" t="str">
        <f t="shared" si="141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200"/>
        <v xml:space="preserve"> </v>
      </c>
      <c r="RN51" s="176">
        <f t="shared" si="143"/>
        <v>0</v>
      </c>
      <c r="RO51" s="177" t="str">
        <f t="shared" si="144"/>
        <v xml:space="preserve"> </v>
      </c>
      <c r="RQ51" s="173">
        <v>10</v>
      </c>
      <c r="RR51" s="229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/>
      <c r="SA51" s="177" t="str">
        <f t="shared" si="145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201"/>
        <v xml:space="preserve"> </v>
      </c>
      <c r="SJ51" s="176">
        <f t="shared" si="147"/>
        <v>0</v>
      </c>
      <c r="SK51" s="177" t="str">
        <f t="shared" si="148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/>
      <c r="SW51" s="177" t="str">
        <f t="shared" si="149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202"/>
        <v xml:space="preserve"> </v>
      </c>
      <c r="TF51" s="176">
        <f t="shared" si="151"/>
        <v>0</v>
      </c>
      <c r="TG51" s="177" t="str">
        <f t="shared" si="152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/>
      <c r="TS51" s="177" t="str">
        <f t="shared" si="153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203"/>
        <v xml:space="preserve"> </v>
      </c>
      <c r="UB51" s="176">
        <f t="shared" si="155"/>
        <v>0</v>
      </c>
      <c r="UC51" s="177" t="str">
        <f t="shared" si="156"/>
        <v xml:space="preserve"> </v>
      </c>
      <c r="UE51" s="173">
        <v>10</v>
      </c>
      <c r="UF51" s="229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/>
      <c r="UO51" s="177" t="str">
        <f t="shared" si="157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204"/>
        <v xml:space="preserve"> </v>
      </c>
      <c r="UX51" s="176">
        <f t="shared" si="159"/>
        <v>0</v>
      </c>
      <c r="UY51" s="177" t="str">
        <f t="shared" si="160"/>
        <v xml:space="preserve"> </v>
      </c>
      <c r="VA51" s="173">
        <v>10</v>
      </c>
      <c r="VB51" s="229"/>
      <c r="VC51" s="174" t="str">
        <f>IF(VE51=0," ",VLOOKUP(VE51,PROTOKOL!$A:$F,6,FALSE))</f>
        <v xml:space="preserve"> </v>
      </c>
      <c r="VD51" s="43"/>
      <c r="VE51" s="43"/>
      <c r="VF51" s="43"/>
      <c r="VG51" s="42" t="str">
        <f>IF(VE51=0," ",(VLOOKUP(VE51,PROTOKOL!$A$1:$E$29,2,FALSE))*VF51)</f>
        <v xml:space="preserve"> </v>
      </c>
      <c r="VH51" s="175" t="str">
        <f t="shared" si="52"/>
        <v xml:space="preserve"> </v>
      </c>
      <c r="VI51" s="212" t="str">
        <f>IF(VE51=0," ",VLOOKUP(VE51,PROTOKOL!$A:$E,5,FALSE))</f>
        <v xml:space="preserve"> </v>
      </c>
      <c r="VJ51" s="176"/>
      <c r="VK51" s="177" t="str">
        <f t="shared" si="161"/>
        <v xml:space="preserve"> 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205"/>
        <v xml:space="preserve"> </v>
      </c>
      <c r="VT51" s="176">
        <f t="shared" si="163"/>
        <v>0</v>
      </c>
      <c r="VU51" s="177" t="str">
        <f t="shared" si="164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/>
      <c r="WG51" s="177" t="str">
        <f t="shared" si="165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6"/>
        <v xml:space="preserve"> </v>
      </c>
      <c r="WP51" s="176">
        <f t="shared" si="167"/>
        <v>0</v>
      </c>
      <c r="WQ51" s="177" t="str">
        <f t="shared" si="168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/>
      <c r="XC51" s="177" t="str">
        <f t="shared" si="169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7"/>
        <v xml:space="preserve"> </v>
      </c>
      <c r="XL51" s="176">
        <f t="shared" si="171"/>
        <v>0</v>
      </c>
      <c r="XM51" s="177" t="str">
        <f t="shared" si="172"/>
        <v xml:space="preserve"> </v>
      </c>
      <c r="XO51" s="173">
        <v>10</v>
      </c>
      <c r="XP51" s="229"/>
      <c r="XQ51" s="174" t="str">
        <f>IF(XS51=0," ",VLOOKUP(XS51,PROTOKOL!$A:$F,6,FALSE))</f>
        <v xml:space="preserve"> </v>
      </c>
      <c r="XR51" s="43"/>
      <c r="XS51" s="43"/>
      <c r="XT51" s="43"/>
      <c r="XU51" s="42" t="str">
        <f>IF(XS51=0," ",(VLOOKUP(XS51,PROTOKOL!$A$1:$E$29,2,FALSE))*XT51)</f>
        <v xml:space="preserve"> </v>
      </c>
      <c r="XV51" s="175" t="str">
        <f t="shared" si="58"/>
        <v xml:space="preserve"> </v>
      </c>
      <c r="XW51" s="212" t="str">
        <f>IF(XS51=0," ",VLOOKUP(XS51,PROTOKOL!$A:$E,5,FALSE))</f>
        <v xml:space="preserve"> </v>
      </c>
      <c r="XX51" s="176"/>
      <c r="XY51" s="177" t="str">
        <f t="shared" si="173"/>
        <v xml:space="preserve"> </v>
      </c>
      <c r="XZ51" s="217" t="str">
        <f>IF(YB51=0," ",VLOOKUP(YB51,PROTOKOL!$A:$F,6,FALSE))</f>
        <v xml:space="preserve"> </v>
      </c>
      <c r="YA51" s="43"/>
      <c r="YB51" s="43"/>
      <c r="YC51" s="43"/>
      <c r="YD51" s="91" t="str">
        <f>IF(YB51=0," ",(VLOOKUP(YB51,PROTOKOL!$A$1:$E$29,2,FALSE))*YC51)</f>
        <v xml:space="preserve"> </v>
      </c>
      <c r="YE51" s="175" t="str">
        <f t="shared" si="59"/>
        <v xml:space="preserve"> </v>
      </c>
      <c r="YF51" s="176" t="str">
        <f>IF(YB51=0," ",VLOOKUP(YB51,PROTOKOL!$A:$E,5,FALSE))</f>
        <v xml:space="preserve"> </v>
      </c>
      <c r="YG51" s="212" t="str">
        <f t="shared" si="208"/>
        <v xml:space="preserve"> </v>
      </c>
      <c r="YH51" s="176">
        <f t="shared" si="175"/>
        <v>0</v>
      </c>
      <c r="YI51" s="177" t="str">
        <f t="shared" si="176"/>
        <v xml:space="preserve"> </v>
      </c>
    </row>
    <row r="52" spans="1:659" ht="13.8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/>
      <c r="K52" s="177" t="str">
        <f t="shared" si="60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61"/>
        <v xml:space="preserve"> </v>
      </c>
      <c r="T52" s="176">
        <f t="shared" si="62"/>
        <v>0</v>
      </c>
      <c r="U52" s="177" t="str">
        <f t="shared" si="63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/>
      <c r="AG52" s="177" t="str">
        <f t="shared" si="64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80"/>
        <v xml:space="preserve"> </v>
      </c>
      <c r="AP52" s="176">
        <f t="shared" si="66"/>
        <v>0</v>
      </c>
      <c r="AQ52" s="177" t="str">
        <f t="shared" si="67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/>
      <c r="BC52" s="177" t="str">
        <f t="shared" si="68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81"/>
        <v xml:space="preserve"> </v>
      </c>
      <c r="BL52" s="176">
        <f t="shared" si="70"/>
        <v>0</v>
      </c>
      <c r="BM52" s="177" t="str">
        <f t="shared" si="71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/>
      <c r="BY52" s="177" t="str">
        <f t="shared" si="72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182"/>
        <v xml:space="preserve"> </v>
      </c>
      <c r="CH52" s="176">
        <f t="shared" si="74"/>
        <v>0</v>
      </c>
      <c r="CI52" s="177" t="str">
        <f t="shared" si="75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/>
      <c r="CU52" s="177" t="str">
        <f t="shared" si="76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83"/>
        <v xml:space="preserve"> </v>
      </c>
      <c r="DD52" s="176">
        <f t="shared" si="78"/>
        <v>0</v>
      </c>
      <c r="DE52" s="177" t="str">
        <f t="shared" si="79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/>
      <c r="DQ52" s="177" t="str">
        <f t="shared" si="80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84"/>
        <v xml:space="preserve"> </v>
      </c>
      <c r="DZ52" s="176">
        <f t="shared" si="82"/>
        <v>0</v>
      </c>
      <c r="EA52" s="177" t="str">
        <f t="shared" si="83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/>
      <c r="EM52" s="177" t="str">
        <f t="shared" si="84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85"/>
        <v xml:space="preserve"> </v>
      </c>
      <c r="EV52" s="176">
        <f t="shared" si="86"/>
        <v>0</v>
      </c>
      <c r="EW52" s="177" t="str">
        <f t="shared" si="87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/>
      <c r="FI52" s="177" t="str">
        <f t="shared" si="177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6"/>
        <v xml:space="preserve"> </v>
      </c>
      <c r="FR52" s="176">
        <f t="shared" si="88"/>
        <v>0</v>
      </c>
      <c r="FS52" s="177" t="str">
        <f t="shared" si="89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/>
      <c r="GE52" s="177" t="str">
        <f t="shared" si="90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7"/>
        <v xml:space="preserve"> </v>
      </c>
      <c r="GN52" s="176">
        <f t="shared" si="92"/>
        <v>0</v>
      </c>
      <c r="GO52" s="177" t="str">
        <f t="shared" si="93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/>
      <c r="HA52" s="177" t="str">
        <f t="shared" si="94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8"/>
        <v xml:space="preserve"> </v>
      </c>
      <c r="HJ52" s="176">
        <f t="shared" si="96"/>
        <v>0</v>
      </c>
      <c r="HK52" s="177" t="str">
        <f t="shared" si="97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/>
      <c r="HW52" s="177" t="str">
        <f t="shared" si="98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189"/>
        <v xml:space="preserve"> </v>
      </c>
      <c r="IF52" s="176">
        <f t="shared" si="100"/>
        <v>0</v>
      </c>
      <c r="IG52" s="177" t="str">
        <f t="shared" si="101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/>
      <c r="IS52" s="177" t="str">
        <f t="shared" si="102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90"/>
        <v xml:space="preserve"> </v>
      </c>
      <c r="JB52" s="176">
        <f t="shared" si="104"/>
        <v>0</v>
      </c>
      <c r="JC52" s="177" t="str">
        <f t="shared" si="105"/>
        <v xml:space="preserve"> </v>
      </c>
      <c r="JE52" s="173">
        <v>10</v>
      </c>
      <c r="JF52" s="230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/>
      <c r="JO52" s="177" t="str">
        <f t="shared" si="106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91"/>
        <v xml:space="preserve"> </v>
      </c>
      <c r="JX52" s="176">
        <f t="shared" si="108"/>
        <v>0</v>
      </c>
      <c r="JY52" s="177" t="str">
        <f t="shared" si="109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/>
      <c r="KK52" s="177" t="str">
        <f t="shared" si="110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92"/>
        <v xml:space="preserve"> </v>
      </c>
      <c r="KT52" s="176">
        <f t="shared" si="112"/>
        <v>0</v>
      </c>
      <c r="KU52" s="177" t="str">
        <f t="shared" si="113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/>
      <c r="LG52" s="177" t="str">
        <f t="shared" si="114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93"/>
        <v xml:space="preserve"> </v>
      </c>
      <c r="LP52" s="176">
        <f t="shared" si="116"/>
        <v>0</v>
      </c>
      <c r="LQ52" s="177" t="str">
        <f t="shared" si="117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/>
      <c r="MC52" s="177" t="str">
        <f t="shared" si="118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94"/>
        <v xml:space="preserve"> </v>
      </c>
      <c r="ML52" s="176">
        <f t="shared" si="120"/>
        <v>0</v>
      </c>
      <c r="MM52" s="177" t="str">
        <f t="shared" si="121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/>
      <c r="MY52" s="177" t="str">
        <f t="shared" si="122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95"/>
        <v xml:space="preserve"> </v>
      </c>
      <c r="NH52" s="176">
        <f t="shared" si="124"/>
        <v>0</v>
      </c>
      <c r="NI52" s="177" t="str">
        <f t="shared" si="125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/>
      <c r="NU52" s="177" t="str">
        <f t="shared" si="126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6"/>
        <v xml:space="preserve"> </v>
      </c>
      <c r="OD52" s="176">
        <f t="shared" si="128"/>
        <v>0</v>
      </c>
      <c r="OE52" s="177" t="str">
        <f t="shared" si="129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/>
      <c r="OQ52" s="177" t="str">
        <f t="shared" si="130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7"/>
        <v xml:space="preserve"> </v>
      </c>
      <c r="OZ52" s="176">
        <f t="shared" si="132"/>
        <v>0</v>
      </c>
      <c r="PA52" s="177" t="str">
        <f t="shared" si="133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/>
      <c r="PM52" s="177" t="str">
        <f t="shared" si="134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8"/>
        <v xml:space="preserve"> </v>
      </c>
      <c r="PV52" s="176">
        <f t="shared" si="136"/>
        <v>0</v>
      </c>
      <c r="PW52" s="177" t="str">
        <f t="shared" si="137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/>
      <c r="QI52" s="177" t="str">
        <f t="shared" si="179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9"/>
        <v xml:space="preserve"> </v>
      </c>
      <c r="QR52" s="176">
        <f t="shared" si="139"/>
        <v>0</v>
      </c>
      <c r="QS52" s="177" t="str">
        <f t="shared" si="140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/>
      <c r="RE52" s="177" t="str">
        <f t="shared" si="141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200"/>
        <v xml:space="preserve"> </v>
      </c>
      <c r="RN52" s="176">
        <f t="shared" si="143"/>
        <v>0</v>
      </c>
      <c r="RO52" s="177" t="str">
        <f t="shared" si="144"/>
        <v xml:space="preserve"> </v>
      </c>
      <c r="RQ52" s="173">
        <v>10</v>
      </c>
      <c r="RR52" s="230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/>
      <c r="SA52" s="177" t="str">
        <f t="shared" si="145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201"/>
        <v xml:space="preserve"> </v>
      </c>
      <c r="SJ52" s="176">
        <f t="shared" si="147"/>
        <v>0</v>
      </c>
      <c r="SK52" s="177" t="str">
        <f t="shared" si="148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/>
      <c r="SW52" s="177" t="str">
        <f t="shared" si="149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202"/>
        <v xml:space="preserve"> </v>
      </c>
      <c r="TF52" s="176">
        <f t="shared" si="151"/>
        <v>0</v>
      </c>
      <c r="TG52" s="177" t="str">
        <f t="shared" si="152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/>
      <c r="TS52" s="177" t="str">
        <f t="shared" si="153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203"/>
        <v xml:space="preserve"> </v>
      </c>
      <c r="UB52" s="176">
        <f t="shared" si="155"/>
        <v>0</v>
      </c>
      <c r="UC52" s="177" t="str">
        <f t="shared" si="156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/>
      <c r="UO52" s="177" t="str">
        <f t="shared" si="157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204"/>
        <v xml:space="preserve"> </v>
      </c>
      <c r="UX52" s="176">
        <f t="shared" si="159"/>
        <v>0</v>
      </c>
      <c r="UY52" s="177" t="str">
        <f t="shared" si="160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/>
      <c r="VK52" s="177" t="str">
        <f t="shared" si="161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205"/>
        <v xml:space="preserve"> </v>
      </c>
      <c r="VT52" s="176">
        <f t="shared" si="163"/>
        <v>0</v>
      </c>
      <c r="VU52" s="177" t="str">
        <f t="shared" si="164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/>
      <c r="WG52" s="177" t="str">
        <f t="shared" si="165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6"/>
        <v xml:space="preserve"> </v>
      </c>
      <c r="WP52" s="176">
        <f t="shared" si="167"/>
        <v>0</v>
      </c>
      <c r="WQ52" s="177" t="str">
        <f t="shared" si="168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/>
      <c r="XC52" s="177" t="str">
        <f t="shared" si="169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7"/>
        <v xml:space="preserve"> </v>
      </c>
      <c r="XL52" s="176">
        <f t="shared" si="171"/>
        <v>0</v>
      </c>
      <c r="XM52" s="177" t="str">
        <f t="shared" si="172"/>
        <v xml:space="preserve"> </v>
      </c>
      <c r="XO52" s="173">
        <v>10</v>
      </c>
      <c r="XP52" s="230"/>
      <c r="XQ52" s="174" t="str">
        <f>IF(XS52=0," ",VLOOKUP(XS52,PROTOKOL!$A:$F,6,FALSE))</f>
        <v xml:space="preserve"> </v>
      </c>
      <c r="XR52" s="43"/>
      <c r="XS52" s="43"/>
      <c r="XT52" s="43"/>
      <c r="XU52" s="42" t="str">
        <f>IF(XS52=0," ",(VLOOKUP(XS52,PROTOKOL!$A$1:$E$29,2,FALSE))*XT52)</f>
        <v xml:space="preserve"> </v>
      </c>
      <c r="XV52" s="175" t="str">
        <f t="shared" si="58"/>
        <v xml:space="preserve"> </v>
      </c>
      <c r="XW52" s="212" t="str">
        <f>IF(XS52=0," ",VLOOKUP(XS52,PROTOKOL!$A:$E,5,FALSE))</f>
        <v xml:space="preserve"> </v>
      </c>
      <c r="XX52" s="176"/>
      <c r="XY52" s="177" t="str">
        <f t="shared" si="173"/>
        <v xml:space="preserve"> </v>
      </c>
      <c r="XZ52" s="217" t="str">
        <f>IF(YB52=0," ",VLOOKUP(YB52,PROTOKOL!$A:$F,6,FALSE))</f>
        <v xml:space="preserve"> </v>
      </c>
      <c r="YA52" s="43"/>
      <c r="YB52" s="43"/>
      <c r="YC52" s="43"/>
      <c r="YD52" s="91" t="str">
        <f>IF(YB52=0," ",(VLOOKUP(YB52,PROTOKOL!$A$1:$E$29,2,FALSE))*YC52)</f>
        <v xml:space="preserve"> </v>
      </c>
      <c r="YE52" s="175" t="str">
        <f t="shared" si="59"/>
        <v xml:space="preserve"> </v>
      </c>
      <c r="YF52" s="176" t="str">
        <f>IF(YB52=0," ",VLOOKUP(YB52,PROTOKOL!$A:$E,5,FALSE))</f>
        <v xml:space="preserve"> </v>
      </c>
      <c r="YG52" s="212" t="str">
        <f t="shared" si="208"/>
        <v xml:space="preserve"> </v>
      </c>
      <c r="YH52" s="176">
        <f t="shared" si="175"/>
        <v>0</v>
      </c>
      <c r="YI52" s="177" t="str">
        <f t="shared" si="176"/>
        <v xml:space="preserve"> </v>
      </c>
    </row>
    <row r="53" spans="1:659" ht="13.8">
      <c r="A53" s="173">
        <v>11</v>
      </c>
      <c r="B53" s="231">
        <v>11</v>
      </c>
      <c r="C53" s="174" t="str">
        <f>IF(E53=0," ",VLOOKUP(E53,PROTOKOL!$A:$F,6,FALSE))</f>
        <v xml:space="preserve"> </v>
      </c>
      <c r="D53" s="43"/>
      <c r="E53" s="43"/>
      <c r="F53" s="43"/>
      <c r="G53" s="42" t="str">
        <f>IF(E53=0," ",(VLOOKUP(E53,PROTOKOL!$A$1:$E$29,2,FALSE))*F53)</f>
        <v xml:space="preserve"> </v>
      </c>
      <c r="H53" s="175" t="str">
        <f t="shared" si="0"/>
        <v xml:space="preserve"> </v>
      </c>
      <c r="I53" s="212" t="str">
        <f>IF(E53=0," ",VLOOKUP(E53,PROTOKOL!$A:$E,5,FALSE))</f>
        <v xml:space="preserve"> </v>
      </c>
      <c r="J53" s="176"/>
      <c r="K53" s="177" t="str">
        <f t="shared" si="60"/>
        <v xml:space="preserve"> 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61"/>
        <v xml:space="preserve"> </v>
      </c>
      <c r="T53" s="176">
        <f t="shared" si="62"/>
        <v>0</v>
      </c>
      <c r="U53" s="177" t="str">
        <f t="shared" si="63"/>
        <v xml:space="preserve"> </v>
      </c>
      <c r="W53" s="173">
        <v>11</v>
      </c>
      <c r="X53" s="231">
        <v>11</v>
      </c>
      <c r="Y53" s="174" t="str">
        <f>IF(AA53=0," ",VLOOKUP(AA53,PROTOKOL!$A:$F,6,FALSE))</f>
        <v xml:space="preserve"> </v>
      </c>
      <c r="Z53" s="43"/>
      <c r="AA53" s="43"/>
      <c r="AB53" s="43"/>
      <c r="AC53" s="42" t="str">
        <f>IF(AA53=0," ",(VLOOKUP(AA53,PROTOKOL!$A$1:$E$29,2,FALSE))*AB53)</f>
        <v xml:space="preserve"> </v>
      </c>
      <c r="AD53" s="175" t="str">
        <f t="shared" si="2"/>
        <v xml:space="preserve"> </v>
      </c>
      <c r="AE53" s="212" t="str">
        <f>IF(AA53=0," ",VLOOKUP(AA53,PROTOKOL!$A:$E,5,FALSE))</f>
        <v xml:space="preserve"> </v>
      </c>
      <c r="AF53" s="176"/>
      <c r="AG53" s="177" t="str">
        <f t="shared" si="64"/>
        <v xml:space="preserve"> 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80"/>
        <v xml:space="preserve"> </v>
      </c>
      <c r="AP53" s="176">
        <f t="shared" si="66"/>
        <v>0</v>
      </c>
      <c r="AQ53" s="177" t="str">
        <f t="shared" si="67"/>
        <v xml:space="preserve"> </v>
      </c>
      <c r="AS53" s="173">
        <v>11</v>
      </c>
      <c r="AT53" s="231">
        <v>11</v>
      </c>
      <c r="AU53" s="174" t="str">
        <f>IF(AW53=0," ",VLOOKUP(AW53,PROTOKOL!$A:$F,6,FALSE))</f>
        <v xml:space="preserve"> </v>
      </c>
      <c r="AV53" s="43"/>
      <c r="AW53" s="43"/>
      <c r="AX53" s="43"/>
      <c r="AY53" s="42" t="str">
        <f>IF(AW53=0," ",(VLOOKUP(AW53,PROTOKOL!$A$1:$E$29,2,FALSE))*AX53)</f>
        <v xml:space="preserve"> </v>
      </c>
      <c r="AZ53" s="175" t="str">
        <f t="shared" si="4"/>
        <v xml:space="preserve"> </v>
      </c>
      <c r="BA53" s="212" t="str">
        <f>IF(AW53=0," ",VLOOKUP(AW53,PROTOKOL!$A:$E,5,FALSE))</f>
        <v xml:space="preserve"> </v>
      </c>
      <c r="BB53" s="176"/>
      <c r="BC53" s="177" t="str">
        <f t="shared" si="68"/>
        <v xml:space="preserve"> 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81"/>
        <v xml:space="preserve"> </v>
      </c>
      <c r="BL53" s="176">
        <f t="shared" si="70"/>
        <v>0</v>
      </c>
      <c r="BM53" s="177" t="str">
        <f t="shared" si="71"/>
        <v xml:space="preserve"> </v>
      </c>
      <c r="BO53" s="173">
        <v>11</v>
      </c>
      <c r="BP53" s="231">
        <v>11</v>
      </c>
      <c r="BQ53" s="174" t="str">
        <f>IF(BS53=0," ",VLOOKUP(BS53,PROTOKOL!$A:$F,6,FALSE))</f>
        <v xml:space="preserve"> </v>
      </c>
      <c r="BR53" s="43"/>
      <c r="BS53" s="43"/>
      <c r="BT53" s="43"/>
      <c r="BU53" s="42" t="str">
        <f>IF(BS53=0," ",(VLOOKUP(BS53,PROTOKOL!$A$1:$E$29,2,FALSE))*BT53)</f>
        <v xml:space="preserve"> </v>
      </c>
      <c r="BV53" s="175" t="str">
        <f t="shared" si="6"/>
        <v xml:space="preserve"> </v>
      </c>
      <c r="BW53" s="212" t="str">
        <f>IF(BS53=0," ",VLOOKUP(BS53,PROTOKOL!$A:$E,5,FALSE))</f>
        <v xml:space="preserve"> </v>
      </c>
      <c r="BX53" s="176"/>
      <c r="BY53" s="177" t="str">
        <f t="shared" si="72"/>
        <v xml:space="preserve"> </v>
      </c>
      <c r="BZ53" s="217" t="str">
        <f>IF(CB53=0," ",VLOOKUP(CB53,PROTOKOL!$A:$F,6,FALSE))</f>
        <v xml:space="preserve"> </v>
      </c>
      <c r="CA53" s="43"/>
      <c r="CB53" s="43"/>
      <c r="CC53" s="43"/>
      <c r="CD53" s="91" t="str">
        <f>IF(CB53=0," ",(VLOOKUP(CB53,PROTOKOL!$A$1:$E$29,2,FALSE))*CC53)</f>
        <v xml:space="preserve"> </v>
      </c>
      <c r="CE53" s="175" t="str">
        <f t="shared" si="7"/>
        <v xml:space="preserve"> </v>
      </c>
      <c r="CF53" s="176" t="str">
        <f>IF(CB53=0," ",VLOOKUP(CB53,PROTOKOL!$A:$E,5,FALSE))</f>
        <v xml:space="preserve"> </v>
      </c>
      <c r="CG53" s="212" t="str">
        <f t="shared" si="182"/>
        <v xml:space="preserve"> </v>
      </c>
      <c r="CH53" s="176">
        <f t="shared" si="74"/>
        <v>0</v>
      </c>
      <c r="CI53" s="177" t="str">
        <f t="shared" si="75"/>
        <v xml:space="preserve"> </v>
      </c>
      <c r="CK53" s="173">
        <v>11</v>
      </c>
      <c r="CL53" s="231">
        <v>11</v>
      </c>
      <c r="CM53" s="174" t="str">
        <f>IF(CO53=0," ",VLOOKUP(CO53,PROTOKOL!$A:$F,6,FALSE))</f>
        <v xml:space="preserve"> </v>
      </c>
      <c r="CN53" s="43"/>
      <c r="CO53" s="43"/>
      <c r="CP53" s="43"/>
      <c r="CQ53" s="42" t="str">
        <f>IF(CO53=0," ",(VLOOKUP(CO53,PROTOKOL!$A$1:$E$29,2,FALSE))*CP53)</f>
        <v xml:space="preserve"> </v>
      </c>
      <c r="CR53" s="175" t="str">
        <f t="shared" si="8"/>
        <v xml:space="preserve"> </v>
      </c>
      <c r="CS53" s="212" t="str">
        <f>IF(CO53=0," ",VLOOKUP(CO53,PROTOKOL!$A:$E,5,FALSE))</f>
        <v xml:space="preserve"> </v>
      </c>
      <c r="CT53" s="176"/>
      <c r="CU53" s="177" t="str">
        <f t="shared" si="76"/>
        <v xml:space="preserve"> 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83"/>
        <v xml:space="preserve"> </v>
      </c>
      <c r="DD53" s="176">
        <f t="shared" si="78"/>
        <v>0</v>
      </c>
      <c r="DE53" s="177" t="str">
        <f t="shared" si="79"/>
        <v xml:space="preserve"> </v>
      </c>
      <c r="DG53" s="173">
        <v>11</v>
      </c>
      <c r="DH53" s="231">
        <v>11</v>
      </c>
      <c r="DI53" s="174" t="str">
        <f>IF(DK53=0," ",VLOOKUP(DK53,PROTOKOL!$A:$F,6,FALSE))</f>
        <v xml:space="preserve"> </v>
      </c>
      <c r="DJ53" s="43"/>
      <c r="DK53" s="43"/>
      <c r="DL53" s="43"/>
      <c r="DM53" s="42" t="str">
        <f>IF(DK53=0," ",(VLOOKUP(DK53,PROTOKOL!$A$1:$E$29,2,FALSE))*DL53)</f>
        <v xml:space="preserve"> </v>
      </c>
      <c r="DN53" s="175" t="str">
        <f t="shared" si="10"/>
        <v xml:space="preserve"> </v>
      </c>
      <c r="DO53" s="212" t="str">
        <f>IF(DK53=0," ",VLOOKUP(DK53,PROTOKOL!$A:$E,5,FALSE))</f>
        <v xml:space="preserve"> </v>
      </c>
      <c r="DP53" s="176"/>
      <c r="DQ53" s="177" t="str">
        <f t="shared" si="80"/>
        <v xml:space="preserve"> 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84"/>
        <v xml:space="preserve"> </v>
      </c>
      <c r="DZ53" s="176">
        <f t="shared" si="82"/>
        <v>0</v>
      </c>
      <c r="EA53" s="177" t="str">
        <f t="shared" si="83"/>
        <v xml:space="preserve"> </v>
      </c>
      <c r="EC53" s="173">
        <v>11</v>
      </c>
      <c r="ED53" s="231">
        <v>11</v>
      </c>
      <c r="EE53" s="174" t="str">
        <f>IF(EG53=0," ",VLOOKUP(EG53,PROTOKOL!$A:$F,6,FALSE))</f>
        <v xml:space="preserve"> </v>
      </c>
      <c r="EF53" s="43"/>
      <c r="EG53" s="43"/>
      <c r="EH53" s="43"/>
      <c r="EI53" s="42" t="str">
        <f>IF(EG53=0," ",(VLOOKUP(EG53,PROTOKOL!$A$1:$E$29,2,FALSE))*EH53)</f>
        <v xml:space="preserve"> </v>
      </c>
      <c r="EJ53" s="175" t="str">
        <f t="shared" si="12"/>
        <v xml:space="preserve"> </v>
      </c>
      <c r="EK53" s="212" t="str">
        <f>IF(EG53=0," ",VLOOKUP(EG53,PROTOKOL!$A:$E,5,FALSE))</f>
        <v xml:space="preserve"> </v>
      </c>
      <c r="EL53" s="176"/>
      <c r="EM53" s="177" t="str">
        <f t="shared" si="84"/>
        <v xml:space="preserve"> </v>
      </c>
      <c r="EN53" s="217" t="str">
        <f>IF(EP53=0," ",VLOOKUP(EP53,PROTOKOL!$A:$F,6,FALSE))</f>
        <v xml:space="preserve"> </v>
      </c>
      <c r="EO53" s="43"/>
      <c r="EP53" s="43"/>
      <c r="EQ53" s="43"/>
      <c r="ER53" s="91" t="str">
        <f>IF(EP53=0," ",(VLOOKUP(EP53,PROTOKOL!$A$1:$E$29,2,FALSE))*EQ53)</f>
        <v xml:space="preserve"> </v>
      </c>
      <c r="ES53" s="175" t="str">
        <f t="shared" si="13"/>
        <v xml:space="preserve"> </v>
      </c>
      <c r="ET53" s="176" t="str">
        <f>IF(EP53=0," ",VLOOKUP(EP53,PROTOKOL!$A:$E,5,FALSE))</f>
        <v xml:space="preserve"> </v>
      </c>
      <c r="EU53" s="212" t="str">
        <f t="shared" si="185"/>
        <v xml:space="preserve"> </v>
      </c>
      <c r="EV53" s="176">
        <f t="shared" si="86"/>
        <v>0</v>
      </c>
      <c r="EW53" s="177" t="str">
        <f t="shared" si="87"/>
        <v xml:space="preserve"> </v>
      </c>
      <c r="EY53" s="173">
        <v>11</v>
      </c>
      <c r="EZ53" s="231">
        <v>11</v>
      </c>
      <c r="FA53" s="174" t="str">
        <f>IF(FC53=0," ",VLOOKUP(FC53,PROTOKOL!$A:$F,6,FALSE))</f>
        <v xml:space="preserve"> </v>
      </c>
      <c r="FB53" s="43"/>
      <c r="FC53" s="43"/>
      <c r="FD53" s="43"/>
      <c r="FE53" s="42" t="str">
        <f>IF(FC53=0," ",(VLOOKUP(FC53,PROTOKOL!$A$1:$E$29,2,FALSE))*FD53)</f>
        <v xml:space="preserve"> </v>
      </c>
      <c r="FF53" s="175" t="str">
        <f t="shared" si="14"/>
        <v xml:space="preserve"> </v>
      </c>
      <c r="FG53" s="212" t="str">
        <f>IF(FC53=0," ",VLOOKUP(FC53,PROTOKOL!$A:$E,5,FALSE))</f>
        <v xml:space="preserve"> </v>
      </c>
      <c r="FH53" s="176"/>
      <c r="FI53" s="177" t="str">
        <f t="shared" si="177"/>
        <v xml:space="preserve"> 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6"/>
        <v xml:space="preserve"> </v>
      </c>
      <c r="FR53" s="176">
        <f t="shared" si="88"/>
        <v>0</v>
      </c>
      <c r="FS53" s="177" t="str">
        <f t="shared" si="89"/>
        <v xml:space="preserve"> </v>
      </c>
      <c r="FU53" s="173">
        <v>11</v>
      </c>
      <c r="FV53" s="231">
        <v>11</v>
      </c>
      <c r="FW53" s="174" t="str">
        <f>IF(FY53=0," ",VLOOKUP(FY53,PROTOKOL!$A:$F,6,FALSE))</f>
        <v xml:space="preserve"> </v>
      </c>
      <c r="FX53" s="43"/>
      <c r="FY53" s="43"/>
      <c r="FZ53" s="43"/>
      <c r="GA53" s="42" t="str">
        <f>IF(FY53=0," ",(VLOOKUP(FY53,PROTOKOL!$A$1:$E$29,2,FALSE))*FZ53)</f>
        <v xml:space="preserve"> </v>
      </c>
      <c r="GB53" s="175" t="str">
        <f t="shared" si="16"/>
        <v xml:space="preserve"> </v>
      </c>
      <c r="GC53" s="212" t="str">
        <f>IF(FY53=0," ",VLOOKUP(FY53,PROTOKOL!$A:$E,5,FALSE))</f>
        <v xml:space="preserve"> </v>
      </c>
      <c r="GD53" s="176"/>
      <c r="GE53" s="177" t="str">
        <f t="shared" si="90"/>
        <v xml:space="preserve"> 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7"/>
        <v xml:space="preserve"> </v>
      </c>
      <c r="GN53" s="176">
        <f t="shared" si="92"/>
        <v>0</v>
      </c>
      <c r="GO53" s="177" t="str">
        <f t="shared" si="93"/>
        <v xml:space="preserve"> </v>
      </c>
      <c r="GQ53" s="173">
        <v>11</v>
      </c>
      <c r="GR53" s="231">
        <v>11</v>
      </c>
      <c r="GS53" s="174" t="str">
        <f>IF(GU53=0," ",VLOOKUP(GU53,PROTOKOL!$A:$F,6,FALSE))</f>
        <v xml:space="preserve"> </v>
      </c>
      <c r="GT53" s="43"/>
      <c r="GU53" s="43"/>
      <c r="GV53" s="43"/>
      <c r="GW53" s="42" t="str">
        <f>IF(GU53=0," ",(VLOOKUP(GU53,PROTOKOL!$A$1:$E$29,2,FALSE))*GV53)</f>
        <v xml:space="preserve"> </v>
      </c>
      <c r="GX53" s="175" t="str">
        <f t="shared" si="18"/>
        <v xml:space="preserve"> </v>
      </c>
      <c r="GY53" s="212" t="str">
        <f>IF(GU53=0," ",VLOOKUP(GU53,PROTOKOL!$A:$E,5,FALSE))</f>
        <v xml:space="preserve"> </v>
      </c>
      <c r="GZ53" s="176"/>
      <c r="HA53" s="177" t="str">
        <f t="shared" si="94"/>
        <v xml:space="preserve"> 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8"/>
        <v xml:space="preserve"> </v>
      </c>
      <c r="HJ53" s="176">
        <f t="shared" si="96"/>
        <v>0</v>
      </c>
      <c r="HK53" s="177" t="str">
        <f t="shared" si="97"/>
        <v xml:space="preserve"> </v>
      </c>
      <c r="HM53" s="173">
        <v>11</v>
      </c>
      <c r="HN53" s="231">
        <v>11</v>
      </c>
      <c r="HO53" s="174" t="str">
        <f>IF(HQ53=0," ",VLOOKUP(HQ53,PROTOKOL!$A:$F,6,FALSE))</f>
        <v xml:space="preserve"> </v>
      </c>
      <c r="HP53" s="43"/>
      <c r="HQ53" s="43"/>
      <c r="HR53" s="43"/>
      <c r="HS53" s="42" t="str">
        <f>IF(HQ53=0," ",(VLOOKUP(HQ53,PROTOKOL!$A$1:$E$29,2,FALSE))*HR53)</f>
        <v xml:space="preserve"> </v>
      </c>
      <c r="HT53" s="175" t="str">
        <f t="shared" si="20"/>
        <v xml:space="preserve"> </v>
      </c>
      <c r="HU53" s="212" t="str">
        <f>IF(HQ53=0," ",VLOOKUP(HQ53,PROTOKOL!$A:$E,5,FALSE))</f>
        <v xml:space="preserve"> </v>
      </c>
      <c r="HV53" s="176"/>
      <c r="HW53" s="177" t="str">
        <f t="shared" si="98"/>
        <v xml:space="preserve"> 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189"/>
        <v xml:space="preserve"> </v>
      </c>
      <c r="IF53" s="176">
        <f t="shared" si="100"/>
        <v>0</v>
      </c>
      <c r="IG53" s="177" t="str">
        <f t="shared" si="101"/>
        <v xml:space="preserve"> </v>
      </c>
      <c r="II53" s="173">
        <v>11</v>
      </c>
      <c r="IJ53" s="231">
        <v>11</v>
      </c>
      <c r="IK53" s="174" t="str">
        <f>IF(IM53=0," ",VLOOKUP(IM53,PROTOKOL!$A:$F,6,FALSE))</f>
        <v xml:space="preserve"> </v>
      </c>
      <c r="IL53" s="43"/>
      <c r="IM53" s="43"/>
      <c r="IN53" s="43"/>
      <c r="IO53" s="42" t="str">
        <f>IF(IM53=0," ",(VLOOKUP(IM53,PROTOKOL!$A$1:$E$29,2,FALSE))*IN53)</f>
        <v xml:space="preserve"> </v>
      </c>
      <c r="IP53" s="175" t="str">
        <f t="shared" si="22"/>
        <v xml:space="preserve"> </v>
      </c>
      <c r="IQ53" s="212" t="str">
        <f>IF(IM53=0," ",VLOOKUP(IM53,PROTOKOL!$A:$E,5,FALSE))</f>
        <v xml:space="preserve"> </v>
      </c>
      <c r="IR53" s="176"/>
      <c r="IS53" s="177" t="str">
        <f t="shared" si="102"/>
        <v xml:space="preserve"> 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90"/>
        <v xml:space="preserve"> </v>
      </c>
      <c r="JB53" s="176">
        <f t="shared" si="104"/>
        <v>0</v>
      </c>
      <c r="JC53" s="177" t="str">
        <f t="shared" si="105"/>
        <v xml:space="preserve"> </v>
      </c>
      <c r="JE53" s="173">
        <v>11</v>
      </c>
      <c r="JF53" s="231">
        <v>11</v>
      </c>
      <c r="JG53" s="174" t="str">
        <f>IF(JI53=0," ",VLOOKUP(JI53,PROTOKOL!$A:$F,6,FALSE))</f>
        <v xml:space="preserve"> </v>
      </c>
      <c r="JH53" s="43"/>
      <c r="JI53" s="43"/>
      <c r="JJ53" s="43"/>
      <c r="JK53" s="42" t="str">
        <f>IF(JI53=0," ",(VLOOKUP(JI53,PROTOKOL!$A$1:$E$29,2,FALSE))*JJ53)</f>
        <v xml:space="preserve"> </v>
      </c>
      <c r="JL53" s="175" t="str">
        <f t="shared" si="24"/>
        <v xml:space="preserve"> </v>
      </c>
      <c r="JM53" s="212" t="str">
        <f>IF(JI53=0," ",VLOOKUP(JI53,PROTOKOL!$A:$E,5,FALSE))</f>
        <v xml:space="preserve"> </v>
      </c>
      <c r="JN53" s="176"/>
      <c r="JO53" s="177" t="str">
        <f t="shared" si="106"/>
        <v xml:space="preserve"> 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91"/>
        <v xml:space="preserve"> </v>
      </c>
      <c r="JX53" s="176">
        <f t="shared" si="108"/>
        <v>0</v>
      </c>
      <c r="JY53" s="177" t="str">
        <f t="shared" si="109"/>
        <v xml:space="preserve"> </v>
      </c>
      <c r="KA53" s="173">
        <v>11</v>
      </c>
      <c r="KB53" s="231">
        <v>11</v>
      </c>
      <c r="KC53" s="174" t="str">
        <f>IF(KE53=0," ",VLOOKUP(KE53,PROTOKOL!$A:$F,6,FALSE))</f>
        <v xml:space="preserve"> </v>
      </c>
      <c r="KD53" s="43"/>
      <c r="KE53" s="43"/>
      <c r="KF53" s="43"/>
      <c r="KG53" s="42" t="str">
        <f>IF(KE53=0," ",(VLOOKUP(KE53,PROTOKOL!$A$1:$E$29,2,FALSE))*KF53)</f>
        <v xml:space="preserve"> </v>
      </c>
      <c r="KH53" s="175" t="str">
        <f t="shared" si="26"/>
        <v xml:space="preserve"> </v>
      </c>
      <c r="KI53" s="212" t="str">
        <f>IF(KE53=0," ",VLOOKUP(KE53,PROTOKOL!$A:$E,5,FALSE))</f>
        <v xml:space="preserve"> </v>
      </c>
      <c r="KJ53" s="176"/>
      <c r="KK53" s="177" t="str">
        <f t="shared" si="110"/>
        <v xml:space="preserve"> 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92"/>
        <v xml:space="preserve"> </v>
      </c>
      <c r="KT53" s="176">
        <f t="shared" si="112"/>
        <v>0</v>
      </c>
      <c r="KU53" s="177" t="str">
        <f t="shared" si="113"/>
        <v xml:space="preserve"> </v>
      </c>
      <c r="KW53" s="173">
        <v>11</v>
      </c>
      <c r="KX53" s="231">
        <v>11</v>
      </c>
      <c r="KY53" s="174" t="str">
        <f>IF(LA53=0," ",VLOOKUP(LA53,PROTOKOL!$A:$F,6,FALSE))</f>
        <v xml:space="preserve"> </v>
      </c>
      <c r="KZ53" s="43"/>
      <c r="LA53" s="43"/>
      <c r="LB53" s="43"/>
      <c r="LC53" s="42" t="str">
        <f>IF(LA53=0," ",(VLOOKUP(LA53,PROTOKOL!$A$1:$E$29,2,FALSE))*LB53)</f>
        <v xml:space="preserve"> </v>
      </c>
      <c r="LD53" s="175" t="str">
        <f t="shared" si="28"/>
        <v xml:space="preserve"> </v>
      </c>
      <c r="LE53" s="212" t="str">
        <f>IF(LA53=0," ",VLOOKUP(LA53,PROTOKOL!$A:$E,5,FALSE))</f>
        <v xml:space="preserve"> </v>
      </c>
      <c r="LF53" s="176"/>
      <c r="LG53" s="177" t="str">
        <f t="shared" si="114"/>
        <v xml:space="preserve"> </v>
      </c>
      <c r="LH53" s="217" t="str">
        <f>IF(LJ53=0," ",VLOOKUP(LJ53,PROTOKOL!$A:$F,6,FALSE))</f>
        <v xml:space="preserve"> </v>
      </c>
      <c r="LI53" s="43"/>
      <c r="LJ53" s="43"/>
      <c r="LK53" s="43"/>
      <c r="LL53" s="91" t="str">
        <f>IF(LJ53=0," ",(VLOOKUP(LJ53,PROTOKOL!$A$1:$E$29,2,FALSE))*LK53)</f>
        <v xml:space="preserve"> </v>
      </c>
      <c r="LM53" s="175" t="str">
        <f t="shared" si="29"/>
        <v xml:space="preserve"> </v>
      </c>
      <c r="LN53" s="176" t="str">
        <f>IF(LJ53=0," ",VLOOKUP(LJ53,PROTOKOL!$A:$E,5,FALSE))</f>
        <v xml:space="preserve"> </v>
      </c>
      <c r="LO53" s="212" t="str">
        <f t="shared" si="193"/>
        <v xml:space="preserve"> </v>
      </c>
      <c r="LP53" s="176">
        <f t="shared" si="116"/>
        <v>0</v>
      </c>
      <c r="LQ53" s="177" t="str">
        <f t="shared" si="117"/>
        <v xml:space="preserve"> </v>
      </c>
      <c r="LS53" s="173">
        <v>11</v>
      </c>
      <c r="LT53" s="231">
        <v>11</v>
      </c>
      <c r="LU53" s="174" t="str">
        <f>IF(LW53=0," ",VLOOKUP(LW53,PROTOKOL!$A:$F,6,FALSE))</f>
        <v xml:space="preserve"> </v>
      </c>
      <c r="LV53" s="43"/>
      <c r="LW53" s="43"/>
      <c r="LX53" s="43"/>
      <c r="LY53" s="42" t="str">
        <f>IF(LW53=0," ",(VLOOKUP(LW53,PROTOKOL!$A$1:$E$29,2,FALSE))*LX53)</f>
        <v xml:space="preserve"> </v>
      </c>
      <c r="LZ53" s="175" t="str">
        <f t="shared" si="30"/>
        <v xml:space="preserve"> </v>
      </c>
      <c r="MA53" s="212" t="str">
        <f>IF(LW53=0," ",VLOOKUP(LW53,PROTOKOL!$A:$E,5,FALSE))</f>
        <v xml:space="preserve"> </v>
      </c>
      <c r="MB53" s="176"/>
      <c r="MC53" s="177" t="str">
        <f t="shared" si="118"/>
        <v xml:space="preserve"> 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94"/>
        <v xml:space="preserve"> </v>
      </c>
      <c r="ML53" s="176">
        <f t="shared" si="120"/>
        <v>0</v>
      </c>
      <c r="MM53" s="177" t="str">
        <f t="shared" si="121"/>
        <v xml:space="preserve"> </v>
      </c>
      <c r="MO53" s="173">
        <v>11</v>
      </c>
      <c r="MP53" s="231">
        <v>11</v>
      </c>
      <c r="MQ53" s="174" t="str">
        <f>IF(MS53=0," ",VLOOKUP(MS53,PROTOKOL!$A:$F,6,FALSE))</f>
        <v xml:space="preserve"> </v>
      </c>
      <c r="MR53" s="43"/>
      <c r="MS53" s="43"/>
      <c r="MT53" s="43"/>
      <c r="MU53" s="42" t="str">
        <f>IF(MS53=0," ",(VLOOKUP(MS53,PROTOKOL!$A$1:$E$29,2,FALSE))*MT53)</f>
        <v xml:space="preserve"> </v>
      </c>
      <c r="MV53" s="175" t="str">
        <f t="shared" si="32"/>
        <v xml:space="preserve"> </v>
      </c>
      <c r="MW53" s="212" t="str">
        <f>IF(MS53=0," ",VLOOKUP(MS53,PROTOKOL!$A:$E,5,FALSE))</f>
        <v xml:space="preserve"> </v>
      </c>
      <c r="MX53" s="176"/>
      <c r="MY53" s="177" t="str">
        <f t="shared" si="122"/>
        <v xml:space="preserve"> 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95"/>
        <v xml:space="preserve"> </v>
      </c>
      <c r="NH53" s="176">
        <f t="shared" si="124"/>
        <v>0</v>
      </c>
      <c r="NI53" s="177" t="str">
        <f t="shared" si="125"/>
        <v xml:space="preserve"> </v>
      </c>
      <c r="NK53" s="173">
        <v>11</v>
      </c>
      <c r="NL53" s="231">
        <v>11</v>
      </c>
      <c r="NM53" s="174" t="str">
        <f>IF(NO53=0," ",VLOOKUP(NO53,PROTOKOL!$A:$F,6,FALSE))</f>
        <v xml:space="preserve"> </v>
      </c>
      <c r="NN53" s="43"/>
      <c r="NO53" s="43"/>
      <c r="NP53" s="43"/>
      <c r="NQ53" s="42" t="str">
        <f>IF(NO53=0," ",(VLOOKUP(NO53,PROTOKOL!$A$1:$E$29,2,FALSE))*NP53)</f>
        <v xml:space="preserve"> </v>
      </c>
      <c r="NR53" s="175" t="str">
        <f t="shared" si="34"/>
        <v xml:space="preserve"> </v>
      </c>
      <c r="NS53" s="212" t="str">
        <f>IF(NO53=0," ",VLOOKUP(NO53,PROTOKOL!$A:$E,5,FALSE))</f>
        <v xml:space="preserve"> </v>
      </c>
      <c r="NT53" s="176"/>
      <c r="NU53" s="177" t="str">
        <f t="shared" si="126"/>
        <v xml:space="preserve"> 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6"/>
        <v xml:space="preserve"> </v>
      </c>
      <c r="OD53" s="176">
        <f t="shared" si="128"/>
        <v>0</v>
      </c>
      <c r="OE53" s="177" t="str">
        <f t="shared" si="129"/>
        <v xml:space="preserve"> </v>
      </c>
      <c r="OG53" s="173">
        <v>11</v>
      </c>
      <c r="OH53" s="231">
        <v>11</v>
      </c>
      <c r="OI53" s="174" t="str">
        <f>IF(OK53=0," ",VLOOKUP(OK53,PROTOKOL!$A:$F,6,FALSE))</f>
        <v xml:space="preserve"> </v>
      </c>
      <c r="OJ53" s="43"/>
      <c r="OK53" s="43"/>
      <c r="OL53" s="43"/>
      <c r="OM53" s="42" t="str">
        <f>IF(OK53=0," ",(VLOOKUP(OK53,PROTOKOL!$A$1:$E$29,2,FALSE))*OL53)</f>
        <v xml:space="preserve"> </v>
      </c>
      <c r="ON53" s="175" t="str">
        <f t="shared" si="36"/>
        <v xml:space="preserve"> </v>
      </c>
      <c r="OO53" s="212" t="str">
        <f>IF(OK53=0," ",VLOOKUP(OK53,PROTOKOL!$A:$E,5,FALSE))</f>
        <v xml:space="preserve"> </v>
      </c>
      <c r="OP53" s="176"/>
      <c r="OQ53" s="177" t="str">
        <f t="shared" si="130"/>
        <v xml:space="preserve"> 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7"/>
        <v xml:space="preserve"> </v>
      </c>
      <c r="OZ53" s="176">
        <f t="shared" si="132"/>
        <v>0</v>
      </c>
      <c r="PA53" s="177" t="str">
        <f t="shared" si="133"/>
        <v xml:space="preserve"> </v>
      </c>
      <c r="PC53" s="173">
        <v>11</v>
      </c>
      <c r="PD53" s="231">
        <v>11</v>
      </c>
      <c r="PE53" s="174" t="str">
        <f>IF(PG53=0," ",VLOOKUP(PG53,PROTOKOL!$A:$F,6,FALSE))</f>
        <v xml:space="preserve"> </v>
      </c>
      <c r="PF53" s="43"/>
      <c r="PG53" s="43"/>
      <c r="PH53" s="43"/>
      <c r="PI53" s="42" t="str">
        <f>IF(PG53=0," ",(VLOOKUP(PG53,PROTOKOL!$A$1:$E$29,2,FALSE))*PH53)</f>
        <v xml:space="preserve"> </v>
      </c>
      <c r="PJ53" s="175" t="str">
        <f t="shared" si="38"/>
        <v xml:space="preserve"> </v>
      </c>
      <c r="PK53" s="212" t="str">
        <f>IF(PG53=0," ",VLOOKUP(PG53,PROTOKOL!$A:$E,5,FALSE))</f>
        <v xml:space="preserve"> </v>
      </c>
      <c r="PL53" s="176"/>
      <c r="PM53" s="177" t="str">
        <f t="shared" si="134"/>
        <v xml:space="preserve"> 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8"/>
        <v xml:space="preserve"> </v>
      </c>
      <c r="PV53" s="176">
        <f t="shared" si="136"/>
        <v>0</v>
      </c>
      <c r="PW53" s="177" t="str">
        <f t="shared" si="137"/>
        <v xml:space="preserve"> </v>
      </c>
      <c r="PY53" s="173">
        <v>11</v>
      </c>
      <c r="PZ53" s="231">
        <v>11</v>
      </c>
      <c r="QA53" s="174" t="str">
        <f>IF(QC53=0," ",VLOOKUP(QC53,PROTOKOL!$A:$F,6,FALSE))</f>
        <v xml:space="preserve"> </v>
      </c>
      <c r="QB53" s="43"/>
      <c r="QC53" s="43"/>
      <c r="QD53" s="43"/>
      <c r="QE53" s="42" t="str">
        <f>IF(QC53=0," ",(VLOOKUP(QC53,PROTOKOL!$A$1:$E$29,2,FALSE))*QD53)</f>
        <v xml:space="preserve"> </v>
      </c>
      <c r="QF53" s="175" t="str">
        <f t="shared" si="40"/>
        <v xml:space="preserve"> </v>
      </c>
      <c r="QG53" s="212" t="str">
        <f>IF(QC53=0," ",VLOOKUP(QC53,PROTOKOL!$A:$E,5,FALSE))</f>
        <v xml:space="preserve"> </v>
      </c>
      <c r="QH53" s="176"/>
      <c r="QI53" s="177" t="str">
        <f t="shared" si="179"/>
        <v xml:space="preserve"> 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9"/>
        <v xml:space="preserve"> </v>
      </c>
      <c r="QR53" s="176">
        <f t="shared" si="139"/>
        <v>0</v>
      </c>
      <c r="QS53" s="177" t="str">
        <f t="shared" si="140"/>
        <v xml:space="preserve"> </v>
      </c>
      <c r="QU53" s="173">
        <v>11</v>
      </c>
      <c r="QV53" s="231">
        <v>11</v>
      </c>
      <c r="QW53" s="174" t="str">
        <f>IF(QY53=0," ",VLOOKUP(QY53,PROTOKOL!$A:$F,6,FALSE))</f>
        <v xml:space="preserve"> 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/>
      <c r="RE53" s="177" t="str">
        <f t="shared" si="141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200"/>
        <v xml:space="preserve"> </v>
      </c>
      <c r="RN53" s="176">
        <f t="shared" si="143"/>
        <v>0</v>
      </c>
      <c r="RO53" s="177" t="str">
        <f t="shared" si="144"/>
        <v xml:space="preserve"> </v>
      </c>
      <c r="RQ53" s="173">
        <v>11</v>
      </c>
      <c r="RR53" s="231">
        <v>11</v>
      </c>
      <c r="RS53" s="174" t="str">
        <f>IF(RU53=0," ",VLOOKUP(RU53,PROTOKOL!$A:$F,6,FALSE))</f>
        <v xml:space="preserve"> </v>
      </c>
      <c r="RT53" s="43"/>
      <c r="RU53" s="43"/>
      <c r="RV53" s="43"/>
      <c r="RW53" s="42" t="str">
        <f>IF(RU53=0," ",(VLOOKUP(RU53,PROTOKOL!$A$1:$E$29,2,FALSE))*RV53)</f>
        <v xml:space="preserve"> </v>
      </c>
      <c r="RX53" s="175" t="str">
        <f t="shared" si="44"/>
        <v xml:space="preserve"> </v>
      </c>
      <c r="RY53" s="212" t="str">
        <f>IF(RU53=0," ",VLOOKUP(RU53,PROTOKOL!$A:$E,5,FALSE))</f>
        <v xml:space="preserve"> </v>
      </c>
      <c r="RZ53" s="176"/>
      <c r="SA53" s="177" t="str">
        <f t="shared" si="145"/>
        <v xml:space="preserve"> 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201"/>
        <v xml:space="preserve"> </v>
      </c>
      <c r="SJ53" s="176">
        <f t="shared" si="147"/>
        <v>0</v>
      </c>
      <c r="SK53" s="177" t="str">
        <f t="shared" si="148"/>
        <v xml:space="preserve"> </v>
      </c>
      <c r="SM53" s="173">
        <v>11</v>
      </c>
      <c r="SN53" s="231">
        <v>11</v>
      </c>
      <c r="SO53" s="174" t="str">
        <f>IF(SQ53=0," ",VLOOKUP(SQ53,PROTOKOL!$A:$F,6,FALSE))</f>
        <v xml:space="preserve"> </v>
      </c>
      <c r="SP53" s="43"/>
      <c r="SQ53" s="43"/>
      <c r="SR53" s="43"/>
      <c r="SS53" s="42" t="str">
        <f>IF(SQ53=0," ",(VLOOKUP(SQ53,PROTOKOL!$A$1:$E$29,2,FALSE))*SR53)</f>
        <v xml:space="preserve"> </v>
      </c>
      <c r="ST53" s="175" t="str">
        <f t="shared" si="46"/>
        <v xml:space="preserve"> </v>
      </c>
      <c r="SU53" s="212" t="str">
        <f>IF(SQ53=0," ",VLOOKUP(SQ53,PROTOKOL!$A:$E,5,FALSE))</f>
        <v xml:space="preserve"> </v>
      </c>
      <c r="SV53" s="176"/>
      <c r="SW53" s="177" t="str">
        <f t="shared" si="149"/>
        <v xml:space="preserve"> 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202"/>
        <v xml:space="preserve"> </v>
      </c>
      <c r="TF53" s="176">
        <f t="shared" si="151"/>
        <v>0</v>
      </c>
      <c r="TG53" s="177" t="str">
        <f t="shared" si="152"/>
        <v xml:space="preserve"> </v>
      </c>
      <c r="TI53" s="173">
        <v>11</v>
      </c>
      <c r="TJ53" s="231">
        <v>11</v>
      </c>
      <c r="TK53" s="174" t="str">
        <f>IF(TM53=0," ",VLOOKUP(TM53,PROTOKOL!$A:$F,6,FALSE))</f>
        <v xml:space="preserve"> 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/>
      <c r="TS53" s="177" t="str">
        <f t="shared" si="153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203"/>
        <v xml:space="preserve"> </v>
      </c>
      <c r="UB53" s="176">
        <f t="shared" si="155"/>
        <v>0</v>
      </c>
      <c r="UC53" s="177" t="str">
        <f t="shared" si="156"/>
        <v xml:space="preserve"> </v>
      </c>
      <c r="UE53" s="173">
        <v>11</v>
      </c>
      <c r="UF53" s="231">
        <v>11</v>
      </c>
      <c r="UG53" s="174" t="str">
        <f>IF(UI53=0," ",VLOOKUP(UI53,PROTOKOL!$A:$F,6,FALSE))</f>
        <v xml:space="preserve"> </v>
      </c>
      <c r="UH53" s="43"/>
      <c r="UI53" s="43"/>
      <c r="UJ53" s="43"/>
      <c r="UK53" s="42" t="str">
        <f>IF(UI53=0," ",(VLOOKUP(UI53,PROTOKOL!$A$1:$E$29,2,FALSE))*UJ53)</f>
        <v xml:space="preserve"> </v>
      </c>
      <c r="UL53" s="175" t="str">
        <f t="shared" si="50"/>
        <v xml:space="preserve"> </v>
      </c>
      <c r="UM53" s="212" t="str">
        <f>IF(UI53=0," ",VLOOKUP(UI53,PROTOKOL!$A:$E,5,FALSE))</f>
        <v xml:space="preserve"> </v>
      </c>
      <c r="UN53" s="176"/>
      <c r="UO53" s="177" t="str">
        <f t="shared" si="157"/>
        <v xml:space="preserve"> 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204"/>
        <v xml:space="preserve"> </v>
      </c>
      <c r="UX53" s="176">
        <f t="shared" si="159"/>
        <v>0</v>
      </c>
      <c r="UY53" s="177" t="str">
        <f t="shared" si="160"/>
        <v xml:space="preserve"> </v>
      </c>
      <c r="VA53" s="173">
        <v>11</v>
      </c>
      <c r="VB53" s="231">
        <v>11</v>
      </c>
      <c r="VC53" s="174" t="str">
        <f>IF(VE53=0," ",VLOOKUP(VE53,PROTOKOL!$A:$F,6,FALSE))</f>
        <v xml:space="preserve"> </v>
      </c>
      <c r="VD53" s="43"/>
      <c r="VE53" s="43"/>
      <c r="VF53" s="43"/>
      <c r="VG53" s="42" t="str">
        <f>IF(VE53=0," ",(VLOOKUP(VE53,PROTOKOL!$A$1:$E$29,2,FALSE))*VF53)</f>
        <v xml:space="preserve"> </v>
      </c>
      <c r="VH53" s="175" t="str">
        <f t="shared" si="52"/>
        <v xml:space="preserve"> </v>
      </c>
      <c r="VI53" s="212" t="str">
        <f>IF(VE53=0," ",VLOOKUP(VE53,PROTOKOL!$A:$E,5,FALSE))</f>
        <v xml:space="preserve"> </v>
      </c>
      <c r="VJ53" s="176"/>
      <c r="VK53" s="177" t="str">
        <f t="shared" si="161"/>
        <v xml:space="preserve"> 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205"/>
        <v xml:space="preserve"> </v>
      </c>
      <c r="VT53" s="176">
        <f t="shared" si="163"/>
        <v>0</v>
      </c>
      <c r="VU53" s="177" t="str">
        <f t="shared" si="164"/>
        <v xml:space="preserve"> </v>
      </c>
      <c r="VW53" s="173">
        <v>11</v>
      </c>
      <c r="VX53" s="231">
        <v>11</v>
      </c>
      <c r="VY53" s="174" t="str">
        <f>IF(WA53=0," ",VLOOKUP(WA53,PROTOKOL!$A:$F,6,FALSE))</f>
        <v xml:space="preserve"> </v>
      </c>
      <c r="VZ53" s="43"/>
      <c r="WA53" s="43"/>
      <c r="WB53" s="43"/>
      <c r="WC53" s="42" t="str">
        <f>IF(WA53=0," ",(VLOOKUP(WA53,PROTOKOL!$A$1:$E$29,2,FALSE))*WB53)</f>
        <v xml:space="preserve"> </v>
      </c>
      <c r="WD53" s="175" t="str">
        <f t="shared" si="54"/>
        <v xml:space="preserve"> </v>
      </c>
      <c r="WE53" s="212" t="str">
        <f>IF(WA53=0," ",VLOOKUP(WA53,PROTOKOL!$A:$E,5,FALSE))</f>
        <v xml:space="preserve"> </v>
      </c>
      <c r="WF53" s="176"/>
      <c r="WG53" s="177" t="str">
        <f t="shared" si="165"/>
        <v xml:space="preserve"> 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6"/>
        <v xml:space="preserve"> </v>
      </c>
      <c r="WP53" s="176">
        <f t="shared" si="167"/>
        <v>0</v>
      </c>
      <c r="WQ53" s="177" t="str">
        <f t="shared" si="168"/>
        <v xml:space="preserve"> </v>
      </c>
      <c r="WS53" s="173">
        <v>11</v>
      </c>
      <c r="WT53" s="231">
        <v>11</v>
      </c>
      <c r="WU53" s="174" t="str">
        <f>IF(WW53=0," ",VLOOKUP(WW53,PROTOKOL!$A:$F,6,FALSE))</f>
        <v xml:space="preserve"> </v>
      </c>
      <c r="WV53" s="43"/>
      <c r="WW53" s="43"/>
      <c r="WX53" s="43"/>
      <c r="WY53" s="42" t="str">
        <f>IF(WW53=0," ",(VLOOKUP(WW53,PROTOKOL!$A$1:$E$29,2,FALSE))*WX53)</f>
        <v xml:space="preserve"> </v>
      </c>
      <c r="WZ53" s="175" t="str">
        <f t="shared" si="56"/>
        <v xml:space="preserve"> </v>
      </c>
      <c r="XA53" s="212" t="str">
        <f>IF(WW53=0," ",VLOOKUP(WW53,PROTOKOL!$A:$E,5,FALSE))</f>
        <v xml:space="preserve"> </v>
      </c>
      <c r="XB53" s="176"/>
      <c r="XC53" s="177" t="str">
        <f t="shared" si="169"/>
        <v xml:space="preserve"> 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7"/>
        <v xml:space="preserve"> </v>
      </c>
      <c r="XL53" s="176">
        <f t="shared" si="171"/>
        <v>0</v>
      </c>
      <c r="XM53" s="177" t="str">
        <f t="shared" si="172"/>
        <v xml:space="preserve"> </v>
      </c>
      <c r="XO53" s="173">
        <v>11</v>
      </c>
      <c r="XP53" s="231">
        <v>11</v>
      </c>
      <c r="XQ53" s="174" t="str">
        <f>IF(XS53=0," ",VLOOKUP(XS53,PROTOKOL!$A:$F,6,FALSE))</f>
        <v xml:space="preserve"> </v>
      </c>
      <c r="XR53" s="43"/>
      <c r="XS53" s="43"/>
      <c r="XT53" s="43"/>
      <c r="XU53" s="42" t="str">
        <f>IF(XS53=0," ",(VLOOKUP(XS53,PROTOKOL!$A$1:$E$29,2,FALSE))*XT53)</f>
        <v xml:space="preserve"> </v>
      </c>
      <c r="XV53" s="175" t="str">
        <f t="shared" si="58"/>
        <v xml:space="preserve"> </v>
      </c>
      <c r="XW53" s="212" t="str">
        <f>IF(XS53=0," ",VLOOKUP(XS53,PROTOKOL!$A:$E,5,FALSE))</f>
        <v xml:space="preserve"> </v>
      </c>
      <c r="XX53" s="176"/>
      <c r="XY53" s="177" t="str">
        <f t="shared" si="173"/>
        <v xml:space="preserve"> </v>
      </c>
      <c r="XZ53" s="217" t="str">
        <f>IF(YB53=0," ",VLOOKUP(YB53,PROTOKOL!$A:$F,6,FALSE))</f>
        <v xml:space="preserve"> </v>
      </c>
      <c r="YA53" s="43"/>
      <c r="YB53" s="43"/>
      <c r="YC53" s="43"/>
      <c r="YD53" s="91" t="str">
        <f>IF(YB53=0," ",(VLOOKUP(YB53,PROTOKOL!$A$1:$E$29,2,FALSE))*YC53)</f>
        <v xml:space="preserve"> </v>
      </c>
      <c r="YE53" s="175" t="str">
        <f t="shared" si="59"/>
        <v xml:space="preserve"> </v>
      </c>
      <c r="YF53" s="176" t="str">
        <f>IF(YB53=0," ",VLOOKUP(YB53,PROTOKOL!$A:$E,5,FALSE))</f>
        <v xml:space="preserve"> </v>
      </c>
      <c r="YG53" s="212" t="str">
        <f t="shared" si="208"/>
        <v xml:space="preserve"> </v>
      </c>
      <c r="YH53" s="176">
        <f t="shared" si="175"/>
        <v>0</v>
      </c>
      <c r="YI53" s="177" t="str">
        <f t="shared" si="176"/>
        <v xml:space="preserve"> </v>
      </c>
    </row>
    <row r="54" spans="1:659" ht="13.8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/>
      <c r="K54" s="177" t="str">
        <f t="shared" si="60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61"/>
        <v xml:space="preserve"> </v>
      </c>
      <c r="T54" s="176">
        <f t="shared" si="62"/>
        <v>0</v>
      </c>
      <c r="U54" s="177" t="str">
        <f t="shared" si="63"/>
        <v xml:space="preserve"> </v>
      </c>
      <c r="W54" s="173">
        <v>11</v>
      </c>
      <c r="X54" s="229"/>
      <c r="Y54" s="174" t="str">
        <f>IF(AA54=0," ",VLOOKUP(AA54,PROTOKOL!$A:$F,6,FALSE))</f>
        <v xml:space="preserve"> </v>
      </c>
      <c r="Z54" s="43"/>
      <c r="AA54" s="43"/>
      <c r="AB54" s="43"/>
      <c r="AC54" s="42" t="str">
        <f>IF(AA54=0," ",(VLOOKUP(AA54,PROTOKOL!$A$1:$E$29,2,FALSE))*AB54)</f>
        <v xml:space="preserve"> </v>
      </c>
      <c r="AD54" s="175" t="str">
        <f t="shared" si="2"/>
        <v xml:space="preserve"> </v>
      </c>
      <c r="AE54" s="212" t="str">
        <f>IF(AA54=0," ",VLOOKUP(AA54,PROTOKOL!$A:$E,5,FALSE))</f>
        <v xml:space="preserve"> </v>
      </c>
      <c r="AF54" s="176"/>
      <c r="AG54" s="177" t="str">
        <f t="shared" si="64"/>
        <v xml:space="preserve"> 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80"/>
        <v xml:space="preserve"> </v>
      </c>
      <c r="AP54" s="176">
        <f t="shared" si="66"/>
        <v>0</v>
      </c>
      <c r="AQ54" s="177" t="str">
        <f t="shared" si="67"/>
        <v xml:space="preserve"> </v>
      </c>
      <c r="AS54" s="173">
        <v>11</v>
      </c>
      <c r="AT54" s="229"/>
      <c r="AU54" s="174" t="str">
        <f>IF(AW54=0," ",VLOOKUP(AW54,PROTOKOL!$A:$F,6,FALSE))</f>
        <v xml:space="preserve"> </v>
      </c>
      <c r="AV54" s="43"/>
      <c r="AW54" s="43"/>
      <c r="AX54" s="43"/>
      <c r="AY54" s="42" t="str">
        <f>IF(AW54=0," ",(VLOOKUP(AW54,PROTOKOL!$A$1:$E$29,2,FALSE))*AX54)</f>
        <v xml:space="preserve"> </v>
      </c>
      <c r="AZ54" s="175" t="str">
        <f t="shared" si="4"/>
        <v xml:space="preserve"> </v>
      </c>
      <c r="BA54" s="212" t="str">
        <f>IF(AW54=0," ",VLOOKUP(AW54,PROTOKOL!$A:$E,5,FALSE))</f>
        <v xml:space="preserve"> </v>
      </c>
      <c r="BB54" s="176"/>
      <c r="BC54" s="177" t="str">
        <f t="shared" si="68"/>
        <v xml:space="preserve"> 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81"/>
        <v xml:space="preserve"> </v>
      </c>
      <c r="BL54" s="176">
        <f t="shared" si="70"/>
        <v>0</v>
      </c>
      <c r="BM54" s="177" t="str">
        <f t="shared" si="71"/>
        <v xml:space="preserve"> </v>
      </c>
      <c r="BO54" s="173">
        <v>11</v>
      </c>
      <c r="BP54" s="229"/>
      <c r="BQ54" s="174" t="str">
        <f>IF(BS54=0," ",VLOOKUP(BS54,PROTOKOL!$A:$F,6,FALSE))</f>
        <v xml:space="preserve"> </v>
      </c>
      <c r="BR54" s="43"/>
      <c r="BS54" s="43"/>
      <c r="BT54" s="43"/>
      <c r="BU54" s="42" t="str">
        <f>IF(BS54=0," ",(VLOOKUP(BS54,PROTOKOL!$A$1:$E$29,2,FALSE))*BT54)</f>
        <v xml:space="preserve"> </v>
      </c>
      <c r="BV54" s="175" t="str">
        <f t="shared" si="6"/>
        <v xml:space="preserve"> </v>
      </c>
      <c r="BW54" s="212" t="str">
        <f>IF(BS54=0," ",VLOOKUP(BS54,PROTOKOL!$A:$E,5,FALSE))</f>
        <v xml:space="preserve"> </v>
      </c>
      <c r="BX54" s="176"/>
      <c r="BY54" s="177" t="str">
        <f t="shared" si="72"/>
        <v xml:space="preserve"> </v>
      </c>
      <c r="BZ54" s="217" t="str">
        <f>IF(CB54=0," ",VLOOKUP(CB54,PROTOKOL!$A:$F,6,FALSE))</f>
        <v xml:space="preserve"> </v>
      </c>
      <c r="CA54" s="43"/>
      <c r="CB54" s="43"/>
      <c r="CC54" s="43"/>
      <c r="CD54" s="91" t="str">
        <f>IF(CB54=0," ",(VLOOKUP(CB54,PROTOKOL!$A$1:$E$29,2,FALSE))*CC54)</f>
        <v xml:space="preserve"> </v>
      </c>
      <c r="CE54" s="175" t="str">
        <f t="shared" si="7"/>
        <v xml:space="preserve"> </v>
      </c>
      <c r="CF54" s="176" t="str">
        <f>IF(CB54=0," ",VLOOKUP(CB54,PROTOKOL!$A:$E,5,FALSE))</f>
        <v xml:space="preserve"> </v>
      </c>
      <c r="CG54" s="212" t="str">
        <f t="shared" si="182"/>
        <v xml:space="preserve"> </v>
      </c>
      <c r="CH54" s="176">
        <f t="shared" si="74"/>
        <v>0</v>
      </c>
      <c r="CI54" s="177" t="str">
        <f t="shared" si="75"/>
        <v xml:space="preserve"> 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/>
      <c r="CU54" s="177" t="str">
        <f t="shared" si="76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83"/>
        <v xml:space="preserve"> </v>
      </c>
      <c r="DD54" s="176">
        <f t="shared" si="78"/>
        <v>0</v>
      </c>
      <c r="DE54" s="177" t="str">
        <f t="shared" si="79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/>
      <c r="DQ54" s="177" t="str">
        <f t="shared" si="80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84"/>
        <v xml:space="preserve"> </v>
      </c>
      <c r="DZ54" s="176">
        <f t="shared" si="82"/>
        <v>0</v>
      </c>
      <c r="EA54" s="177" t="str">
        <f t="shared" si="83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/>
      <c r="EM54" s="177" t="str">
        <f t="shared" si="84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85"/>
        <v xml:space="preserve"> </v>
      </c>
      <c r="EV54" s="176">
        <f t="shared" si="86"/>
        <v>0</v>
      </c>
      <c r="EW54" s="177" t="str">
        <f t="shared" si="87"/>
        <v xml:space="preserve"> </v>
      </c>
      <c r="EY54" s="173">
        <v>11</v>
      </c>
      <c r="EZ54" s="229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/>
      <c r="FI54" s="177" t="str">
        <f t="shared" si="177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6"/>
        <v xml:space="preserve"> </v>
      </c>
      <c r="FR54" s="176">
        <f t="shared" si="88"/>
        <v>0</v>
      </c>
      <c r="FS54" s="177" t="str">
        <f t="shared" si="89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/>
      <c r="GE54" s="177" t="str">
        <f t="shared" si="90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7"/>
        <v xml:space="preserve"> </v>
      </c>
      <c r="GN54" s="176">
        <f t="shared" si="92"/>
        <v>0</v>
      </c>
      <c r="GO54" s="177" t="str">
        <f t="shared" si="93"/>
        <v xml:space="preserve"> </v>
      </c>
      <c r="GQ54" s="173">
        <v>11</v>
      </c>
      <c r="GR54" s="229"/>
      <c r="GS54" s="174" t="str">
        <f>IF(GU54=0," ",VLOOKUP(GU54,PROTOKOL!$A:$F,6,FALSE))</f>
        <v xml:space="preserve"> </v>
      </c>
      <c r="GT54" s="43"/>
      <c r="GU54" s="43"/>
      <c r="GV54" s="43"/>
      <c r="GW54" s="42" t="str">
        <f>IF(GU54=0," ",(VLOOKUP(GU54,PROTOKOL!$A$1:$E$29,2,FALSE))*GV54)</f>
        <v xml:space="preserve"> </v>
      </c>
      <c r="GX54" s="175" t="str">
        <f t="shared" si="18"/>
        <v xml:space="preserve"> </v>
      </c>
      <c r="GY54" s="212" t="str">
        <f>IF(GU54=0," ",VLOOKUP(GU54,PROTOKOL!$A:$E,5,FALSE))</f>
        <v xml:space="preserve"> </v>
      </c>
      <c r="GZ54" s="176"/>
      <c r="HA54" s="177" t="str">
        <f t="shared" si="94"/>
        <v xml:space="preserve"> 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8"/>
        <v xml:space="preserve"> </v>
      </c>
      <c r="HJ54" s="176">
        <f t="shared" si="96"/>
        <v>0</v>
      </c>
      <c r="HK54" s="177" t="str">
        <f t="shared" si="97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/>
      <c r="HW54" s="177" t="str">
        <f t="shared" si="98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189"/>
        <v xml:space="preserve"> </v>
      </c>
      <c r="IF54" s="176">
        <f t="shared" si="100"/>
        <v>0</v>
      </c>
      <c r="IG54" s="177" t="str">
        <f t="shared" si="101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/>
      <c r="IS54" s="177" t="str">
        <f t="shared" si="102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90"/>
        <v xml:space="preserve"> </v>
      </c>
      <c r="JB54" s="176">
        <f t="shared" si="104"/>
        <v>0</v>
      </c>
      <c r="JC54" s="177" t="str">
        <f t="shared" si="105"/>
        <v xml:space="preserve"> </v>
      </c>
      <c r="JE54" s="173">
        <v>11</v>
      </c>
      <c r="JF54" s="229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/>
      <c r="JO54" s="177" t="str">
        <f t="shared" si="106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91"/>
        <v xml:space="preserve"> </v>
      </c>
      <c r="JX54" s="176">
        <f t="shared" si="108"/>
        <v>0</v>
      </c>
      <c r="JY54" s="177" t="str">
        <f t="shared" si="109"/>
        <v xml:space="preserve"> </v>
      </c>
      <c r="KA54" s="173">
        <v>11</v>
      </c>
      <c r="KB54" s="229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/>
      <c r="KK54" s="177" t="str">
        <f t="shared" si="110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92"/>
        <v xml:space="preserve"> </v>
      </c>
      <c r="KT54" s="176">
        <f t="shared" si="112"/>
        <v>0</v>
      </c>
      <c r="KU54" s="177" t="str">
        <f t="shared" si="113"/>
        <v xml:space="preserve"> </v>
      </c>
      <c r="KW54" s="173">
        <v>11</v>
      </c>
      <c r="KX54" s="229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/>
      <c r="LG54" s="177" t="str">
        <f t="shared" si="114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93"/>
        <v xml:space="preserve"> </v>
      </c>
      <c r="LP54" s="176">
        <f t="shared" si="116"/>
        <v>0</v>
      </c>
      <c r="LQ54" s="177" t="str">
        <f t="shared" si="117"/>
        <v xml:space="preserve"> </v>
      </c>
      <c r="LS54" s="173">
        <v>11</v>
      </c>
      <c r="LT54" s="229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/>
      <c r="MC54" s="177" t="str">
        <f t="shared" si="118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94"/>
        <v xml:space="preserve"> </v>
      </c>
      <c r="ML54" s="176">
        <f t="shared" si="120"/>
        <v>0</v>
      </c>
      <c r="MM54" s="177" t="str">
        <f t="shared" si="121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/>
      <c r="MY54" s="177" t="str">
        <f t="shared" si="122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95"/>
        <v xml:space="preserve"> </v>
      </c>
      <c r="NH54" s="176">
        <f t="shared" si="124"/>
        <v>0</v>
      </c>
      <c r="NI54" s="177" t="str">
        <f t="shared" si="125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/>
      <c r="NU54" s="177" t="str">
        <f t="shared" si="126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6"/>
        <v xml:space="preserve"> </v>
      </c>
      <c r="OD54" s="176">
        <f t="shared" si="128"/>
        <v>0</v>
      </c>
      <c r="OE54" s="177" t="str">
        <f t="shared" si="129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/>
      <c r="OQ54" s="177" t="str">
        <f t="shared" si="130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7"/>
        <v xml:space="preserve"> </v>
      </c>
      <c r="OZ54" s="176">
        <f t="shared" si="132"/>
        <v>0</v>
      </c>
      <c r="PA54" s="177" t="str">
        <f t="shared" si="133"/>
        <v xml:space="preserve"> </v>
      </c>
      <c r="PC54" s="173">
        <v>11</v>
      </c>
      <c r="PD54" s="229"/>
      <c r="PE54" s="174" t="str">
        <f>IF(PG54=0," ",VLOOKUP(PG54,PROTOKOL!$A:$F,6,FALSE))</f>
        <v xml:space="preserve"> </v>
      </c>
      <c r="PF54" s="43"/>
      <c r="PG54" s="43"/>
      <c r="PH54" s="43"/>
      <c r="PI54" s="42" t="str">
        <f>IF(PG54=0," ",(VLOOKUP(PG54,PROTOKOL!$A$1:$E$29,2,FALSE))*PH54)</f>
        <v xml:space="preserve"> </v>
      </c>
      <c r="PJ54" s="175" t="str">
        <f t="shared" si="38"/>
        <v xml:space="preserve"> </v>
      </c>
      <c r="PK54" s="212" t="str">
        <f>IF(PG54=0," ",VLOOKUP(PG54,PROTOKOL!$A:$E,5,FALSE))</f>
        <v xml:space="preserve"> </v>
      </c>
      <c r="PL54" s="176"/>
      <c r="PM54" s="177" t="str">
        <f t="shared" si="134"/>
        <v xml:space="preserve"> 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8"/>
        <v xml:space="preserve"> </v>
      </c>
      <c r="PV54" s="176">
        <f t="shared" si="136"/>
        <v>0</v>
      </c>
      <c r="PW54" s="177" t="str">
        <f t="shared" si="137"/>
        <v xml:space="preserve"> </v>
      </c>
      <c r="PY54" s="173">
        <v>11</v>
      </c>
      <c r="PZ54" s="229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/>
      <c r="QI54" s="177" t="str">
        <f t="shared" si="179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9"/>
        <v xml:space="preserve"> </v>
      </c>
      <c r="QR54" s="176">
        <f t="shared" si="139"/>
        <v>0</v>
      </c>
      <c r="QS54" s="177" t="str">
        <f t="shared" si="140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/>
      <c r="RE54" s="177" t="str">
        <f t="shared" si="141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200"/>
        <v xml:space="preserve"> </v>
      </c>
      <c r="RN54" s="176">
        <f t="shared" si="143"/>
        <v>0</v>
      </c>
      <c r="RO54" s="177" t="str">
        <f t="shared" si="144"/>
        <v xml:space="preserve"> </v>
      </c>
      <c r="RQ54" s="173">
        <v>11</v>
      </c>
      <c r="RR54" s="229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/>
      <c r="SA54" s="177" t="str">
        <f t="shared" si="145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201"/>
        <v xml:space="preserve"> </v>
      </c>
      <c r="SJ54" s="176">
        <f t="shared" si="147"/>
        <v>0</v>
      </c>
      <c r="SK54" s="177" t="str">
        <f t="shared" si="148"/>
        <v xml:space="preserve"> </v>
      </c>
      <c r="SM54" s="173">
        <v>11</v>
      </c>
      <c r="SN54" s="229"/>
      <c r="SO54" s="174" t="str">
        <f>IF(SQ54=0," ",VLOOKUP(SQ54,PROTOKOL!$A:$F,6,FALSE))</f>
        <v xml:space="preserve"> </v>
      </c>
      <c r="SP54" s="43"/>
      <c r="SQ54" s="43"/>
      <c r="SR54" s="43"/>
      <c r="SS54" s="42" t="str">
        <f>IF(SQ54=0," ",(VLOOKUP(SQ54,PROTOKOL!$A$1:$E$29,2,FALSE))*SR54)</f>
        <v xml:space="preserve"> </v>
      </c>
      <c r="ST54" s="175" t="str">
        <f t="shared" si="46"/>
        <v xml:space="preserve"> </v>
      </c>
      <c r="SU54" s="212" t="str">
        <f>IF(SQ54=0," ",VLOOKUP(SQ54,PROTOKOL!$A:$E,5,FALSE))</f>
        <v xml:space="preserve"> </v>
      </c>
      <c r="SV54" s="176"/>
      <c r="SW54" s="177" t="str">
        <f t="shared" si="149"/>
        <v xml:space="preserve"> 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202"/>
        <v xml:space="preserve"> </v>
      </c>
      <c r="TF54" s="176">
        <f t="shared" si="151"/>
        <v>0</v>
      </c>
      <c r="TG54" s="177" t="str">
        <f t="shared" si="152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/>
      <c r="TS54" s="177" t="str">
        <f t="shared" si="153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203"/>
        <v xml:space="preserve"> </v>
      </c>
      <c r="UB54" s="176">
        <f t="shared" si="155"/>
        <v>0</v>
      </c>
      <c r="UC54" s="177" t="str">
        <f t="shared" si="156"/>
        <v xml:space="preserve"> </v>
      </c>
      <c r="UE54" s="173">
        <v>11</v>
      </c>
      <c r="UF54" s="229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/>
      <c r="UO54" s="177" t="str">
        <f t="shared" si="157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204"/>
        <v xml:space="preserve"> </v>
      </c>
      <c r="UX54" s="176">
        <f t="shared" si="159"/>
        <v>0</v>
      </c>
      <c r="UY54" s="177" t="str">
        <f t="shared" si="160"/>
        <v xml:space="preserve"> </v>
      </c>
      <c r="VA54" s="173">
        <v>11</v>
      </c>
      <c r="VB54" s="229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/>
      <c r="VK54" s="177" t="str">
        <f t="shared" si="161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205"/>
        <v xml:space="preserve"> </v>
      </c>
      <c r="VT54" s="176">
        <f t="shared" si="163"/>
        <v>0</v>
      </c>
      <c r="VU54" s="177" t="str">
        <f t="shared" si="164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/>
      <c r="WG54" s="177" t="str">
        <f t="shared" si="165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6"/>
        <v xml:space="preserve"> </v>
      </c>
      <c r="WP54" s="176">
        <f t="shared" si="167"/>
        <v>0</v>
      </c>
      <c r="WQ54" s="177" t="str">
        <f t="shared" si="168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/>
      <c r="XC54" s="177" t="str">
        <f t="shared" si="169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7"/>
        <v xml:space="preserve"> </v>
      </c>
      <c r="XL54" s="176">
        <f t="shared" si="171"/>
        <v>0</v>
      </c>
      <c r="XM54" s="177" t="str">
        <f t="shared" si="172"/>
        <v xml:space="preserve"> </v>
      </c>
      <c r="XO54" s="173">
        <v>11</v>
      </c>
      <c r="XP54" s="229"/>
      <c r="XQ54" s="174" t="str">
        <f>IF(XS54=0," ",VLOOKUP(XS54,PROTOKOL!$A:$F,6,FALSE))</f>
        <v xml:space="preserve"> </v>
      </c>
      <c r="XR54" s="43"/>
      <c r="XS54" s="43"/>
      <c r="XT54" s="43"/>
      <c r="XU54" s="42" t="str">
        <f>IF(XS54=0," ",(VLOOKUP(XS54,PROTOKOL!$A$1:$E$29,2,FALSE))*XT54)</f>
        <v xml:space="preserve"> </v>
      </c>
      <c r="XV54" s="175" t="str">
        <f t="shared" si="58"/>
        <v xml:space="preserve"> </v>
      </c>
      <c r="XW54" s="212" t="str">
        <f>IF(XS54=0," ",VLOOKUP(XS54,PROTOKOL!$A:$E,5,FALSE))</f>
        <v xml:space="preserve"> </v>
      </c>
      <c r="XX54" s="176"/>
      <c r="XY54" s="177" t="str">
        <f t="shared" si="173"/>
        <v xml:space="preserve"> </v>
      </c>
      <c r="XZ54" s="217" t="str">
        <f>IF(YB54=0," ",VLOOKUP(YB54,PROTOKOL!$A:$F,6,FALSE))</f>
        <v xml:space="preserve"> </v>
      </c>
      <c r="YA54" s="43"/>
      <c r="YB54" s="43"/>
      <c r="YC54" s="43"/>
      <c r="YD54" s="91" t="str">
        <f>IF(YB54=0," ",(VLOOKUP(YB54,PROTOKOL!$A$1:$E$29,2,FALSE))*YC54)</f>
        <v xml:space="preserve"> </v>
      </c>
      <c r="YE54" s="175" t="str">
        <f t="shared" si="59"/>
        <v xml:space="preserve"> </v>
      </c>
      <c r="YF54" s="176" t="str">
        <f>IF(YB54=0," ",VLOOKUP(YB54,PROTOKOL!$A:$E,5,FALSE))</f>
        <v xml:space="preserve"> </v>
      </c>
      <c r="YG54" s="212" t="str">
        <f t="shared" si="208"/>
        <v xml:space="preserve"> </v>
      </c>
      <c r="YH54" s="176">
        <f t="shared" si="175"/>
        <v>0</v>
      </c>
      <c r="YI54" s="177" t="str">
        <f t="shared" si="176"/>
        <v xml:space="preserve"> </v>
      </c>
    </row>
    <row r="55" spans="1:659" ht="13.8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/>
      <c r="K55" s="177" t="str">
        <f t="shared" si="60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61"/>
        <v xml:space="preserve"> </v>
      </c>
      <c r="T55" s="176">
        <f t="shared" si="62"/>
        <v>0</v>
      </c>
      <c r="U55" s="177" t="str">
        <f t="shared" si="63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/>
      <c r="AG55" s="177" t="str">
        <f t="shared" si="64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80"/>
        <v xml:space="preserve"> </v>
      </c>
      <c r="AP55" s="176">
        <f t="shared" si="66"/>
        <v>0</v>
      </c>
      <c r="AQ55" s="177" t="str">
        <f t="shared" si="67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/>
      <c r="BC55" s="177" t="str">
        <f t="shared" si="68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81"/>
        <v xml:space="preserve"> </v>
      </c>
      <c r="BL55" s="176">
        <f t="shared" si="70"/>
        <v>0</v>
      </c>
      <c r="BM55" s="177" t="str">
        <f t="shared" si="71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/>
      <c r="BY55" s="177" t="str">
        <f t="shared" si="72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182"/>
        <v xml:space="preserve"> </v>
      </c>
      <c r="CH55" s="176">
        <f t="shared" si="74"/>
        <v>0</v>
      </c>
      <c r="CI55" s="177" t="str">
        <f t="shared" si="75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/>
      <c r="CU55" s="177" t="str">
        <f t="shared" si="76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83"/>
        <v xml:space="preserve"> </v>
      </c>
      <c r="DD55" s="176">
        <f t="shared" si="78"/>
        <v>0</v>
      </c>
      <c r="DE55" s="177" t="str">
        <f t="shared" si="79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/>
      <c r="DQ55" s="177" t="str">
        <f t="shared" si="80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84"/>
        <v xml:space="preserve"> </v>
      </c>
      <c r="DZ55" s="176">
        <f t="shared" si="82"/>
        <v>0</v>
      </c>
      <c r="EA55" s="177" t="str">
        <f t="shared" si="83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/>
      <c r="EM55" s="177" t="str">
        <f t="shared" si="84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85"/>
        <v xml:space="preserve"> </v>
      </c>
      <c r="EV55" s="176">
        <f t="shared" si="86"/>
        <v>0</v>
      </c>
      <c r="EW55" s="177" t="str">
        <f t="shared" si="87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/>
      <c r="FI55" s="177" t="str">
        <f t="shared" si="177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6"/>
        <v xml:space="preserve"> </v>
      </c>
      <c r="FR55" s="176">
        <f t="shared" si="88"/>
        <v>0</v>
      </c>
      <c r="FS55" s="177" t="str">
        <f t="shared" si="89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/>
      <c r="GE55" s="177" t="str">
        <f t="shared" si="90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7"/>
        <v xml:space="preserve"> </v>
      </c>
      <c r="GN55" s="176">
        <f t="shared" si="92"/>
        <v>0</v>
      </c>
      <c r="GO55" s="177" t="str">
        <f t="shared" si="93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/>
      <c r="HA55" s="177" t="str">
        <f t="shared" si="94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8"/>
        <v xml:space="preserve"> </v>
      </c>
      <c r="HJ55" s="176">
        <f t="shared" si="96"/>
        <v>0</v>
      </c>
      <c r="HK55" s="177" t="str">
        <f t="shared" si="97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/>
      <c r="HW55" s="177" t="str">
        <f t="shared" si="98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189"/>
        <v xml:space="preserve"> </v>
      </c>
      <c r="IF55" s="176">
        <f t="shared" si="100"/>
        <v>0</v>
      </c>
      <c r="IG55" s="177" t="str">
        <f t="shared" si="101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/>
      <c r="IS55" s="177" t="str">
        <f t="shared" si="102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90"/>
        <v xml:space="preserve"> </v>
      </c>
      <c r="JB55" s="176">
        <f t="shared" si="104"/>
        <v>0</v>
      </c>
      <c r="JC55" s="177" t="str">
        <f t="shared" si="105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/>
      <c r="JO55" s="177" t="str">
        <f t="shared" si="106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91"/>
        <v xml:space="preserve"> </v>
      </c>
      <c r="JX55" s="176">
        <f t="shared" si="108"/>
        <v>0</v>
      </c>
      <c r="JY55" s="177" t="str">
        <f t="shared" si="109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/>
      <c r="KK55" s="177" t="str">
        <f t="shared" si="110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92"/>
        <v xml:space="preserve"> </v>
      </c>
      <c r="KT55" s="176">
        <f t="shared" si="112"/>
        <v>0</v>
      </c>
      <c r="KU55" s="177" t="str">
        <f t="shared" si="113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/>
      <c r="LG55" s="177" t="str">
        <f t="shared" si="114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93"/>
        <v xml:space="preserve"> </v>
      </c>
      <c r="LP55" s="176">
        <f t="shared" si="116"/>
        <v>0</v>
      </c>
      <c r="LQ55" s="177" t="str">
        <f t="shared" si="117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/>
      <c r="MC55" s="177" t="str">
        <f t="shared" si="118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94"/>
        <v xml:space="preserve"> </v>
      </c>
      <c r="ML55" s="176">
        <f t="shared" si="120"/>
        <v>0</v>
      </c>
      <c r="MM55" s="177" t="str">
        <f t="shared" si="121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/>
      <c r="MY55" s="177" t="str">
        <f t="shared" si="122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95"/>
        <v xml:space="preserve"> </v>
      </c>
      <c r="NH55" s="176">
        <f t="shared" si="124"/>
        <v>0</v>
      </c>
      <c r="NI55" s="177" t="str">
        <f t="shared" si="125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/>
      <c r="NU55" s="177" t="str">
        <f t="shared" si="126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6"/>
        <v xml:space="preserve"> </v>
      </c>
      <c r="OD55" s="176">
        <f t="shared" si="128"/>
        <v>0</v>
      </c>
      <c r="OE55" s="177" t="str">
        <f t="shared" si="129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/>
      <c r="OQ55" s="177" t="str">
        <f t="shared" si="130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7"/>
        <v xml:space="preserve"> </v>
      </c>
      <c r="OZ55" s="176">
        <f t="shared" si="132"/>
        <v>0</v>
      </c>
      <c r="PA55" s="177" t="str">
        <f t="shared" si="133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/>
      <c r="PM55" s="177" t="str">
        <f t="shared" si="134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8"/>
        <v xml:space="preserve"> </v>
      </c>
      <c r="PV55" s="176">
        <f t="shared" si="136"/>
        <v>0</v>
      </c>
      <c r="PW55" s="177" t="str">
        <f t="shared" si="137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/>
      <c r="QI55" s="177" t="str">
        <f t="shared" si="179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9"/>
        <v xml:space="preserve"> </v>
      </c>
      <c r="QR55" s="176">
        <f t="shared" si="139"/>
        <v>0</v>
      </c>
      <c r="QS55" s="177" t="str">
        <f t="shared" si="140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/>
      <c r="RE55" s="177" t="str">
        <f t="shared" si="141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200"/>
        <v xml:space="preserve"> </v>
      </c>
      <c r="RN55" s="176">
        <f t="shared" si="143"/>
        <v>0</v>
      </c>
      <c r="RO55" s="177" t="str">
        <f t="shared" si="144"/>
        <v xml:space="preserve"> </v>
      </c>
      <c r="RQ55" s="173">
        <v>11</v>
      </c>
      <c r="RR55" s="230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/>
      <c r="SA55" s="177" t="str">
        <f t="shared" si="145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201"/>
        <v xml:space="preserve"> </v>
      </c>
      <c r="SJ55" s="176">
        <f t="shared" si="147"/>
        <v>0</v>
      </c>
      <c r="SK55" s="177" t="str">
        <f t="shared" si="148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/>
      <c r="SW55" s="177" t="str">
        <f t="shared" si="149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202"/>
        <v xml:space="preserve"> </v>
      </c>
      <c r="TF55" s="176">
        <f t="shared" si="151"/>
        <v>0</v>
      </c>
      <c r="TG55" s="177" t="str">
        <f t="shared" si="152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/>
      <c r="TS55" s="177" t="str">
        <f t="shared" si="153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203"/>
        <v xml:space="preserve"> </v>
      </c>
      <c r="UB55" s="176">
        <f t="shared" si="155"/>
        <v>0</v>
      </c>
      <c r="UC55" s="177" t="str">
        <f t="shared" si="156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/>
      <c r="UO55" s="177" t="str">
        <f t="shared" si="157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204"/>
        <v xml:space="preserve"> </v>
      </c>
      <c r="UX55" s="176">
        <f t="shared" si="159"/>
        <v>0</v>
      </c>
      <c r="UY55" s="177" t="str">
        <f t="shared" si="160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/>
      <c r="VK55" s="177" t="str">
        <f t="shared" si="161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205"/>
        <v xml:space="preserve"> </v>
      </c>
      <c r="VT55" s="176">
        <f t="shared" si="163"/>
        <v>0</v>
      </c>
      <c r="VU55" s="177" t="str">
        <f t="shared" si="164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/>
      <c r="WG55" s="177" t="str">
        <f t="shared" si="165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6"/>
        <v xml:space="preserve"> </v>
      </c>
      <c r="WP55" s="176">
        <f t="shared" si="167"/>
        <v>0</v>
      </c>
      <c r="WQ55" s="177" t="str">
        <f t="shared" si="168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/>
      <c r="XC55" s="177" t="str">
        <f t="shared" si="169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7"/>
        <v xml:space="preserve"> </v>
      </c>
      <c r="XL55" s="176">
        <f t="shared" si="171"/>
        <v>0</v>
      </c>
      <c r="XM55" s="177" t="str">
        <f t="shared" si="172"/>
        <v xml:space="preserve"> </v>
      </c>
      <c r="XO55" s="173">
        <v>11</v>
      </c>
      <c r="XP55" s="230"/>
      <c r="XQ55" s="174" t="str">
        <f>IF(XS55=0," ",VLOOKUP(XS55,PROTOKOL!$A:$F,6,FALSE))</f>
        <v xml:space="preserve"> </v>
      </c>
      <c r="XR55" s="43"/>
      <c r="XS55" s="43"/>
      <c r="XT55" s="43"/>
      <c r="XU55" s="42" t="str">
        <f>IF(XS55=0," ",(VLOOKUP(XS55,PROTOKOL!$A$1:$E$29,2,FALSE))*XT55)</f>
        <v xml:space="preserve"> </v>
      </c>
      <c r="XV55" s="175" t="str">
        <f t="shared" si="58"/>
        <v xml:space="preserve"> </v>
      </c>
      <c r="XW55" s="212" t="str">
        <f>IF(XS55=0," ",VLOOKUP(XS55,PROTOKOL!$A:$E,5,FALSE))</f>
        <v xml:space="preserve"> </v>
      </c>
      <c r="XX55" s="176"/>
      <c r="XY55" s="177" t="str">
        <f t="shared" si="173"/>
        <v xml:space="preserve"> </v>
      </c>
      <c r="XZ55" s="217" t="str">
        <f>IF(YB55=0," ",VLOOKUP(YB55,PROTOKOL!$A:$F,6,FALSE))</f>
        <v xml:space="preserve"> </v>
      </c>
      <c r="YA55" s="43"/>
      <c r="YB55" s="43"/>
      <c r="YC55" s="43"/>
      <c r="YD55" s="91" t="str">
        <f>IF(YB55=0," ",(VLOOKUP(YB55,PROTOKOL!$A$1:$E$29,2,FALSE))*YC55)</f>
        <v xml:space="preserve"> </v>
      </c>
      <c r="YE55" s="175" t="str">
        <f t="shared" si="59"/>
        <v xml:space="preserve"> </v>
      </c>
      <c r="YF55" s="176" t="str">
        <f>IF(YB55=0," ",VLOOKUP(YB55,PROTOKOL!$A:$E,5,FALSE))</f>
        <v xml:space="preserve"> </v>
      </c>
      <c r="YG55" s="212" t="str">
        <f t="shared" si="208"/>
        <v xml:space="preserve"> </v>
      </c>
      <c r="YH55" s="176">
        <f t="shared" si="175"/>
        <v>0</v>
      </c>
      <c r="YI55" s="177" t="str">
        <f t="shared" si="176"/>
        <v xml:space="preserve"> </v>
      </c>
    </row>
    <row r="56" spans="1:659" ht="13.8">
      <c r="A56" s="173">
        <v>12</v>
      </c>
      <c r="B56" s="231">
        <v>12</v>
      </c>
      <c r="C56" s="174" t="str">
        <f>IF(E56=0," ",VLOOKUP(E56,PROTOKOL!$A:$F,6,FALSE))</f>
        <v xml:space="preserve"> </v>
      </c>
      <c r="D56" s="43"/>
      <c r="E56" s="43"/>
      <c r="F56" s="43"/>
      <c r="G56" s="42" t="str">
        <f>IF(E56=0," ",(VLOOKUP(E56,PROTOKOL!$A$1:$E$29,2,FALSE))*F56)</f>
        <v xml:space="preserve"> </v>
      </c>
      <c r="H56" s="175" t="str">
        <f t="shared" si="0"/>
        <v xml:space="preserve"> </v>
      </c>
      <c r="I56" s="212" t="str">
        <f>IF(E56=0," ",VLOOKUP(E56,PROTOKOL!$A:$E,5,FALSE))</f>
        <v xml:space="preserve"> </v>
      </c>
      <c r="J56" s="176"/>
      <c r="K56" s="177" t="str">
        <f t="shared" si="60"/>
        <v xml:space="preserve"> 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61"/>
        <v xml:space="preserve"> </v>
      </c>
      <c r="T56" s="176">
        <f t="shared" si="62"/>
        <v>0</v>
      </c>
      <c r="U56" s="177" t="str">
        <f t="shared" si="63"/>
        <v xml:space="preserve"> </v>
      </c>
      <c r="W56" s="173">
        <v>12</v>
      </c>
      <c r="X56" s="231">
        <v>12</v>
      </c>
      <c r="Y56" s="174" t="str">
        <f>IF(AA56=0," ",VLOOKUP(AA56,PROTOKOL!$A:$F,6,FALSE))</f>
        <v xml:space="preserve"> 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/>
      <c r="AG56" s="177" t="str">
        <f t="shared" si="64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80"/>
        <v xml:space="preserve"> </v>
      </c>
      <c r="AP56" s="176">
        <f t="shared" si="66"/>
        <v>0</v>
      </c>
      <c r="AQ56" s="177" t="str">
        <f t="shared" si="67"/>
        <v xml:space="preserve"> </v>
      </c>
      <c r="AS56" s="173">
        <v>12</v>
      </c>
      <c r="AT56" s="231">
        <v>12</v>
      </c>
      <c r="AU56" s="174" t="str">
        <f>IF(AW56=0," ",VLOOKUP(AW56,PROTOKOL!$A:$F,6,FALSE))</f>
        <v xml:space="preserve"> 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/>
      <c r="BC56" s="177" t="str">
        <f t="shared" si="68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81"/>
        <v xml:space="preserve"> </v>
      </c>
      <c r="BL56" s="176">
        <f t="shared" si="70"/>
        <v>0</v>
      </c>
      <c r="BM56" s="177" t="str">
        <f t="shared" si="71"/>
        <v xml:space="preserve"> </v>
      </c>
      <c r="BO56" s="173">
        <v>12</v>
      </c>
      <c r="BP56" s="231">
        <v>12</v>
      </c>
      <c r="BQ56" s="174" t="str">
        <f>IF(BS56=0," ",VLOOKUP(BS56,PROTOKOL!$A:$F,6,FALSE))</f>
        <v xml:space="preserve"> </v>
      </c>
      <c r="BR56" s="43"/>
      <c r="BS56" s="43"/>
      <c r="BT56" s="43"/>
      <c r="BU56" s="42" t="str">
        <f>IF(BS56=0," ",(VLOOKUP(BS56,PROTOKOL!$A$1:$E$29,2,FALSE))*BT56)</f>
        <v xml:space="preserve"> </v>
      </c>
      <c r="BV56" s="175" t="str">
        <f t="shared" si="6"/>
        <v xml:space="preserve"> </v>
      </c>
      <c r="BW56" s="212" t="str">
        <f>IF(BS56=0," ",VLOOKUP(BS56,PROTOKOL!$A:$E,5,FALSE))</f>
        <v xml:space="preserve"> </v>
      </c>
      <c r="BX56" s="176"/>
      <c r="BY56" s="177" t="str">
        <f t="shared" si="72"/>
        <v xml:space="preserve"> </v>
      </c>
      <c r="BZ56" s="217" t="str">
        <f>IF(CB56=0," ",VLOOKUP(CB56,PROTOKOL!$A:$F,6,FALSE))</f>
        <v xml:space="preserve"> </v>
      </c>
      <c r="CA56" s="43"/>
      <c r="CB56" s="43"/>
      <c r="CC56" s="43"/>
      <c r="CD56" s="91" t="str">
        <f>IF(CB56=0," ",(VLOOKUP(CB56,PROTOKOL!$A$1:$E$29,2,FALSE))*CC56)</f>
        <v xml:space="preserve"> </v>
      </c>
      <c r="CE56" s="175" t="str">
        <f t="shared" si="7"/>
        <v xml:space="preserve"> </v>
      </c>
      <c r="CF56" s="176" t="str">
        <f>IF(CB56=0," ",VLOOKUP(CB56,PROTOKOL!$A:$E,5,FALSE))</f>
        <v xml:space="preserve"> </v>
      </c>
      <c r="CG56" s="212" t="str">
        <f t="shared" si="182"/>
        <v xml:space="preserve"> </v>
      </c>
      <c r="CH56" s="176">
        <f t="shared" si="74"/>
        <v>0</v>
      </c>
      <c r="CI56" s="177" t="str">
        <f t="shared" si="75"/>
        <v xml:space="preserve"> </v>
      </c>
      <c r="CK56" s="173">
        <v>12</v>
      </c>
      <c r="CL56" s="231">
        <v>12</v>
      </c>
      <c r="CM56" s="174" t="str">
        <f>IF(CO56=0," ",VLOOKUP(CO56,PROTOKOL!$A:$F,6,FALSE))</f>
        <v xml:space="preserve"> </v>
      </c>
      <c r="CN56" s="43"/>
      <c r="CO56" s="43"/>
      <c r="CP56" s="43"/>
      <c r="CQ56" s="42" t="str">
        <f>IF(CO56=0," ",(VLOOKUP(CO56,PROTOKOL!$A$1:$E$29,2,FALSE))*CP56)</f>
        <v xml:space="preserve"> </v>
      </c>
      <c r="CR56" s="175" t="str">
        <f t="shared" si="8"/>
        <v xml:space="preserve"> </v>
      </c>
      <c r="CS56" s="212" t="str">
        <f>IF(CO56=0," ",VLOOKUP(CO56,PROTOKOL!$A:$E,5,FALSE))</f>
        <v xml:space="preserve"> </v>
      </c>
      <c r="CT56" s="176"/>
      <c r="CU56" s="177" t="str">
        <f t="shared" si="76"/>
        <v xml:space="preserve"> </v>
      </c>
      <c r="CV56" s="217" t="str">
        <f>IF(CX56=0," ",VLOOKUP(CX56,PROTOKOL!$A:$F,6,FALSE))</f>
        <v xml:space="preserve"> </v>
      </c>
      <c r="CW56" s="43"/>
      <c r="CX56" s="43"/>
      <c r="CY56" s="43"/>
      <c r="CZ56" s="91" t="str">
        <f>IF(CX56=0," ",(VLOOKUP(CX56,PROTOKOL!$A$1:$E$29,2,FALSE))*CY56)</f>
        <v xml:space="preserve"> </v>
      </c>
      <c r="DA56" s="175" t="str">
        <f t="shared" si="9"/>
        <v xml:space="preserve"> </v>
      </c>
      <c r="DB56" s="176" t="str">
        <f>IF(CX56=0," ",VLOOKUP(CX56,PROTOKOL!$A:$E,5,FALSE))</f>
        <v xml:space="preserve"> </v>
      </c>
      <c r="DC56" s="212" t="str">
        <f t="shared" si="183"/>
        <v xml:space="preserve"> </v>
      </c>
      <c r="DD56" s="176">
        <f t="shared" si="78"/>
        <v>0</v>
      </c>
      <c r="DE56" s="177" t="str">
        <f t="shared" si="79"/>
        <v xml:space="preserve"> </v>
      </c>
      <c r="DG56" s="173">
        <v>12</v>
      </c>
      <c r="DH56" s="231">
        <v>12</v>
      </c>
      <c r="DI56" s="174" t="str">
        <f>IF(DK56=0," ",VLOOKUP(DK56,PROTOKOL!$A:$F,6,FALSE))</f>
        <v xml:space="preserve"> 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/>
      <c r="DQ56" s="177" t="str">
        <f t="shared" si="80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84"/>
        <v xml:space="preserve"> </v>
      </c>
      <c r="DZ56" s="176">
        <f t="shared" si="82"/>
        <v>0</v>
      </c>
      <c r="EA56" s="177" t="str">
        <f t="shared" si="83"/>
        <v xml:space="preserve"> </v>
      </c>
      <c r="EC56" s="173">
        <v>12</v>
      </c>
      <c r="ED56" s="231">
        <v>12</v>
      </c>
      <c r="EE56" s="174" t="str">
        <f>IF(EG56=0," ",VLOOKUP(EG56,PROTOKOL!$A:$F,6,FALSE))</f>
        <v xml:space="preserve"> </v>
      </c>
      <c r="EF56" s="43"/>
      <c r="EG56" s="43"/>
      <c r="EH56" s="43"/>
      <c r="EI56" s="42" t="str">
        <f>IF(EG56=0," ",(VLOOKUP(EG56,PROTOKOL!$A$1:$E$29,2,FALSE))*EH56)</f>
        <v xml:space="preserve"> </v>
      </c>
      <c r="EJ56" s="175" t="str">
        <f t="shared" si="12"/>
        <v xml:space="preserve"> </v>
      </c>
      <c r="EK56" s="212" t="str">
        <f>IF(EG56=0," ",VLOOKUP(EG56,PROTOKOL!$A:$E,5,FALSE))</f>
        <v xml:space="preserve"> </v>
      </c>
      <c r="EL56" s="176"/>
      <c r="EM56" s="177" t="str">
        <f t="shared" si="84"/>
        <v xml:space="preserve"> </v>
      </c>
      <c r="EN56" s="217" t="str">
        <f>IF(EP56=0," ",VLOOKUP(EP56,PROTOKOL!$A:$F,6,FALSE))</f>
        <v xml:space="preserve"> </v>
      </c>
      <c r="EO56" s="43"/>
      <c r="EP56" s="43"/>
      <c r="EQ56" s="43"/>
      <c r="ER56" s="91" t="str">
        <f>IF(EP56=0," ",(VLOOKUP(EP56,PROTOKOL!$A$1:$E$29,2,FALSE))*EQ56)</f>
        <v xml:space="preserve"> </v>
      </c>
      <c r="ES56" s="175" t="str">
        <f t="shared" si="13"/>
        <v xml:space="preserve"> </v>
      </c>
      <c r="ET56" s="176" t="str">
        <f>IF(EP56=0," ",VLOOKUP(EP56,PROTOKOL!$A:$E,5,FALSE))</f>
        <v xml:space="preserve"> </v>
      </c>
      <c r="EU56" s="212" t="str">
        <f t="shared" si="185"/>
        <v xml:space="preserve"> </v>
      </c>
      <c r="EV56" s="176">
        <f t="shared" si="86"/>
        <v>0</v>
      </c>
      <c r="EW56" s="177" t="str">
        <f t="shared" si="87"/>
        <v xml:space="preserve"> </v>
      </c>
      <c r="EY56" s="173">
        <v>12</v>
      </c>
      <c r="EZ56" s="231">
        <v>12</v>
      </c>
      <c r="FA56" s="174" t="str">
        <f>IF(FC56=0," ",VLOOKUP(FC56,PROTOKOL!$A:$F,6,FALSE))</f>
        <v xml:space="preserve"> 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/>
      <c r="FI56" s="177" t="str">
        <f t="shared" si="177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6"/>
        <v xml:space="preserve"> </v>
      </c>
      <c r="FR56" s="176">
        <f t="shared" si="88"/>
        <v>0</v>
      </c>
      <c r="FS56" s="177" t="str">
        <f t="shared" si="89"/>
        <v xml:space="preserve"> </v>
      </c>
      <c r="FU56" s="173">
        <v>12</v>
      </c>
      <c r="FV56" s="231">
        <v>12</v>
      </c>
      <c r="FW56" s="174" t="str">
        <f>IF(FY56=0," ",VLOOKUP(FY56,PROTOKOL!$A:$F,6,FALSE))</f>
        <v xml:space="preserve"> </v>
      </c>
      <c r="FX56" s="43"/>
      <c r="FY56" s="43"/>
      <c r="FZ56" s="43"/>
      <c r="GA56" s="42" t="str">
        <f>IF(FY56=0," ",(VLOOKUP(FY56,PROTOKOL!$A$1:$E$29,2,FALSE))*FZ56)</f>
        <v xml:space="preserve"> </v>
      </c>
      <c r="GB56" s="175" t="str">
        <f t="shared" si="16"/>
        <v xml:space="preserve"> </v>
      </c>
      <c r="GC56" s="212" t="str">
        <f>IF(FY56=0," ",VLOOKUP(FY56,PROTOKOL!$A:$E,5,FALSE))</f>
        <v xml:space="preserve"> </v>
      </c>
      <c r="GD56" s="176"/>
      <c r="GE56" s="177" t="str">
        <f t="shared" si="90"/>
        <v xml:space="preserve"> </v>
      </c>
      <c r="GF56" s="217" t="str">
        <f>IF(GH56=0," ",VLOOKUP(GH56,PROTOKOL!$A:$F,6,FALSE))</f>
        <v xml:space="preserve"> </v>
      </c>
      <c r="GG56" s="43"/>
      <c r="GH56" s="43"/>
      <c r="GI56" s="43"/>
      <c r="GJ56" s="91" t="str">
        <f>IF(GH56=0," ",(VLOOKUP(GH56,PROTOKOL!$A$1:$E$29,2,FALSE))*GI56)</f>
        <v xml:space="preserve"> </v>
      </c>
      <c r="GK56" s="175" t="str">
        <f t="shared" si="17"/>
        <v xml:space="preserve"> </v>
      </c>
      <c r="GL56" s="176" t="str">
        <f>IF(GH56=0," ",VLOOKUP(GH56,PROTOKOL!$A:$E,5,FALSE))</f>
        <v xml:space="preserve"> </v>
      </c>
      <c r="GM56" s="212" t="str">
        <f t="shared" si="187"/>
        <v xml:space="preserve"> </v>
      </c>
      <c r="GN56" s="176">
        <f t="shared" si="92"/>
        <v>0</v>
      </c>
      <c r="GO56" s="177" t="str">
        <f t="shared" si="93"/>
        <v xml:space="preserve"> </v>
      </c>
      <c r="GQ56" s="173">
        <v>12</v>
      </c>
      <c r="GR56" s="231">
        <v>12</v>
      </c>
      <c r="GS56" s="174" t="str">
        <f>IF(GU56=0," ",VLOOKUP(GU56,PROTOKOL!$A:$F,6,FALSE))</f>
        <v xml:space="preserve"> 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/>
      <c r="HA56" s="177" t="str">
        <f t="shared" si="94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8"/>
        <v xml:space="preserve"> </v>
      </c>
      <c r="HJ56" s="176">
        <f t="shared" si="96"/>
        <v>0</v>
      </c>
      <c r="HK56" s="177" t="str">
        <f t="shared" si="97"/>
        <v xml:space="preserve"> </v>
      </c>
      <c r="HM56" s="173">
        <v>12</v>
      </c>
      <c r="HN56" s="231">
        <v>12</v>
      </c>
      <c r="HO56" s="174" t="str">
        <f>IF(HQ56=0," ",VLOOKUP(HQ56,PROTOKOL!$A:$F,6,FALSE))</f>
        <v xml:space="preserve"> </v>
      </c>
      <c r="HP56" s="43"/>
      <c r="HQ56" s="43"/>
      <c r="HR56" s="43"/>
      <c r="HS56" s="42" t="str">
        <f>IF(HQ56=0," ",(VLOOKUP(HQ56,PROTOKOL!$A$1:$E$29,2,FALSE))*HR56)</f>
        <v xml:space="preserve"> </v>
      </c>
      <c r="HT56" s="175" t="str">
        <f t="shared" si="20"/>
        <v xml:space="preserve"> </v>
      </c>
      <c r="HU56" s="212" t="str">
        <f>IF(HQ56=0," ",VLOOKUP(HQ56,PROTOKOL!$A:$E,5,FALSE))</f>
        <v xml:space="preserve"> </v>
      </c>
      <c r="HV56" s="176"/>
      <c r="HW56" s="177" t="str">
        <f t="shared" si="98"/>
        <v xml:space="preserve"> </v>
      </c>
      <c r="HX56" s="217" t="str">
        <f>IF(HZ56=0," ",VLOOKUP(HZ56,PROTOKOL!$A:$F,6,FALSE))</f>
        <v xml:space="preserve"> </v>
      </c>
      <c r="HY56" s="43"/>
      <c r="HZ56" s="43"/>
      <c r="IA56" s="43"/>
      <c r="IB56" s="91" t="str">
        <f>IF(HZ56=0," ",(VLOOKUP(HZ56,PROTOKOL!$A$1:$E$29,2,FALSE))*IA56)</f>
        <v xml:space="preserve"> </v>
      </c>
      <c r="IC56" s="175" t="str">
        <f t="shared" si="21"/>
        <v xml:space="preserve"> </v>
      </c>
      <c r="ID56" s="176" t="str">
        <f>IF(HZ56=0," ",VLOOKUP(HZ56,PROTOKOL!$A:$E,5,FALSE))</f>
        <v xml:space="preserve"> </v>
      </c>
      <c r="IE56" s="212" t="str">
        <f t="shared" si="189"/>
        <v xml:space="preserve"> </v>
      </c>
      <c r="IF56" s="176">
        <f t="shared" si="100"/>
        <v>0</v>
      </c>
      <c r="IG56" s="177" t="str">
        <f t="shared" si="101"/>
        <v xml:space="preserve"> </v>
      </c>
      <c r="II56" s="173">
        <v>12</v>
      </c>
      <c r="IJ56" s="231">
        <v>12</v>
      </c>
      <c r="IK56" s="174" t="str">
        <f>IF(IM56=0," ",VLOOKUP(IM56,PROTOKOL!$A:$F,6,FALSE))</f>
        <v xml:space="preserve"> </v>
      </c>
      <c r="IL56" s="43"/>
      <c r="IM56" s="43"/>
      <c r="IN56" s="43"/>
      <c r="IO56" s="42" t="str">
        <f>IF(IM56=0," ",(VLOOKUP(IM56,PROTOKOL!$A$1:$E$29,2,FALSE))*IN56)</f>
        <v xml:space="preserve"> </v>
      </c>
      <c r="IP56" s="175" t="str">
        <f t="shared" si="22"/>
        <v xml:space="preserve"> </v>
      </c>
      <c r="IQ56" s="212" t="str">
        <f>IF(IM56=0," ",VLOOKUP(IM56,PROTOKOL!$A:$E,5,FALSE))</f>
        <v xml:space="preserve"> </v>
      </c>
      <c r="IR56" s="176"/>
      <c r="IS56" s="177" t="str">
        <f t="shared" si="102"/>
        <v xml:space="preserve"> </v>
      </c>
      <c r="IT56" s="217" t="str">
        <f>IF(IV56=0," ",VLOOKUP(IV56,PROTOKOL!$A:$F,6,FALSE))</f>
        <v xml:space="preserve"> </v>
      </c>
      <c r="IU56" s="43"/>
      <c r="IV56" s="43"/>
      <c r="IW56" s="43"/>
      <c r="IX56" s="91" t="str">
        <f>IF(IV56=0," ",(VLOOKUP(IV56,PROTOKOL!$A$1:$E$29,2,FALSE))*IW56)</f>
        <v xml:space="preserve"> </v>
      </c>
      <c r="IY56" s="175" t="str">
        <f t="shared" si="23"/>
        <v xml:space="preserve"> </v>
      </c>
      <c r="IZ56" s="176" t="str">
        <f>IF(IV56=0," ",VLOOKUP(IV56,PROTOKOL!$A:$E,5,FALSE))</f>
        <v xml:space="preserve"> </v>
      </c>
      <c r="JA56" s="212" t="str">
        <f t="shared" si="190"/>
        <v xml:space="preserve"> </v>
      </c>
      <c r="JB56" s="176">
        <f t="shared" si="104"/>
        <v>0</v>
      </c>
      <c r="JC56" s="177" t="str">
        <f t="shared" si="105"/>
        <v xml:space="preserve"> </v>
      </c>
      <c r="JE56" s="173">
        <v>12</v>
      </c>
      <c r="JF56" s="231">
        <v>12</v>
      </c>
      <c r="JG56" s="174" t="str">
        <f>IF(JI56=0," ",VLOOKUP(JI56,PROTOKOL!$A:$F,6,FALSE))</f>
        <v xml:space="preserve"> </v>
      </c>
      <c r="JH56" s="43"/>
      <c r="JI56" s="43"/>
      <c r="JJ56" s="43"/>
      <c r="JK56" s="42" t="str">
        <f>IF(JI56=0," ",(VLOOKUP(JI56,PROTOKOL!$A$1:$E$29,2,FALSE))*JJ56)</f>
        <v xml:space="preserve"> </v>
      </c>
      <c r="JL56" s="175" t="str">
        <f t="shared" si="24"/>
        <v xml:space="preserve"> </v>
      </c>
      <c r="JM56" s="212" t="str">
        <f>IF(JI56=0," ",VLOOKUP(JI56,PROTOKOL!$A:$E,5,FALSE))</f>
        <v xml:space="preserve"> </v>
      </c>
      <c r="JN56" s="176"/>
      <c r="JO56" s="177" t="str">
        <f t="shared" si="106"/>
        <v xml:space="preserve"> </v>
      </c>
      <c r="JP56" s="217" t="str">
        <f>IF(JR56=0," ",VLOOKUP(JR56,PROTOKOL!$A:$F,6,FALSE))</f>
        <v xml:space="preserve"> </v>
      </c>
      <c r="JQ56" s="43"/>
      <c r="JR56" s="43"/>
      <c r="JS56" s="43"/>
      <c r="JT56" s="91" t="str">
        <f>IF(JR56=0," ",(VLOOKUP(JR56,PROTOKOL!$A$1:$E$29,2,FALSE))*JS56)</f>
        <v xml:space="preserve"> </v>
      </c>
      <c r="JU56" s="175" t="str">
        <f t="shared" si="25"/>
        <v xml:space="preserve"> </v>
      </c>
      <c r="JV56" s="176" t="str">
        <f>IF(JR56=0," ",VLOOKUP(JR56,PROTOKOL!$A:$E,5,FALSE))</f>
        <v xml:space="preserve"> </v>
      </c>
      <c r="JW56" s="212" t="str">
        <f t="shared" si="191"/>
        <v xml:space="preserve"> </v>
      </c>
      <c r="JX56" s="176">
        <f t="shared" si="108"/>
        <v>0</v>
      </c>
      <c r="JY56" s="177" t="str">
        <f t="shared" si="109"/>
        <v xml:space="preserve"> </v>
      </c>
      <c r="KA56" s="173">
        <v>12</v>
      </c>
      <c r="KB56" s="231">
        <v>12</v>
      </c>
      <c r="KC56" s="174" t="str">
        <f>IF(KE56=0," ",VLOOKUP(KE56,PROTOKOL!$A:$F,6,FALSE))</f>
        <v xml:space="preserve"> 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/>
      <c r="KK56" s="177" t="str">
        <f t="shared" si="110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92"/>
        <v xml:space="preserve"> </v>
      </c>
      <c r="KT56" s="176">
        <f t="shared" si="112"/>
        <v>0</v>
      </c>
      <c r="KU56" s="177" t="str">
        <f t="shared" si="113"/>
        <v xml:space="preserve"> </v>
      </c>
      <c r="KW56" s="173">
        <v>12</v>
      </c>
      <c r="KX56" s="231">
        <v>12</v>
      </c>
      <c r="KY56" s="174" t="str">
        <f>IF(LA56=0," ",VLOOKUP(LA56,PROTOKOL!$A:$F,6,FALSE))</f>
        <v xml:space="preserve"> </v>
      </c>
      <c r="KZ56" s="43"/>
      <c r="LA56" s="43"/>
      <c r="LB56" s="43"/>
      <c r="LC56" s="42" t="str">
        <f>IF(LA56=0," ",(VLOOKUP(LA56,PROTOKOL!$A$1:$E$29,2,FALSE))*LB56)</f>
        <v xml:space="preserve"> </v>
      </c>
      <c r="LD56" s="175" t="str">
        <f t="shared" si="28"/>
        <v xml:space="preserve"> </v>
      </c>
      <c r="LE56" s="212" t="str">
        <f>IF(LA56=0," ",VLOOKUP(LA56,PROTOKOL!$A:$E,5,FALSE))</f>
        <v xml:space="preserve"> </v>
      </c>
      <c r="LF56" s="176"/>
      <c r="LG56" s="177" t="str">
        <f t="shared" si="114"/>
        <v xml:space="preserve"> </v>
      </c>
      <c r="LH56" s="217" t="str">
        <f>IF(LJ56=0," ",VLOOKUP(LJ56,PROTOKOL!$A:$F,6,FALSE))</f>
        <v xml:space="preserve"> </v>
      </c>
      <c r="LI56" s="43"/>
      <c r="LJ56" s="43"/>
      <c r="LK56" s="43"/>
      <c r="LL56" s="91" t="str">
        <f>IF(LJ56=0," ",(VLOOKUP(LJ56,PROTOKOL!$A$1:$E$29,2,FALSE))*LK56)</f>
        <v xml:space="preserve"> </v>
      </c>
      <c r="LM56" s="175" t="str">
        <f t="shared" si="29"/>
        <v xml:space="preserve"> </v>
      </c>
      <c r="LN56" s="176" t="str">
        <f>IF(LJ56=0," ",VLOOKUP(LJ56,PROTOKOL!$A:$E,5,FALSE))</f>
        <v xml:space="preserve"> </v>
      </c>
      <c r="LO56" s="212" t="str">
        <f t="shared" si="193"/>
        <v xml:space="preserve"> </v>
      </c>
      <c r="LP56" s="176">
        <f t="shared" si="116"/>
        <v>0</v>
      </c>
      <c r="LQ56" s="177" t="str">
        <f t="shared" si="117"/>
        <v xml:space="preserve"> </v>
      </c>
      <c r="LS56" s="173">
        <v>12</v>
      </c>
      <c r="LT56" s="231">
        <v>12</v>
      </c>
      <c r="LU56" s="174" t="str">
        <f>IF(LW56=0," ",VLOOKUP(LW56,PROTOKOL!$A:$F,6,FALSE))</f>
        <v xml:space="preserve"> 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/>
      <c r="MC56" s="177" t="str">
        <f t="shared" si="118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94"/>
        <v xml:space="preserve"> </v>
      </c>
      <c r="ML56" s="176">
        <f t="shared" si="120"/>
        <v>0</v>
      </c>
      <c r="MM56" s="177" t="str">
        <f t="shared" si="121"/>
        <v xml:space="preserve"> </v>
      </c>
      <c r="MO56" s="173">
        <v>12</v>
      </c>
      <c r="MP56" s="231">
        <v>12</v>
      </c>
      <c r="MQ56" s="174" t="str">
        <f>IF(MS56=0," ",VLOOKUP(MS56,PROTOKOL!$A:$F,6,FALSE))</f>
        <v xml:space="preserve"> </v>
      </c>
      <c r="MR56" s="43"/>
      <c r="MS56" s="43"/>
      <c r="MT56" s="43"/>
      <c r="MU56" s="42" t="str">
        <f>IF(MS56=0," ",(VLOOKUP(MS56,PROTOKOL!$A$1:$E$29,2,FALSE))*MT56)</f>
        <v xml:space="preserve"> </v>
      </c>
      <c r="MV56" s="175" t="str">
        <f t="shared" si="32"/>
        <v xml:space="preserve"> </v>
      </c>
      <c r="MW56" s="212" t="str">
        <f>IF(MS56=0," ",VLOOKUP(MS56,PROTOKOL!$A:$E,5,FALSE))</f>
        <v xml:space="preserve"> </v>
      </c>
      <c r="MX56" s="176"/>
      <c r="MY56" s="177" t="str">
        <f t="shared" si="122"/>
        <v xml:space="preserve"> </v>
      </c>
      <c r="MZ56" s="217" t="str">
        <f>IF(NB56=0," ",VLOOKUP(NB56,PROTOKOL!$A:$F,6,FALSE))</f>
        <v xml:space="preserve"> </v>
      </c>
      <c r="NA56" s="43"/>
      <c r="NB56" s="43"/>
      <c r="NC56" s="43"/>
      <c r="ND56" s="91" t="str">
        <f>IF(NB56=0," ",(VLOOKUP(NB56,PROTOKOL!$A$1:$E$29,2,FALSE))*NC56)</f>
        <v xml:space="preserve"> </v>
      </c>
      <c r="NE56" s="175" t="str">
        <f t="shared" si="33"/>
        <v xml:space="preserve"> </v>
      </c>
      <c r="NF56" s="176" t="str">
        <f>IF(NB56=0," ",VLOOKUP(NB56,PROTOKOL!$A:$E,5,FALSE))</f>
        <v xml:space="preserve"> </v>
      </c>
      <c r="NG56" s="212" t="str">
        <f t="shared" si="195"/>
        <v xml:space="preserve"> </v>
      </c>
      <c r="NH56" s="176">
        <f t="shared" si="124"/>
        <v>0</v>
      </c>
      <c r="NI56" s="177" t="str">
        <f t="shared" si="125"/>
        <v xml:space="preserve"> </v>
      </c>
      <c r="NK56" s="173">
        <v>12</v>
      </c>
      <c r="NL56" s="231">
        <v>12</v>
      </c>
      <c r="NM56" s="174" t="str">
        <f>IF(NO56=0," ",VLOOKUP(NO56,PROTOKOL!$A:$F,6,FALSE))</f>
        <v xml:space="preserve"> 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/>
      <c r="NU56" s="177" t="str">
        <f t="shared" si="126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6"/>
        <v xml:space="preserve"> </v>
      </c>
      <c r="OD56" s="176">
        <f t="shared" si="128"/>
        <v>0</v>
      </c>
      <c r="OE56" s="177" t="str">
        <f t="shared" si="129"/>
        <v xml:space="preserve"> </v>
      </c>
      <c r="OG56" s="173">
        <v>12</v>
      </c>
      <c r="OH56" s="231">
        <v>12</v>
      </c>
      <c r="OI56" s="174" t="str">
        <f>IF(OK56=0," ",VLOOKUP(OK56,PROTOKOL!$A:$F,6,FALSE))</f>
        <v xml:space="preserve"> </v>
      </c>
      <c r="OJ56" s="43"/>
      <c r="OK56" s="43"/>
      <c r="OL56" s="43"/>
      <c r="OM56" s="42" t="str">
        <f>IF(OK56=0," ",(VLOOKUP(OK56,PROTOKOL!$A$1:$E$29,2,FALSE))*OL56)</f>
        <v xml:space="preserve"> </v>
      </c>
      <c r="ON56" s="175" t="str">
        <f t="shared" si="36"/>
        <v xml:space="preserve"> </v>
      </c>
      <c r="OO56" s="212" t="str">
        <f>IF(OK56=0," ",VLOOKUP(OK56,PROTOKOL!$A:$E,5,FALSE))</f>
        <v xml:space="preserve"> </v>
      </c>
      <c r="OP56" s="176"/>
      <c r="OQ56" s="177" t="str">
        <f t="shared" si="130"/>
        <v xml:space="preserve"> </v>
      </c>
      <c r="OR56" s="217" t="str">
        <f>IF(OT56=0," ",VLOOKUP(OT56,PROTOKOL!$A:$F,6,FALSE))</f>
        <v xml:space="preserve"> </v>
      </c>
      <c r="OS56" s="43"/>
      <c r="OT56" s="43"/>
      <c r="OU56" s="43"/>
      <c r="OV56" s="91" t="str">
        <f>IF(OT56=0," ",(VLOOKUP(OT56,PROTOKOL!$A$1:$E$29,2,FALSE))*OU56)</f>
        <v xml:space="preserve"> </v>
      </c>
      <c r="OW56" s="175" t="str">
        <f t="shared" si="37"/>
        <v xml:space="preserve"> </v>
      </c>
      <c r="OX56" s="176" t="str">
        <f>IF(OT56=0," ",VLOOKUP(OT56,PROTOKOL!$A:$E,5,FALSE))</f>
        <v xml:space="preserve"> </v>
      </c>
      <c r="OY56" s="212" t="str">
        <f t="shared" si="197"/>
        <v xml:space="preserve"> </v>
      </c>
      <c r="OZ56" s="176">
        <f t="shared" si="132"/>
        <v>0</v>
      </c>
      <c r="PA56" s="177" t="str">
        <f t="shared" si="133"/>
        <v xml:space="preserve"> </v>
      </c>
      <c r="PC56" s="173">
        <v>12</v>
      </c>
      <c r="PD56" s="231">
        <v>12</v>
      </c>
      <c r="PE56" s="174" t="str">
        <f>IF(PG56=0," ",VLOOKUP(PG56,PROTOKOL!$A:$F,6,FALSE))</f>
        <v xml:space="preserve"> 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/>
      <c r="PM56" s="177" t="str">
        <f t="shared" si="134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8"/>
        <v xml:space="preserve"> </v>
      </c>
      <c r="PV56" s="176">
        <f t="shared" si="136"/>
        <v>0</v>
      </c>
      <c r="PW56" s="177" t="str">
        <f t="shared" si="137"/>
        <v xml:space="preserve"> </v>
      </c>
      <c r="PY56" s="173">
        <v>12</v>
      </c>
      <c r="PZ56" s="231">
        <v>12</v>
      </c>
      <c r="QA56" s="174" t="str">
        <f>IF(QC56=0," ",VLOOKUP(QC56,PROTOKOL!$A:$F,6,FALSE))</f>
        <v xml:space="preserve"> 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/>
      <c r="QI56" s="177" t="str">
        <f t="shared" si="179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9"/>
        <v xml:space="preserve"> </v>
      </c>
      <c r="QR56" s="176">
        <f t="shared" si="139"/>
        <v>0</v>
      </c>
      <c r="QS56" s="177" t="str">
        <f t="shared" si="140"/>
        <v xml:space="preserve"> </v>
      </c>
      <c r="QU56" s="173">
        <v>12</v>
      </c>
      <c r="QV56" s="231">
        <v>12</v>
      </c>
      <c r="QW56" s="174" t="str">
        <f>IF(QY56=0," ",VLOOKUP(QY56,PROTOKOL!$A:$F,6,FALSE))</f>
        <v xml:space="preserve"> 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/>
      <c r="RE56" s="177" t="str">
        <f t="shared" si="141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200"/>
        <v xml:space="preserve"> </v>
      </c>
      <c r="RN56" s="176">
        <f t="shared" si="143"/>
        <v>0</v>
      </c>
      <c r="RO56" s="177" t="str">
        <f t="shared" si="144"/>
        <v xml:space="preserve"> </v>
      </c>
      <c r="RQ56" s="173">
        <v>12</v>
      </c>
      <c r="RR56" s="231">
        <v>12</v>
      </c>
      <c r="RS56" s="174" t="str">
        <f>IF(RU56=0," ",VLOOKUP(RU56,PROTOKOL!$A:$F,6,FALSE))</f>
        <v xml:space="preserve"> 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/>
      <c r="SA56" s="177" t="str">
        <f t="shared" si="145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201"/>
        <v xml:space="preserve"> </v>
      </c>
      <c r="SJ56" s="176">
        <f t="shared" si="147"/>
        <v>0</v>
      </c>
      <c r="SK56" s="177" t="str">
        <f t="shared" si="148"/>
        <v xml:space="preserve"> </v>
      </c>
      <c r="SM56" s="173">
        <v>12</v>
      </c>
      <c r="SN56" s="231">
        <v>12</v>
      </c>
      <c r="SO56" s="174" t="str">
        <f>IF(SQ56=0," ",VLOOKUP(SQ56,PROTOKOL!$A:$F,6,FALSE))</f>
        <v xml:space="preserve"> </v>
      </c>
      <c r="SP56" s="43"/>
      <c r="SQ56" s="43"/>
      <c r="SR56" s="43"/>
      <c r="SS56" s="42" t="str">
        <f>IF(SQ56=0," ",(VLOOKUP(SQ56,PROTOKOL!$A$1:$E$29,2,FALSE))*SR56)</f>
        <v xml:space="preserve"> </v>
      </c>
      <c r="ST56" s="175" t="str">
        <f t="shared" si="46"/>
        <v xml:space="preserve"> </v>
      </c>
      <c r="SU56" s="212" t="str">
        <f>IF(SQ56=0," ",VLOOKUP(SQ56,PROTOKOL!$A:$E,5,FALSE))</f>
        <v xml:space="preserve"> </v>
      </c>
      <c r="SV56" s="176"/>
      <c r="SW56" s="177" t="str">
        <f t="shared" si="149"/>
        <v xml:space="preserve"> </v>
      </c>
      <c r="SX56" s="217" t="str">
        <f>IF(SZ56=0," ",VLOOKUP(SZ56,PROTOKOL!$A:$F,6,FALSE))</f>
        <v xml:space="preserve"> </v>
      </c>
      <c r="SY56" s="43"/>
      <c r="SZ56" s="43"/>
      <c r="TA56" s="43"/>
      <c r="TB56" s="91" t="str">
        <f>IF(SZ56=0," ",(VLOOKUP(SZ56,PROTOKOL!$A$1:$E$29,2,FALSE))*TA56)</f>
        <v xml:space="preserve"> </v>
      </c>
      <c r="TC56" s="175" t="str">
        <f t="shared" si="47"/>
        <v xml:space="preserve"> </v>
      </c>
      <c r="TD56" s="176" t="str">
        <f>IF(SZ56=0," ",VLOOKUP(SZ56,PROTOKOL!$A:$E,5,FALSE))</f>
        <v xml:space="preserve"> </v>
      </c>
      <c r="TE56" s="212" t="str">
        <f t="shared" si="202"/>
        <v xml:space="preserve"> </v>
      </c>
      <c r="TF56" s="176">
        <f t="shared" si="151"/>
        <v>0</v>
      </c>
      <c r="TG56" s="177" t="str">
        <f t="shared" si="152"/>
        <v xml:space="preserve"> </v>
      </c>
      <c r="TI56" s="173">
        <v>12</v>
      </c>
      <c r="TJ56" s="231">
        <v>12</v>
      </c>
      <c r="TK56" s="174" t="str">
        <f>IF(TM56=0," ",VLOOKUP(TM56,PROTOKOL!$A:$F,6,FALSE))</f>
        <v xml:space="preserve"> 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/>
      <c r="TS56" s="177" t="str">
        <f t="shared" si="153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203"/>
        <v xml:space="preserve"> </v>
      </c>
      <c r="UB56" s="176">
        <f t="shared" si="155"/>
        <v>0</v>
      </c>
      <c r="UC56" s="177" t="str">
        <f t="shared" si="156"/>
        <v xml:space="preserve"> </v>
      </c>
      <c r="UE56" s="173">
        <v>12</v>
      </c>
      <c r="UF56" s="231">
        <v>12</v>
      </c>
      <c r="UG56" s="174" t="str">
        <f>IF(UI56=0," ",VLOOKUP(UI56,PROTOKOL!$A:$F,6,FALSE))</f>
        <v xml:space="preserve"> 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/>
      <c r="UO56" s="177" t="str">
        <f t="shared" si="157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204"/>
        <v xml:space="preserve"> </v>
      </c>
      <c r="UX56" s="176">
        <f t="shared" si="159"/>
        <v>0</v>
      </c>
      <c r="UY56" s="177" t="str">
        <f t="shared" si="160"/>
        <v xml:space="preserve"> </v>
      </c>
      <c r="VA56" s="173">
        <v>12</v>
      </c>
      <c r="VB56" s="231">
        <v>12</v>
      </c>
      <c r="VC56" s="174" t="str">
        <f>IF(VE56=0," ",VLOOKUP(VE56,PROTOKOL!$A:$F,6,FALSE))</f>
        <v xml:space="preserve"> 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/>
      <c r="VK56" s="177" t="str">
        <f t="shared" si="161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205"/>
        <v xml:space="preserve"> </v>
      </c>
      <c r="VT56" s="176">
        <f t="shared" si="163"/>
        <v>0</v>
      </c>
      <c r="VU56" s="177" t="str">
        <f t="shared" si="164"/>
        <v xml:space="preserve"> </v>
      </c>
      <c r="VW56" s="173">
        <v>12</v>
      </c>
      <c r="VX56" s="231">
        <v>12</v>
      </c>
      <c r="VY56" s="174" t="str">
        <f>IF(WA56=0," ",VLOOKUP(WA56,PROTOKOL!$A:$F,6,FALSE))</f>
        <v xml:space="preserve"> </v>
      </c>
      <c r="VZ56" s="43"/>
      <c r="WA56" s="43"/>
      <c r="WB56" s="43"/>
      <c r="WC56" s="42" t="str">
        <f>IF(WA56=0," ",(VLOOKUP(WA56,PROTOKOL!$A$1:$E$29,2,FALSE))*WB56)</f>
        <v xml:space="preserve"> </v>
      </c>
      <c r="WD56" s="175" t="str">
        <f t="shared" si="54"/>
        <v xml:space="preserve"> </v>
      </c>
      <c r="WE56" s="212" t="str">
        <f>IF(WA56=0," ",VLOOKUP(WA56,PROTOKOL!$A:$E,5,FALSE))</f>
        <v xml:space="preserve"> </v>
      </c>
      <c r="WF56" s="176"/>
      <c r="WG56" s="177" t="str">
        <f t="shared" si="165"/>
        <v xml:space="preserve"> 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6"/>
        <v xml:space="preserve"> </v>
      </c>
      <c r="WP56" s="176">
        <f t="shared" si="167"/>
        <v>0</v>
      </c>
      <c r="WQ56" s="177" t="str">
        <f t="shared" si="168"/>
        <v xml:space="preserve"> </v>
      </c>
      <c r="WS56" s="173">
        <v>12</v>
      </c>
      <c r="WT56" s="231">
        <v>12</v>
      </c>
      <c r="WU56" s="174" t="str">
        <f>IF(WW56=0," ",VLOOKUP(WW56,PROTOKOL!$A:$F,6,FALSE))</f>
        <v xml:space="preserve"> </v>
      </c>
      <c r="WV56" s="43"/>
      <c r="WW56" s="43"/>
      <c r="WX56" s="43"/>
      <c r="WY56" s="42" t="str">
        <f>IF(WW56=0," ",(VLOOKUP(WW56,PROTOKOL!$A$1:$E$29,2,FALSE))*WX56)</f>
        <v xml:space="preserve"> </v>
      </c>
      <c r="WZ56" s="175" t="str">
        <f t="shared" si="56"/>
        <v xml:space="preserve"> </v>
      </c>
      <c r="XA56" s="212" t="str">
        <f>IF(WW56=0," ",VLOOKUP(WW56,PROTOKOL!$A:$E,5,FALSE))</f>
        <v xml:space="preserve"> </v>
      </c>
      <c r="XB56" s="176"/>
      <c r="XC56" s="177" t="str">
        <f t="shared" si="169"/>
        <v xml:space="preserve"> </v>
      </c>
      <c r="XD56" s="217" t="str">
        <f>IF(XF56=0," ",VLOOKUP(XF56,PROTOKOL!$A:$F,6,FALSE))</f>
        <v xml:space="preserve"> </v>
      </c>
      <c r="XE56" s="43"/>
      <c r="XF56" s="43"/>
      <c r="XG56" s="43"/>
      <c r="XH56" s="91" t="str">
        <f>IF(XF56=0," ",(VLOOKUP(XF56,PROTOKOL!$A$1:$E$29,2,FALSE))*XG56)</f>
        <v xml:space="preserve"> </v>
      </c>
      <c r="XI56" s="175" t="str">
        <f t="shared" si="57"/>
        <v xml:space="preserve"> </v>
      </c>
      <c r="XJ56" s="176" t="str">
        <f>IF(XF56=0," ",VLOOKUP(XF56,PROTOKOL!$A:$E,5,FALSE))</f>
        <v xml:space="preserve"> </v>
      </c>
      <c r="XK56" s="212" t="str">
        <f t="shared" si="207"/>
        <v xml:space="preserve"> </v>
      </c>
      <c r="XL56" s="176">
        <f t="shared" si="171"/>
        <v>0</v>
      </c>
      <c r="XM56" s="177" t="str">
        <f t="shared" si="172"/>
        <v xml:space="preserve"> </v>
      </c>
      <c r="XO56" s="173">
        <v>12</v>
      </c>
      <c r="XP56" s="231">
        <v>12</v>
      </c>
      <c r="XQ56" s="174" t="str">
        <f>IF(XS56=0," ",VLOOKUP(XS56,PROTOKOL!$A:$F,6,FALSE))</f>
        <v xml:space="preserve"> </v>
      </c>
      <c r="XR56" s="43"/>
      <c r="XS56" s="43"/>
      <c r="XT56" s="43"/>
      <c r="XU56" s="42" t="str">
        <f>IF(XS56=0," ",(VLOOKUP(XS56,PROTOKOL!$A$1:$E$29,2,FALSE))*XT56)</f>
        <v xml:space="preserve"> </v>
      </c>
      <c r="XV56" s="175" t="str">
        <f t="shared" si="58"/>
        <v xml:space="preserve"> </v>
      </c>
      <c r="XW56" s="212" t="str">
        <f>IF(XS56=0," ",VLOOKUP(XS56,PROTOKOL!$A:$E,5,FALSE))</f>
        <v xml:space="preserve"> </v>
      </c>
      <c r="XX56" s="176"/>
      <c r="XY56" s="177" t="str">
        <f t="shared" si="173"/>
        <v xml:space="preserve"> </v>
      </c>
      <c r="XZ56" s="217" t="str">
        <f>IF(YB56=0," ",VLOOKUP(YB56,PROTOKOL!$A:$F,6,FALSE))</f>
        <v xml:space="preserve"> </v>
      </c>
      <c r="YA56" s="43"/>
      <c r="YB56" s="43"/>
      <c r="YC56" s="43"/>
      <c r="YD56" s="91" t="str">
        <f>IF(YB56=0," ",(VLOOKUP(YB56,PROTOKOL!$A$1:$E$29,2,FALSE))*YC56)</f>
        <v xml:space="preserve"> </v>
      </c>
      <c r="YE56" s="175" t="str">
        <f t="shared" si="59"/>
        <v xml:space="preserve"> </v>
      </c>
      <c r="YF56" s="176" t="str">
        <f>IF(YB56=0," ",VLOOKUP(YB56,PROTOKOL!$A:$E,5,FALSE))</f>
        <v xml:space="preserve"> </v>
      </c>
      <c r="YG56" s="212" t="str">
        <f t="shared" si="208"/>
        <v xml:space="preserve"> </v>
      </c>
      <c r="YH56" s="176">
        <f t="shared" si="175"/>
        <v>0</v>
      </c>
      <c r="YI56" s="177" t="str">
        <f t="shared" si="176"/>
        <v xml:space="preserve"> </v>
      </c>
    </row>
    <row r="57" spans="1:659" ht="13.8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/>
      <c r="K57" s="177" t="str">
        <f t="shared" si="60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61"/>
        <v xml:space="preserve"> </v>
      </c>
      <c r="T57" s="176">
        <f t="shared" si="62"/>
        <v>0</v>
      </c>
      <c r="U57" s="177" t="str">
        <f t="shared" si="63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/>
      <c r="AG57" s="177" t="str">
        <f t="shared" si="64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80"/>
        <v xml:space="preserve"> </v>
      </c>
      <c r="AP57" s="176">
        <f t="shared" si="66"/>
        <v>0</v>
      </c>
      <c r="AQ57" s="177" t="str">
        <f t="shared" si="67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/>
      <c r="BC57" s="177" t="str">
        <f t="shared" si="68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81"/>
        <v xml:space="preserve"> </v>
      </c>
      <c r="BL57" s="176">
        <f t="shared" si="70"/>
        <v>0</v>
      </c>
      <c r="BM57" s="177" t="str">
        <f t="shared" si="71"/>
        <v xml:space="preserve"> </v>
      </c>
      <c r="BO57" s="173">
        <v>12</v>
      </c>
      <c r="BP57" s="229"/>
      <c r="BQ57" s="174" t="str">
        <f>IF(BS57=0," ",VLOOKUP(BS57,PROTOKOL!$A:$F,6,FALSE))</f>
        <v xml:space="preserve"> </v>
      </c>
      <c r="BR57" s="43"/>
      <c r="BS57" s="43"/>
      <c r="BT57" s="43"/>
      <c r="BU57" s="42" t="str">
        <f>IF(BS57=0," ",(VLOOKUP(BS57,PROTOKOL!$A$1:$E$29,2,FALSE))*BT57)</f>
        <v xml:space="preserve"> </v>
      </c>
      <c r="BV57" s="175" t="str">
        <f t="shared" si="6"/>
        <v xml:space="preserve"> </v>
      </c>
      <c r="BW57" s="212" t="str">
        <f>IF(BS57=0," ",VLOOKUP(BS57,PROTOKOL!$A:$E,5,FALSE))</f>
        <v xml:space="preserve"> </v>
      </c>
      <c r="BX57" s="176"/>
      <c r="BY57" s="177" t="str">
        <f t="shared" si="72"/>
        <v xml:space="preserve"> 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182"/>
        <v xml:space="preserve"> </v>
      </c>
      <c r="CH57" s="176">
        <f t="shared" si="74"/>
        <v>0</v>
      </c>
      <c r="CI57" s="177" t="str">
        <f t="shared" si="75"/>
        <v xml:space="preserve"> </v>
      </c>
      <c r="CK57" s="173">
        <v>12</v>
      </c>
      <c r="CL57" s="229"/>
      <c r="CM57" s="174" t="str">
        <f>IF(CO57=0," ",VLOOKUP(CO57,PROTOKOL!$A:$F,6,FALSE))</f>
        <v xml:space="preserve"> </v>
      </c>
      <c r="CN57" s="43"/>
      <c r="CO57" s="43"/>
      <c r="CP57" s="43"/>
      <c r="CQ57" s="42" t="str">
        <f>IF(CO57=0," ",(VLOOKUP(CO57,PROTOKOL!$A$1:$E$29,2,FALSE))*CP57)</f>
        <v xml:space="preserve"> </v>
      </c>
      <c r="CR57" s="175" t="str">
        <f t="shared" si="8"/>
        <v xml:space="preserve"> </v>
      </c>
      <c r="CS57" s="212" t="str">
        <f>IF(CO57=0," ",VLOOKUP(CO57,PROTOKOL!$A:$E,5,FALSE))</f>
        <v xml:space="preserve"> </v>
      </c>
      <c r="CT57" s="176"/>
      <c r="CU57" s="177" t="str">
        <f t="shared" si="76"/>
        <v xml:space="preserve"> 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83"/>
        <v xml:space="preserve"> </v>
      </c>
      <c r="DD57" s="176">
        <f t="shared" si="78"/>
        <v>0</v>
      </c>
      <c r="DE57" s="177" t="str">
        <f t="shared" si="79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/>
      <c r="DQ57" s="177" t="str">
        <f t="shared" si="80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84"/>
        <v xml:space="preserve"> </v>
      </c>
      <c r="DZ57" s="176">
        <f t="shared" si="82"/>
        <v>0</v>
      </c>
      <c r="EA57" s="177" t="str">
        <f t="shared" si="83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/>
      <c r="EM57" s="177" t="str">
        <f t="shared" si="84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85"/>
        <v xml:space="preserve"> </v>
      </c>
      <c r="EV57" s="176">
        <f t="shared" si="86"/>
        <v>0</v>
      </c>
      <c r="EW57" s="177" t="str">
        <f t="shared" si="87"/>
        <v xml:space="preserve"> </v>
      </c>
      <c r="EY57" s="173">
        <v>12</v>
      </c>
      <c r="EZ57" s="229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/>
      <c r="FI57" s="177" t="str">
        <f t="shared" si="177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6"/>
        <v xml:space="preserve"> </v>
      </c>
      <c r="FR57" s="176">
        <f t="shared" si="88"/>
        <v>0</v>
      </c>
      <c r="FS57" s="177" t="str">
        <f t="shared" si="89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/>
      <c r="GE57" s="177" t="str">
        <f t="shared" si="90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7"/>
        <v xml:space="preserve"> </v>
      </c>
      <c r="GN57" s="176">
        <f t="shared" si="92"/>
        <v>0</v>
      </c>
      <c r="GO57" s="177" t="str">
        <f t="shared" si="93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/>
      <c r="HA57" s="177" t="str">
        <f t="shared" si="94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8"/>
        <v xml:space="preserve"> </v>
      </c>
      <c r="HJ57" s="176">
        <f t="shared" si="96"/>
        <v>0</v>
      </c>
      <c r="HK57" s="177" t="str">
        <f t="shared" si="97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/>
      <c r="HW57" s="177" t="str">
        <f t="shared" si="98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189"/>
        <v xml:space="preserve"> </v>
      </c>
      <c r="IF57" s="176">
        <f t="shared" si="100"/>
        <v>0</v>
      </c>
      <c r="IG57" s="177" t="str">
        <f t="shared" si="101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/>
      <c r="IS57" s="177" t="str">
        <f t="shared" si="102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90"/>
        <v xml:space="preserve"> </v>
      </c>
      <c r="JB57" s="176">
        <f t="shared" si="104"/>
        <v>0</v>
      </c>
      <c r="JC57" s="177" t="str">
        <f t="shared" si="105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/>
      <c r="JO57" s="177" t="str">
        <f t="shared" si="106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91"/>
        <v xml:space="preserve"> </v>
      </c>
      <c r="JX57" s="176">
        <f t="shared" si="108"/>
        <v>0</v>
      </c>
      <c r="JY57" s="177" t="str">
        <f t="shared" si="109"/>
        <v xml:space="preserve"> </v>
      </c>
      <c r="KA57" s="173">
        <v>12</v>
      </c>
      <c r="KB57" s="229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/>
      <c r="KK57" s="177" t="str">
        <f t="shared" si="110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92"/>
        <v xml:space="preserve"> </v>
      </c>
      <c r="KT57" s="176">
        <f t="shared" si="112"/>
        <v>0</v>
      </c>
      <c r="KU57" s="177" t="str">
        <f t="shared" si="113"/>
        <v xml:space="preserve"> </v>
      </c>
      <c r="KW57" s="173">
        <v>12</v>
      </c>
      <c r="KX57" s="229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/>
      <c r="LG57" s="177" t="str">
        <f t="shared" si="114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93"/>
        <v xml:space="preserve"> </v>
      </c>
      <c r="LP57" s="176">
        <f t="shared" si="116"/>
        <v>0</v>
      </c>
      <c r="LQ57" s="177" t="str">
        <f t="shared" si="117"/>
        <v xml:space="preserve"> 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/>
      <c r="MC57" s="177" t="str">
        <f t="shared" si="118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94"/>
        <v xml:space="preserve"> </v>
      </c>
      <c r="ML57" s="176">
        <f t="shared" si="120"/>
        <v>0</v>
      </c>
      <c r="MM57" s="177" t="str">
        <f t="shared" si="121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/>
      <c r="MY57" s="177" t="str">
        <f t="shared" si="122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95"/>
        <v xml:space="preserve"> </v>
      </c>
      <c r="NH57" s="176">
        <f t="shared" si="124"/>
        <v>0</v>
      </c>
      <c r="NI57" s="177" t="str">
        <f t="shared" si="125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/>
      <c r="NU57" s="177" t="str">
        <f t="shared" si="126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6"/>
        <v xml:space="preserve"> </v>
      </c>
      <c r="OD57" s="176">
        <f t="shared" si="128"/>
        <v>0</v>
      </c>
      <c r="OE57" s="177" t="str">
        <f t="shared" si="129"/>
        <v xml:space="preserve"> </v>
      </c>
      <c r="OG57" s="173">
        <v>12</v>
      </c>
      <c r="OH57" s="229"/>
      <c r="OI57" s="174" t="str">
        <f>IF(OK57=0," ",VLOOKUP(OK57,PROTOKOL!$A:$F,6,FALSE))</f>
        <v xml:space="preserve"> </v>
      </c>
      <c r="OJ57" s="43"/>
      <c r="OK57" s="43"/>
      <c r="OL57" s="43"/>
      <c r="OM57" s="42" t="str">
        <f>IF(OK57=0," ",(VLOOKUP(OK57,PROTOKOL!$A$1:$E$29,2,FALSE))*OL57)</f>
        <v xml:space="preserve"> </v>
      </c>
      <c r="ON57" s="175" t="str">
        <f t="shared" si="36"/>
        <v xml:space="preserve"> </v>
      </c>
      <c r="OO57" s="212" t="str">
        <f>IF(OK57=0," ",VLOOKUP(OK57,PROTOKOL!$A:$E,5,FALSE))</f>
        <v xml:space="preserve"> </v>
      </c>
      <c r="OP57" s="176"/>
      <c r="OQ57" s="177" t="str">
        <f t="shared" si="130"/>
        <v xml:space="preserve"> 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7"/>
        <v xml:space="preserve"> </v>
      </c>
      <c r="OZ57" s="176">
        <f t="shared" si="132"/>
        <v>0</v>
      </c>
      <c r="PA57" s="177" t="str">
        <f t="shared" si="133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/>
      <c r="PM57" s="177" t="str">
        <f t="shared" si="134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8"/>
        <v xml:space="preserve"> </v>
      </c>
      <c r="PV57" s="176">
        <f t="shared" si="136"/>
        <v>0</v>
      </c>
      <c r="PW57" s="177" t="str">
        <f t="shared" si="137"/>
        <v xml:space="preserve"> </v>
      </c>
      <c r="PY57" s="173">
        <v>12</v>
      </c>
      <c r="PZ57" s="229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/>
      <c r="QI57" s="177" t="str">
        <f t="shared" si="179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9"/>
        <v xml:space="preserve"> </v>
      </c>
      <c r="QR57" s="176">
        <f t="shared" si="139"/>
        <v>0</v>
      </c>
      <c r="QS57" s="177" t="str">
        <f t="shared" si="140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/>
      <c r="RE57" s="177" t="str">
        <f t="shared" si="141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200"/>
        <v xml:space="preserve"> </v>
      </c>
      <c r="RN57" s="176">
        <f t="shared" si="143"/>
        <v>0</v>
      </c>
      <c r="RO57" s="177" t="str">
        <f t="shared" si="144"/>
        <v xml:space="preserve"> </v>
      </c>
      <c r="RQ57" s="173">
        <v>12</v>
      </c>
      <c r="RR57" s="229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/>
      <c r="SA57" s="177" t="str">
        <f t="shared" si="145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201"/>
        <v xml:space="preserve"> </v>
      </c>
      <c r="SJ57" s="176">
        <f t="shared" si="147"/>
        <v>0</v>
      </c>
      <c r="SK57" s="177" t="str">
        <f t="shared" si="148"/>
        <v xml:space="preserve"> </v>
      </c>
      <c r="SM57" s="173">
        <v>12</v>
      </c>
      <c r="SN57" s="229"/>
      <c r="SO57" s="174" t="str">
        <f>IF(SQ57=0," ",VLOOKUP(SQ57,PROTOKOL!$A:$F,6,FALSE))</f>
        <v xml:space="preserve"> </v>
      </c>
      <c r="SP57" s="43"/>
      <c r="SQ57" s="43"/>
      <c r="SR57" s="43"/>
      <c r="SS57" s="42" t="str">
        <f>IF(SQ57=0," ",(VLOOKUP(SQ57,PROTOKOL!$A$1:$E$29,2,FALSE))*SR57)</f>
        <v xml:space="preserve"> </v>
      </c>
      <c r="ST57" s="175" t="str">
        <f t="shared" si="46"/>
        <v xml:space="preserve"> </v>
      </c>
      <c r="SU57" s="212" t="str">
        <f>IF(SQ57=0," ",VLOOKUP(SQ57,PROTOKOL!$A:$E,5,FALSE))</f>
        <v xml:space="preserve"> </v>
      </c>
      <c r="SV57" s="176"/>
      <c r="SW57" s="177" t="str">
        <f t="shared" si="149"/>
        <v xml:space="preserve"> 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202"/>
        <v xml:space="preserve"> </v>
      </c>
      <c r="TF57" s="176">
        <f t="shared" si="151"/>
        <v>0</v>
      </c>
      <c r="TG57" s="177" t="str">
        <f t="shared" si="152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/>
      <c r="TS57" s="177" t="str">
        <f t="shared" si="153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203"/>
        <v xml:space="preserve"> </v>
      </c>
      <c r="UB57" s="176">
        <f t="shared" si="155"/>
        <v>0</v>
      </c>
      <c r="UC57" s="177" t="str">
        <f t="shared" si="156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/>
      <c r="UO57" s="177" t="str">
        <f t="shared" si="157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204"/>
        <v xml:space="preserve"> </v>
      </c>
      <c r="UX57" s="176">
        <f t="shared" si="159"/>
        <v>0</v>
      </c>
      <c r="UY57" s="177" t="str">
        <f t="shared" si="160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/>
      <c r="VK57" s="177" t="str">
        <f t="shared" si="161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205"/>
        <v xml:space="preserve"> </v>
      </c>
      <c r="VT57" s="176">
        <f t="shared" si="163"/>
        <v>0</v>
      </c>
      <c r="VU57" s="177" t="str">
        <f t="shared" si="164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/>
      <c r="WG57" s="177" t="str">
        <f t="shared" si="165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6"/>
        <v xml:space="preserve"> </v>
      </c>
      <c r="WP57" s="176">
        <f t="shared" si="167"/>
        <v>0</v>
      </c>
      <c r="WQ57" s="177" t="str">
        <f t="shared" si="168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/>
      <c r="XC57" s="177" t="str">
        <f t="shared" si="169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7"/>
        <v xml:space="preserve"> </v>
      </c>
      <c r="XL57" s="176">
        <f t="shared" si="171"/>
        <v>0</v>
      </c>
      <c r="XM57" s="177" t="str">
        <f t="shared" si="172"/>
        <v xml:space="preserve"> </v>
      </c>
      <c r="XO57" s="173">
        <v>12</v>
      </c>
      <c r="XP57" s="229"/>
      <c r="XQ57" s="174" t="str">
        <f>IF(XS57=0," ",VLOOKUP(XS57,PROTOKOL!$A:$F,6,FALSE))</f>
        <v xml:space="preserve"> </v>
      </c>
      <c r="XR57" s="43"/>
      <c r="XS57" s="43"/>
      <c r="XT57" s="43"/>
      <c r="XU57" s="42" t="str">
        <f>IF(XS57=0," ",(VLOOKUP(XS57,PROTOKOL!$A$1:$E$29,2,FALSE))*XT57)</f>
        <v xml:space="preserve"> </v>
      </c>
      <c r="XV57" s="175" t="str">
        <f t="shared" si="58"/>
        <v xml:space="preserve"> </v>
      </c>
      <c r="XW57" s="212" t="str">
        <f>IF(XS57=0," ",VLOOKUP(XS57,PROTOKOL!$A:$E,5,FALSE))</f>
        <v xml:space="preserve"> </v>
      </c>
      <c r="XX57" s="176"/>
      <c r="XY57" s="177" t="str">
        <f t="shared" si="173"/>
        <v xml:space="preserve"> </v>
      </c>
      <c r="XZ57" s="217" t="str">
        <f>IF(YB57=0," ",VLOOKUP(YB57,PROTOKOL!$A:$F,6,FALSE))</f>
        <v xml:space="preserve"> </v>
      </c>
      <c r="YA57" s="43"/>
      <c r="YB57" s="43"/>
      <c r="YC57" s="43"/>
      <c r="YD57" s="91" t="str">
        <f>IF(YB57=0," ",(VLOOKUP(YB57,PROTOKOL!$A$1:$E$29,2,FALSE))*YC57)</f>
        <v xml:space="preserve"> </v>
      </c>
      <c r="YE57" s="175" t="str">
        <f t="shared" si="59"/>
        <v xml:space="preserve"> </v>
      </c>
      <c r="YF57" s="176" t="str">
        <f>IF(YB57=0," ",VLOOKUP(YB57,PROTOKOL!$A:$E,5,FALSE))</f>
        <v xml:space="preserve"> </v>
      </c>
      <c r="YG57" s="212" t="str">
        <f t="shared" si="208"/>
        <v xml:space="preserve"> </v>
      </c>
      <c r="YH57" s="176">
        <f t="shared" si="175"/>
        <v>0</v>
      </c>
      <c r="YI57" s="177" t="str">
        <f t="shared" si="176"/>
        <v xml:space="preserve"> </v>
      </c>
    </row>
    <row r="58" spans="1:659" ht="13.8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/>
      <c r="K58" s="177" t="str">
        <f t="shared" si="60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61"/>
        <v xml:space="preserve"> </v>
      </c>
      <c r="T58" s="176">
        <f t="shared" si="62"/>
        <v>0</v>
      </c>
      <c r="U58" s="177" t="str">
        <f t="shared" si="63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/>
      <c r="AG58" s="177" t="str">
        <f t="shared" si="64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80"/>
        <v xml:space="preserve"> </v>
      </c>
      <c r="AP58" s="176">
        <f t="shared" si="66"/>
        <v>0</v>
      </c>
      <c r="AQ58" s="177" t="str">
        <f t="shared" si="67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/>
      <c r="BC58" s="177" t="str">
        <f t="shared" si="68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81"/>
        <v xml:space="preserve"> </v>
      </c>
      <c r="BL58" s="176">
        <f t="shared" si="70"/>
        <v>0</v>
      </c>
      <c r="BM58" s="177" t="str">
        <f t="shared" si="71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/>
      <c r="BY58" s="177" t="str">
        <f t="shared" si="72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182"/>
        <v xml:space="preserve"> </v>
      </c>
      <c r="CH58" s="176">
        <f t="shared" si="74"/>
        <v>0</v>
      </c>
      <c r="CI58" s="177" t="str">
        <f t="shared" si="75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/>
      <c r="CU58" s="177" t="str">
        <f t="shared" si="76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83"/>
        <v xml:space="preserve"> </v>
      </c>
      <c r="DD58" s="176">
        <f t="shared" si="78"/>
        <v>0</v>
      </c>
      <c r="DE58" s="177" t="str">
        <f t="shared" si="79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/>
      <c r="DQ58" s="177" t="str">
        <f t="shared" si="80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84"/>
        <v xml:space="preserve"> </v>
      </c>
      <c r="DZ58" s="176">
        <f t="shared" si="82"/>
        <v>0</v>
      </c>
      <c r="EA58" s="177" t="str">
        <f t="shared" si="83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/>
      <c r="EM58" s="177" t="str">
        <f t="shared" si="84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85"/>
        <v xml:space="preserve"> </v>
      </c>
      <c r="EV58" s="176">
        <f t="shared" si="86"/>
        <v>0</v>
      </c>
      <c r="EW58" s="177" t="str">
        <f t="shared" si="87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/>
      <c r="FI58" s="177" t="str">
        <f t="shared" si="177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6"/>
        <v xml:space="preserve"> </v>
      </c>
      <c r="FR58" s="176">
        <f t="shared" si="88"/>
        <v>0</v>
      </c>
      <c r="FS58" s="177" t="str">
        <f t="shared" si="89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/>
      <c r="GE58" s="177" t="str">
        <f t="shared" si="90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7"/>
        <v xml:space="preserve"> </v>
      </c>
      <c r="GN58" s="176">
        <f t="shared" si="92"/>
        <v>0</v>
      </c>
      <c r="GO58" s="177" t="str">
        <f t="shared" si="93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/>
      <c r="HA58" s="177" t="str">
        <f t="shared" si="94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8"/>
        <v xml:space="preserve"> </v>
      </c>
      <c r="HJ58" s="176">
        <f t="shared" si="96"/>
        <v>0</v>
      </c>
      <c r="HK58" s="177" t="str">
        <f t="shared" si="97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/>
      <c r="HW58" s="177" t="str">
        <f t="shared" si="98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189"/>
        <v xml:space="preserve"> </v>
      </c>
      <c r="IF58" s="176">
        <f t="shared" si="100"/>
        <v>0</v>
      </c>
      <c r="IG58" s="177" t="str">
        <f t="shared" si="101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/>
      <c r="IS58" s="177" t="str">
        <f t="shared" si="102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90"/>
        <v xml:space="preserve"> </v>
      </c>
      <c r="JB58" s="176">
        <f t="shared" si="104"/>
        <v>0</v>
      </c>
      <c r="JC58" s="177" t="str">
        <f t="shared" si="105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/>
      <c r="JO58" s="177" t="str">
        <f t="shared" si="106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91"/>
        <v xml:space="preserve"> </v>
      </c>
      <c r="JX58" s="176">
        <f t="shared" si="108"/>
        <v>0</v>
      </c>
      <c r="JY58" s="177" t="str">
        <f t="shared" si="109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/>
      <c r="KK58" s="177" t="str">
        <f t="shared" si="110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92"/>
        <v xml:space="preserve"> </v>
      </c>
      <c r="KT58" s="176">
        <f t="shared" si="112"/>
        <v>0</v>
      </c>
      <c r="KU58" s="177" t="str">
        <f t="shared" si="113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/>
      <c r="LG58" s="177" t="str">
        <f t="shared" si="114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93"/>
        <v xml:space="preserve"> </v>
      </c>
      <c r="LP58" s="176">
        <f t="shared" si="116"/>
        <v>0</v>
      </c>
      <c r="LQ58" s="177" t="str">
        <f t="shared" si="117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/>
      <c r="MC58" s="177" t="str">
        <f t="shared" si="118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94"/>
        <v xml:space="preserve"> </v>
      </c>
      <c r="ML58" s="176">
        <f t="shared" si="120"/>
        <v>0</v>
      </c>
      <c r="MM58" s="177" t="str">
        <f t="shared" si="121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/>
      <c r="MY58" s="177" t="str">
        <f t="shared" si="122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95"/>
        <v xml:space="preserve"> </v>
      </c>
      <c r="NH58" s="176">
        <f t="shared" si="124"/>
        <v>0</v>
      </c>
      <c r="NI58" s="177" t="str">
        <f t="shared" si="125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/>
      <c r="NU58" s="177" t="str">
        <f t="shared" si="126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6"/>
        <v xml:space="preserve"> </v>
      </c>
      <c r="OD58" s="176">
        <f t="shared" si="128"/>
        <v>0</v>
      </c>
      <c r="OE58" s="177" t="str">
        <f t="shared" si="129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/>
      <c r="OQ58" s="177" t="str">
        <f t="shared" si="130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7"/>
        <v xml:space="preserve"> </v>
      </c>
      <c r="OZ58" s="176">
        <f t="shared" si="132"/>
        <v>0</v>
      </c>
      <c r="PA58" s="177" t="str">
        <f t="shared" si="133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/>
      <c r="PM58" s="177" t="str">
        <f t="shared" si="134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8"/>
        <v xml:space="preserve"> </v>
      </c>
      <c r="PV58" s="176">
        <f t="shared" si="136"/>
        <v>0</v>
      </c>
      <c r="PW58" s="177" t="str">
        <f t="shared" si="137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/>
      <c r="QI58" s="177" t="str">
        <f t="shared" si="179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9"/>
        <v xml:space="preserve"> </v>
      </c>
      <c r="QR58" s="176">
        <f t="shared" si="139"/>
        <v>0</v>
      </c>
      <c r="QS58" s="177" t="str">
        <f t="shared" si="140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/>
      <c r="RE58" s="177" t="str">
        <f t="shared" si="141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200"/>
        <v xml:space="preserve"> </v>
      </c>
      <c r="RN58" s="176">
        <f t="shared" si="143"/>
        <v>0</v>
      </c>
      <c r="RO58" s="177" t="str">
        <f t="shared" si="144"/>
        <v xml:space="preserve"> </v>
      </c>
      <c r="RQ58" s="173">
        <v>12</v>
      </c>
      <c r="RR58" s="230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/>
      <c r="SA58" s="177" t="str">
        <f t="shared" si="145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201"/>
        <v xml:space="preserve"> </v>
      </c>
      <c r="SJ58" s="176">
        <f t="shared" si="147"/>
        <v>0</v>
      </c>
      <c r="SK58" s="177" t="str">
        <f t="shared" si="148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/>
      <c r="SW58" s="177" t="str">
        <f t="shared" si="149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202"/>
        <v xml:space="preserve"> </v>
      </c>
      <c r="TF58" s="176">
        <f t="shared" si="151"/>
        <v>0</v>
      </c>
      <c r="TG58" s="177" t="str">
        <f t="shared" si="152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/>
      <c r="TS58" s="177" t="str">
        <f t="shared" si="153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203"/>
        <v xml:space="preserve"> </v>
      </c>
      <c r="UB58" s="176">
        <f t="shared" si="155"/>
        <v>0</v>
      </c>
      <c r="UC58" s="177" t="str">
        <f t="shared" si="156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/>
      <c r="UO58" s="177" t="str">
        <f t="shared" si="157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204"/>
        <v xml:space="preserve"> </v>
      </c>
      <c r="UX58" s="176">
        <f t="shared" si="159"/>
        <v>0</v>
      </c>
      <c r="UY58" s="177" t="str">
        <f t="shared" si="160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/>
      <c r="VK58" s="177" t="str">
        <f t="shared" si="161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205"/>
        <v xml:space="preserve"> </v>
      </c>
      <c r="VT58" s="176">
        <f t="shared" si="163"/>
        <v>0</v>
      </c>
      <c r="VU58" s="177" t="str">
        <f t="shared" si="164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/>
      <c r="WG58" s="177" t="str">
        <f t="shared" si="165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6"/>
        <v xml:space="preserve"> </v>
      </c>
      <c r="WP58" s="176">
        <f t="shared" si="167"/>
        <v>0</v>
      </c>
      <c r="WQ58" s="177" t="str">
        <f t="shared" si="168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/>
      <c r="XC58" s="177" t="str">
        <f t="shared" si="169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7"/>
        <v xml:space="preserve"> </v>
      </c>
      <c r="XL58" s="176">
        <f t="shared" si="171"/>
        <v>0</v>
      </c>
      <c r="XM58" s="177" t="str">
        <f t="shared" si="172"/>
        <v xml:space="preserve"> </v>
      </c>
      <c r="XO58" s="173">
        <v>12</v>
      </c>
      <c r="XP58" s="230"/>
      <c r="XQ58" s="174" t="str">
        <f>IF(XS58=0," ",VLOOKUP(XS58,PROTOKOL!$A:$F,6,FALSE))</f>
        <v xml:space="preserve"> </v>
      </c>
      <c r="XR58" s="43"/>
      <c r="XS58" s="43"/>
      <c r="XT58" s="43"/>
      <c r="XU58" s="42" t="str">
        <f>IF(XS58=0," ",(VLOOKUP(XS58,PROTOKOL!$A$1:$E$29,2,FALSE))*XT58)</f>
        <v xml:space="preserve"> </v>
      </c>
      <c r="XV58" s="175" t="str">
        <f t="shared" si="58"/>
        <v xml:space="preserve"> </v>
      </c>
      <c r="XW58" s="212" t="str">
        <f>IF(XS58=0," ",VLOOKUP(XS58,PROTOKOL!$A:$E,5,FALSE))</f>
        <v xml:space="preserve"> </v>
      </c>
      <c r="XX58" s="176"/>
      <c r="XY58" s="177" t="str">
        <f t="shared" si="173"/>
        <v xml:space="preserve"> </v>
      </c>
      <c r="XZ58" s="217" t="str">
        <f>IF(YB58=0," ",VLOOKUP(YB58,PROTOKOL!$A:$F,6,FALSE))</f>
        <v xml:space="preserve"> </v>
      </c>
      <c r="YA58" s="43"/>
      <c r="YB58" s="43"/>
      <c r="YC58" s="43"/>
      <c r="YD58" s="91" t="str">
        <f>IF(YB58=0," ",(VLOOKUP(YB58,PROTOKOL!$A$1:$E$29,2,FALSE))*YC58)</f>
        <v xml:space="preserve"> </v>
      </c>
      <c r="YE58" s="175" t="str">
        <f t="shared" si="59"/>
        <v xml:space="preserve"> </v>
      </c>
      <c r="YF58" s="176" t="str">
        <f>IF(YB58=0," ",VLOOKUP(YB58,PROTOKOL!$A:$E,5,FALSE))</f>
        <v xml:space="preserve"> </v>
      </c>
      <c r="YG58" s="212" t="str">
        <f t="shared" si="208"/>
        <v xml:space="preserve"> </v>
      </c>
      <c r="YH58" s="176">
        <f t="shared" si="175"/>
        <v>0</v>
      </c>
      <c r="YI58" s="177" t="str">
        <f t="shared" si="176"/>
        <v xml:space="preserve"> </v>
      </c>
    </row>
    <row r="59" spans="1:659" ht="13.8">
      <c r="A59" s="173">
        <v>13</v>
      </c>
      <c r="B59" s="231">
        <v>13</v>
      </c>
      <c r="C59" s="174" t="str">
        <f>IF(E59=0," ",VLOOKUP(E59,PROTOKOL!$A:$F,6,FALSE))</f>
        <v xml:space="preserve"> 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/>
      <c r="K59" s="177" t="str">
        <f t="shared" si="60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61"/>
        <v xml:space="preserve"> </v>
      </c>
      <c r="T59" s="176">
        <f t="shared" si="62"/>
        <v>0</v>
      </c>
      <c r="U59" s="177" t="str">
        <f t="shared" si="63"/>
        <v xml:space="preserve"> </v>
      </c>
      <c r="W59" s="173">
        <v>13</v>
      </c>
      <c r="X59" s="231">
        <v>13</v>
      </c>
      <c r="Y59" s="174" t="str">
        <f>IF(AA59=0," ",VLOOKUP(AA59,PROTOKOL!$A:$F,6,FALSE))</f>
        <v xml:space="preserve"> </v>
      </c>
      <c r="Z59" s="43"/>
      <c r="AA59" s="43"/>
      <c r="AB59" s="43"/>
      <c r="AC59" s="42" t="str">
        <f>IF(AA59=0," ",(VLOOKUP(AA59,PROTOKOL!$A$1:$E$29,2,FALSE))*AB59)</f>
        <v xml:space="preserve"> </v>
      </c>
      <c r="AD59" s="175" t="str">
        <f t="shared" si="2"/>
        <v xml:space="preserve"> </v>
      </c>
      <c r="AE59" s="212" t="str">
        <f>IF(AA59=0," ",VLOOKUP(AA59,PROTOKOL!$A:$E,5,FALSE))</f>
        <v xml:space="preserve"> </v>
      </c>
      <c r="AF59" s="176"/>
      <c r="AG59" s="177" t="str">
        <f t="shared" si="64"/>
        <v xml:space="preserve"> 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80"/>
        <v xml:space="preserve"> </v>
      </c>
      <c r="AP59" s="176">
        <f t="shared" si="66"/>
        <v>0</v>
      </c>
      <c r="AQ59" s="177" t="str">
        <f t="shared" si="67"/>
        <v xml:space="preserve"> </v>
      </c>
      <c r="AS59" s="173">
        <v>13</v>
      </c>
      <c r="AT59" s="231">
        <v>13</v>
      </c>
      <c r="AU59" s="174" t="str">
        <f>IF(AW59=0," ",VLOOKUP(AW59,PROTOKOL!$A:$F,6,FALSE))</f>
        <v xml:space="preserve"> </v>
      </c>
      <c r="AV59" s="43"/>
      <c r="AW59" s="43"/>
      <c r="AX59" s="43"/>
      <c r="AY59" s="42" t="str">
        <f>IF(AW59=0," ",(VLOOKUP(AW59,PROTOKOL!$A$1:$E$29,2,FALSE))*AX59)</f>
        <v xml:space="preserve"> </v>
      </c>
      <c r="AZ59" s="175" t="str">
        <f t="shared" si="4"/>
        <v xml:space="preserve"> </v>
      </c>
      <c r="BA59" s="212" t="str">
        <f>IF(AW59=0," ",VLOOKUP(AW59,PROTOKOL!$A:$E,5,FALSE))</f>
        <v xml:space="preserve"> </v>
      </c>
      <c r="BB59" s="176"/>
      <c r="BC59" s="177" t="str">
        <f t="shared" si="68"/>
        <v xml:space="preserve"> 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81"/>
        <v xml:space="preserve"> </v>
      </c>
      <c r="BL59" s="176">
        <f t="shared" si="70"/>
        <v>0</v>
      </c>
      <c r="BM59" s="177" t="str">
        <f t="shared" si="71"/>
        <v xml:space="preserve"> </v>
      </c>
      <c r="BO59" s="173">
        <v>13</v>
      </c>
      <c r="BP59" s="231">
        <v>13</v>
      </c>
      <c r="BQ59" s="174" t="str">
        <f>IF(BS59=0," ",VLOOKUP(BS59,PROTOKOL!$A:$F,6,FALSE))</f>
        <v xml:space="preserve"> 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/>
      <c r="BY59" s="177" t="str">
        <f t="shared" si="72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182"/>
        <v xml:space="preserve"> </v>
      </c>
      <c r="CH59" s="176">
        <f t="shared" si="74"/>
        <v>0</v>
      </c>
      <c r="CI59" s="177" t="str">
        <f t="shared" si="75"/>
        <v xml:space="preserve"> </v>
      </c>
      <c r="CK59" s="173">
        <v>13</v>
      </c>
      <c r="CL59" s="231">
        <v>13</v>
      </c>
      <c r="CM59" s="174" t="str">
        <f>IF(CO59=0," ",VLOOKUP(CO59,PROTOKOL!$A:$F,6,FALSE))</f>
        <v xml:space="preserve"> 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/>
      <c r="CU59" s="177" t="str">
        <f t="shared" si="76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83"/>
        <v xml:space="preserve"> </v>
      </c>
      <c r="DD59" s="176">
        <f t="shared" si="78"/>
        <v>0</v>
      </c>
      <c r="DE59" s="177" t="str">
        <f t="shared" si="79"/>
        <v xml:space="preserve"> </v>
      </c>
      <c r="DG59" s="173">
        <v>13</v>
      </c>
      <c r="DH59" s="231">
        <v>13</v>
      </c>
      <c r="DI59" s="174" t="str">
        <f>IF(DK59=0," ",VLOOKUP(DK59,PROTOKOL!$A:$F,6,FALSE))</f>
        <v xml:space="preserve"> </v>
      </c>
      <c r="DJ59" s="43"/>
      <c r="DK59" s="43"/>
      <c r="DL59" s="43"/>
      <c r="DM59" s="42" t="str">
        <f>IF(DK59=0," ",(VLOOKUP(DK59,PROTOKOL!$A$1:$E$29,2,FALSE))*DL59)</f>
        <v xml:space="preserve"> </v>
      </c>
      <c r="DN59" s="175" t="str">
        <f t="shared" si="10"/>
        <v xml:space="preserve"> </v>
      </c>
      <c r="DO59" s="212" t="str">
        <f>IF(DK59=0," ",VLOOKUP(DK59,PROTOKOL!$A:$E,5,FALSE))</f>
        <v xml:space="preserve"> </v>
      </c>
      <c r="DP59" s="176"/>
      <c r="DQ59" s="177" t="str">
        <f t="shared" si="80"/>
        <v xml:space="preserve"> 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84"/>
        <v xml:space="preserve"> </v>
      </c>
      <c r="DZ59" s="176">
        <f t="shared" si="82"/>
        <v>0</v>
      </c>
      <c r="EA59" s="177" t="str">
        <f t="shared" si="83"/>
        <v xml:space="preserve"> </v>
      </c>
      <c r="EC59" s="173">
        <v>13</v>
      </c>
      <c r="ED59" s="231">
        <v>13</v>
      </c>
      <c r="EE59" s="174" t="str">
        <f>IF(EG59=0," ",VLOOKUP(EG59,PROTOKOL!$A:$F,6,FALSE))</f>
        <v xml:space="preserve"> 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/>
      <c r="EM59" s="177" t="str">
        <f t="shared" si="84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85"/>
        <v xml:space="preserve"> </v>
      </c>
      <c r="EV59" s="176">
        <f t="shared" si="86"/>
        <v>0</v>
      </c>
      <c r="EW59" s="177" t="str">
        <f t="shared" si="87"/>
        <v xml:space="preserve"> </v>
      </c>
      <c r="EY59" s="173">
        <v>13</v>
      </c>
      <c r="EZ59" s="231">
        <v>13</v>
      </c>
      <c r="FA59" s="174" t="str">
        <f>IF(FC59=0," ",VLOOKUP(FC59,PROTOKOL!$A:$F,6,FALSE))</f>
        <v xml:space="preserve"> </v>
      </c>
      <c r="FB59" s="43"/>
      <c r="FC59" s="43"/>
      <c r="FD59" s="43"/>
      <c r="FE59" s="42" t="str">
        <f>IF(FC59=0," ",(VLOOKUP(FC59,PROTOKOL!$A$1:$E$29,2,FALSE))*FD59)</f>
        <v xml:space="preserve"> </v>
      </c>
      <c r="FF59" s="175" t="str">
        <f t="shared" si="14"/>
        <v xml:space="preserve"> </v>
      </c>
      <c r="FG59" s="212" t="str">
        <f>IF(FC59=0," ",VLOOKUP(FC59,PROTOKOL!$A:$E,5,FALSE))</f>
        <v xml:space="preserve"> </v>
      </c>
      <c r="FH59" s="176"/>
      <c r="FI59" s="177" t="str">
        <f t="shared" si="177"/>
        <v xml:space="preserve"> 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6"/>
        <v xml:space="preserve"> </v>
      </c>
      <c r="FR59" s="176">
        <f t="shared" si="88"/>
        <v>0</v>
      </c>
      <c r="FS59" s="177" t="str">
        <f t="shared" si="89"/>
        <v xml:space="preserve"> </v>
      </c>
      <c r="FU59" s="173">
        <v>13</v>
      </c>
      <c r="FV59" s="231">
        <v>13</v>
      </c>
      <c r="FW59" s="174" t="str">
        <f>IF(FY59=0," ",VLOOKUP(FY59,PROTOKOL!$A:$F,6,FALSE))</f>
        <v xml:space="preserve"> 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/>
      <c r="GE59" s="177" t="str">
        <f t="shared" si="90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7"/>
        <v xml:space="preserve"> </v>
      </c>
      <c r="GN59" s="176">
        <f t="shared" si="92"/>
        <v>0</v>
      </c>
      <c r="GO59" s="177" t="str">
        <f t="shared" si="93"/>
        <v xml:space="preserve"> </v>
      </c>
      <c r="GQ59" s="173">
        <v>13</v>
      </c>
      <c r="GR59" s="231">
        <v>13</v>
      </c>
      <c r="GS59" s="174" t="str">
        <f>IF(GU59=0," ",VLOOKUP(GU59,PROTOKOL!$A:$F,6,FALSE))</f>
        <v xml:space="preserve"> </v>
      </c>
      <c r="GT59" s="43"/>
      <c r="GU59" s="43"/>
      <c r="GV59" s="43"/>
      <c r="GW59" s="42" t="str">
        <f>IF(GU59=0," ",(VLOOKUP(GU59,PROTOKOL!$A$1:$E$29,2,FALSE))*GV59)</f>
        <v xml:space="preserve"> </v>
      </c>
      <c r="GX59" s="175" t="str">
        <f t="shared" si="18"/>
        <v xml:space="preserve"> </v>
      </c>
      <c r="GY59" s="212" t="str">
        <f>IF(GU59=0," ",VLOOKUP(GU59,PROTOKOL!$A:$E,5,FALSE))</f>
        <v xml:space="preserve"> </v>
      </c>
      <c r="GZ59" s="176"/>
      <c r="HA59" s="177" t="str">
        <f t="shared" si="94"/>
        <v xml:space="preserve"> 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8"/>
        <v xml:space="preserve"> </v>
      </c>
      <c r="HJ59" s="176">
        <f t="shared" si="96"/>
        <v>0</v>
      </c>
      <c r="HK59" s="177" t="str">
        <f t="shared" si="97"/>
        <v xml:space="preserve"> </v>
      </c>
      <c r="HM59" s="173">
        <v>13</v>
      </c>
      <c r="HN59" s="231">
        <v>13</v>
      </c>
      <c r="HO59" s="174" t="str">
        <f>IF(HQ59=0," ",VLOOKUP(HQ59,PROTOKOL!$A:$F,6,FALSE))</f>
        <v xml:space="preserve"> 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/>
      <c r="HW59" s="177" t="str">
        <f t="shared" si="98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189"/>
        <v xml:space="preserve"> </v>
      </c>
      <c r="IF59" s="176">
        <f t="shared" si="100"/>
        <v>0</v>
      </c>
      <c r="IG59" s="177" t="str">
        <f t="shared" si="101"/>
        <v xml:space="preserve"> </v>
      </c>
      <c r="II59" s="173">
        <v>13</v>
      </c>
      <c r="IJ59" s="231">
        <v>13</v>
      </c>
      <c r="IK59" s="174" t="str">
        <f>IF(IM59=0," ",VLOOKUP(IM59,PROTOKOL!$A:$F,6,FALSE))</f>
        <v xml:space="preserve"> 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/>
      <c r="IS59" s="177" t="str">
        <f t="shared" si="102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90"/>
        <v xml:space="preserve"> </v>
      </c>
      <c r="JB59" s="176">
        <f t="shared" si="104"/>
        <v>0</v>
      </c>
      <c r="JC59" s="177" t="str">
        <f t="shared" si="105"/>
        <v xml:space="preserve"> </v>
      </c>
      <c r="JE59" s="173">
        <v>13</v>
      </c>
      <c r="JF59" s="231">
        <v>13</v>
      </c>
      <c r="JG59" s="174" t="str">
        <f>IF(JI59=0," ",VLOOKUP(JI59,PROTOKOL!$A:$F,6,FALSE))</f>
        <v xml:space="preserve"> 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/>
      <c r="JO59" s="177" t="str">
        <f t="shared" si="106"/>
        <v xml:space="preserve"> </v>
      </c>
      <c r="JP59" s="217" t="str">
        <f>IF(JR59=0," ",VLOOKUP(JR59,PROTOKOL!$A:$F,6,FALSE))</f>
        <v xml:space="preserve"> </v>
      </c>
      <c r="JQ59" s="43"/>
      <c r="JR59" s="43"/>
      <c r="JS59" s="43"/>
      <c r="JT59" s="91" t="str">
        <f>IF(JR59=0," ",(VLOOKUP(JR59,PROTOKOL!$A$1:$E$29,2,FALSE))*JS59)</f>
        <v xml:space="preserve"> </v>
      </c>
      <c r="JU59" s="175" t="str">
        <f t="shared" si="25"/>
        <v xml:space="preserve"> </v>
      </c>
      <c r="JV59" s="176" t="str">
        <f>IF(JR59=0," ",VLOOKUP(JR59,PROTOKOL!$A:$E,5,FALSE))</f>
        <v xml:space="preserve"> </v>
      </c>
      <c r="JW59" s="212" t="str">
        <f t="shared" si="191"/>
        <v xml:space="preserve"> </v>
      </c>
      <c r="JX59" s="176">
        <f t="shared" si="108"/>
        <v>0</v>
      </c>
      <c r="JY59" s="177" t="str">
        <f t="shared" si="109"/>
        <v xml:space="preserve"> </v>
      </c>
      <c r="KA59" s="173">
        <v>13</v>
      </c>
      <c r="KB59" s="231">
        <v>13</v>
      </c>
      <c r="KC59" s="174" t="str">
        <f>IF(KE59=0," ",VLOOKUP(KE59,PROTOKOL!$A:$F,6,FALSE))</f>
        <v xml:space="preserve"> </v>
      </c>
      <c r="KD59" s="43"/>
      <c r="KE59" s="43"/>
      <c r="KF59" s="43"/>
      <c r="KG59" s="42" t="str">
        <f>IF(KE59=0," ",(VLOOKUP(KE59,PROTOKOL!$A$1:$E$29,2,FALSE))*KF59)</f>
        <v xml:space="preserve"> </v>
      </c>
      <c r="KH59" s="175" t="str">
        <f t="shared" si="26"/>
        <v xml:space="preserve"> </v>
      </c>
      <c r="KI59" s="212" t="str">
        <f>IF(KE59=0," ",VLOOKUP(KE59,PROTOKOL!$A:$E,5,FALSE))</f>
        <v xml:space="preserve"> </v>
      </c>
      <c r="KJ59" s="176"/>
      <c r="KK59" s="177" t="str">
        <f t="shared" si="110"/>
        <v xml:space="preserve"> 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92"/>
        <v xml:space="preserve"> </v>
      </c>
      <c r="KT59" s="176">
        <f t="shared" si="112"/>
        <v>0</v>
      </c>
      <c r="KU59" s="177" t="str">
        <f t="shared" si="113"/>
        <v xml:space="preserve"> </v>
      </c>
      <c r="KW59" s="173">
        <v>13</v>
      </c>
      <c r="KX59" s="231">
        <v>13</v>
      </c>
      <c r="KY59" s="174" t="str">
        <f>IF(LA59=0," ",VLOOKUP(LA59,PROTOKOL!$A:$F,6,FALSE))</f>
        <v xml:space="preserve"> 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/>
      <c r="LG59" s="177" t="str">
        <f t="shared" si="114"/>
        <v xml:space="preserve"> </v>
      </c>
      <c r="LH59" s="217" t="str">
        <f>IF(LJ59=0," ",VLOOKUP(LJ59,PROTOKOL!$A:$F,6,FALSE))</f>
        <v xml:space="preserve"> </v>
      </c>
      <c r="LI59" s="43"/>
      <c r="LJ59" s="43"/>
      <c r="LK59" s="43"/>
      <c r="LL59" s="91" t="str">
        <f>IF(LJ59=0," ",(VLOOKUP(LJ59,PROTOKOL!$A$1:$E$29,2,FALSE))*LK59)</f>
        <v xml:space="preserve"> </v>
      </c>
      <c r="LM59" s="175" t="str">
        <f t="shared" si="29"/>
        <v xml:space="preserve"> </v>
      </c>
      <c r="LN59" s="176" t="str">
        <f>IF(LJ59=0," ",VLOOKUP(LJ59,PROTOKOL!$A:$E,5,FALSE))</f>
        <v xml:space="preserve"> </v>
      </c>
      <c r="LO59" s="212" t="str">
        <f t="shared" si="193"/>
        <v xml:space="preserve"> </v>
      </c>
      <c r="LP59" s="176">
        <f t="shared" si="116"/>
        <v>0</v>
      </c>
      <c r="LQ59" s="177" t="str">
        <f t="shared" si="117"/>
        <v xml:space="preserve"> </v>
      </c>
      <c r="LS59" s="173">
        <v>13</v>
      </c>
      <c r="LT59" s="231">
        <v>13</v>
      </c>
      <c r="LU59" s="174" t="str">
        <f>IF(LW59=0," ",VLOOKUP(LW59,PROTOKOL!$A:$F,6,FALSE))</f>
        <v xml:space="preserve"> </v>
      </c>
      <c r="LV59" s="43"/>
      <c r="LW59" s="43"/>
      <c r="LX59" s="43"/>
      <c r="LY59" s="42" t="str">
        <f>IF(LW59=0," ",(VLOOKUP(LW59,PROTOKOL!$A$1:$E$29,2,FALSE))*LX59)</f>
        <v xml:space="preserve"> </v>
      </c>
      <c r="LZ59" s="175" t="str">
        <f t="shared" si="30"/>
        <v xml:space="preserve"> </v>
      </c>
      <c r="MA59" s="212" t="str">
        <f>IF(LW59=0," ",VLOOKUP(LW59,PROTOKOL!$A:$E,5,FALSE))</f>
        <v xml:space="preserve"> </v>
      </c>
      <c r="MB59" s="176"/>
      <c r="MC59" s="177" t="str">
        <f t="shared" si="118"/>
        <v xml:space="preserve"> 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94"/>
        <v xml:space="preserve"> </v>
      </c>
      <c r="ML59" s="176">
        <f t="shared" si="120"/>
        <v>0</v>
      </c>
      <c r="MM59" s="177" t="str">
        <f t="shared" si="121"/>
        <v xml:space="preserve"> </v>
      </c>
      <c r="MO59" s="173">
        <v>13</v>
      </c>
      <c r="MP59" s="231">
        <v>13</v>
      </c>
      <c r="MQ59" s="174" t="str">
        <f>IF(MS59=0," ",VLOOKUP(MS59,PROTOKOL!$A:$F,6,FALSE))</f>
        <v xml:space="preserve"> 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/>
      <c r="MY59" s="177" t="str">
        <f t="shared" si="122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95"/>
        <v xml:space="preserve"> </v>
      </c>
      <c r="NH59" s="176">
        <f t="shared" si="124"/>
        <v>0</v>
      </c>
      <c r="NI59" s="177" t="str">
        <f t="shared" si="125"/>
        <v xml:space="preserve"> </v>
      </c>
      <c r="NK59" s="173">
        <v>13</v>
      </c>
      <c r="NL59" s="231">
        <v>13</v>
      </c>
      <c r="NM59" s="174" t="str">
        <f>IF(NO59=0," ",VLOOKUP(NO59,PROTOKOL!$A:$F,6,FALSE))</f>
        <v xml:space="preserve"> </v>
      </c>
      <c r="NN59" s="43"/>
      <c r="NO59" s="43"/>
      <c r="NP59" s="43"/>
      <c r="NQ59" s="42" t="str">
        <f>IF(NO59=0," ",(VLOOKUP(NO59,PROTOKOL!$A$1:$E$29,2,FALSE))*NP59)</f>
        <v xml:space="preserve"> </v>
      </c>
      <c r="NR59" s="175" t="str">
        <f t="shared" si="34"/>
        <v xml:space="preserve"> </v>
      </c>
      <c r="NS59" s="212" t="str">
        <f>IF(NO59=0," ",VLOOKUP(NO59,PROTOKOL!$A:$E,5,FALSE))</f>
        <v xml:space="preserve"> </v>
      </c>
      <c r="NT59" s="176"/>
      <c r="NU59" s="177" t="str">
        <f t="shared" si="126"/>
        <v xml:space="preserve"> 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6"/>
        <v xml:space="preserve"> </v>
      </c>
      <c r="OD59" s="176">
        <f t="shared" si="128"/>
        <v>0</v>
      </c>
      <c r="OE59" s="177" t="str">
        <f t="shared" si="129"/>
        <v xml:space="preserve"> </v>
      </c>
      <c r="OG59" s="173">
        <v>13</v>
      </c>
      <c r="OH59" s="231">
        <v>13</v>
      </c>
      <c r="OI59" s="174" t="str">
        <f>IF(OK59=0," ",VLOOKUP(OK59,PROTOKOL!$A:$F,6,FALSE))</f>
        <v xml:space="preserve"> 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/>
      <c r="OQ59" s="177" t="str">
        <f t="shared" si="130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7"/>
        <v xml:space="preserve"> </v>
      </c>
      <c r="OZ59" s="176">
        <f t="shared" si="132"/>
        <v>0</v>
      </c>
      <c r="PA59" s="177" t="str">
        <f t="shared" si="133"/>
        <v xml:space="preserve"> </v>
      </c>
      <c r="PC59" s="173">
        <v>13</v>
      </c>
      <c r="PD59" s="231">
        <v>13</v>
      </c>
      <c r="PE59" s="174" t="str">
        <f>IF(PG59=0," ",VLOOKUP(PG59,PROTOKOL!$A:$F,6,FALSE))</f>
        <v xml:space="preserve"> </v>
      </c>
      <c r="PF59" s="43"/>
      <c r="PG59" s="43"/>
      <c r="PH59" s="43"/>
      <c r="PI59" s="42" t="str">
        <f>IF(PG59=0," ",(VLOOKUP(PG59,PROTOKOL!$A$1:$E$29,2,FALSE))*PH59)</f>
        <v xml:space="preserve"> </v>
      </c>
      <c r="PJ59" s="175" t="str">
        <f t="shared" si="38"/>
        <v xml:space="preserve"> </v>
      </c>
      <c r="PK59" s="212" t="str">
        <f>IF(PG59=0," ",VLOOKUP(PG59,PROTOKOL!$A:$E,5,FALSE))</f>
        <v xml:space="preserve"> </v>
      </c>
      <c r="PL59" s="176"/>
      <c r="PM59" s="177" t="str">
        <f t="shared" si="134"/>
        <v xml:space="preserve"> 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8"/>
        <v xml:space="preserve"> </v>
      </c>
      <c r="PV59" s="176">
        <f t="shared" si="136"/>
        <v>0</v>
      </c>
      <c r="PW59" s="177" t="str">
        <f t="shared" si="137"/>
        <v xml:space="preserve"> </v>
      </c>
      <c r="PY59" s="173">
        <v>13</v>
      </c>
      <c r="PZ59" s="231">
        <v>13</v>
      </c>
      <c r="QA59" s="174" t="str">
        <f>IF(QC59=0," ",VLOOKUP(QC59,PROTOKOL!$A:$F,6,FALSE))</f>
        <v xml:space="preserve"> </v>
      </c>
      <c r="QB59" s="43"/>
      <c r="QC59" s="43"/>
      <c r="QD59" s="43"/>
      <c r="QE59" s="42" t="str">
        <f>IF(QC59=0," ",(VLOOKUP(QC59,PROTOKOL!$A$1:$E$29,2,FALSE))*QD59)</f>
        <v xml:space="preserve"> </v>
      </c>
      <c r="QF59" s="175" t="str">
        <f t="shared" si="40"/>
        <v xml:space="preserve"> </v>
      </c>
      <c r="QG59" s="212" t="str">
        <f>IF(QC59=0," ",VLOOKUP(QC59,PROTOKOL!$A:$E,5,FALSE))</f>
        <v xml:space="preserve"> </v>
      </c>
      <c r="QH59" s="176"/>
      <c r="QI59" s="177" t="str">
        <f t="shared" si="179"/>
        <v xml:space="preserve"> 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9"/>
        <v xml:space="preserve"> </v>
      </c>
      <c r="QR59" s="176">
        <f t="shared" si="139"/>
        <v>0</v>
      </c>
      <c r="QS59" s="177" t="str">
        <f t="shared" si="140"/>
        <v xml:space="preserve"> </v>
      </c>
      <c r="QU59" s="173">
        <v>13</v>
      </c>
      <c r="QV59" s="231">
        <v>13</v>
      </c>
      <c r="QW59" s="174" t="str">
        <f>IF(QY59=0," ",VLOOKUP(QY59,PROTOKOL!$A:$F,6,FALSE))</f>
        <v xml:space="preserve"> 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/>
      <c r="RE59" s="177" t="str">
        <f t="shared" si="141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200"/>
        <v xml:space="preserve"> </v>
      </c>
      <c r="RN59" s="176">
        <f t="shared" si="143"/>
        <v>0</v>
      </c>
      <c r="RO59" s="177" t="str">
        <f t="shared" si="144"/>
        <v xml:space="preserve"> </v>
      </c>
      <c r="RQ59" s="173">
        <v>13</v>
      </c>
      <c r="RR59" s="231">
        <v>13</v>
      </c>
      <c r="RS59" s="174" t="str">
        <f>IF(RU59=0," ",VLOOKUP(RU59,PROTOKOL!$A:$F,6,FALSE))</f>
        <v xml:space="preserve"> </v>
      </c>
      <c r="RT59" s="43"/>
      <c r="RU59" s="43"/>
      <c r="RV59" s="43"/>
      <c r="RW59" s="42" t="str">
        <f>IF(RU59=0," ",(VLOOKUP(RU59,PROTOKOL!$A$1:$E$29,2,FALSE))*RV59)</f>
        <v xml:space="preserve"> </v>
      </c>
      <c r="RX59" s="175" t="str">
        <f t="shared" si="44"/>
        <v xml:space="preserve"> </v>
      </c>
      <c r="RY59" s="212" t="str">
        <f>IF(RU59=0," ",VLOOKUP(RU59,PROTOKOL!$A:$E,5,FALSE))</f>
        <v xml:space="preserve"> </v>
      </c>
      <c r="RZ59" s="176"/>
      <c r="SA59" s="177" t="str">
        <f t="shared" si="145"/>
        <v xml:space="preserve"> 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201"/>
        <v xml:space="preserve"> </v>
      </c>
      <c r="SJ59" s="176">
        <f t="shared" si="147"/>
        <v>0</v>
      </c>
      <c r="SK59" s="177" t="str">
        <f t="shared" si="148"/>
        <v xml:space="preserve"> </v>
      </c>
      <c r="SM59" s="173">
        <v>13</v>
      </c>
      <c r="SN59" s="231">
        <v>13</v>
      </c>
      <c r="SO59" s="174" t="str">
        <f>IF(SQ59=0," ",VLOOKUP(SQ59,PROTOKOL!$A:$F,6,FALSE))</f>
        <v xml:space="preserve"> 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/>
      <c r="SW59" s="177" t="str">
        <f t="shared" si="149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202"/>
        <v xml:space="preserve"> </v>
      </c>
      <c r="TF59" s="176">
        <f t="shared" si="151"/>
        <v>0</v>
      </c>
      <c r="TG59" s="177" t="str">
        <f t="shared" si="152"/>
        <v xml:space="preserve"> </v>
      </c>
      <c r="TI59" s="173">
        <v>13</v>
      </c>
      <c r="TJ59" s="231">
        <v>13</v>
      </c>
      <c r="TK59" s="174" t="str">
        <f>IF(TM59=0," ",VLOOKUP(TM59,PROTOKOL!$A:$F,6,FALSE))</f>
        <v xml:space="preserve"> 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/>
      <c r="TS59" s="177" t="str">
        <f t="shared" si="153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203"/>
        <v xml:space="preserve"> </v>
      </c>
      <c r="UB59" s="176">
        <f t="shared" si="155"/>
        <v>0</v>
      </c>
      <c r="UC59" s="177" t="str">
        <f t="shared" si="156"/>
        <v xml:space="preserve"> </v>
      </c>
      <c r="UE59" s="173">
        <v>13</v>
      </c>
      <c r="UF59" s="231">
        <v>13</v>
      </c>
      <c r="UG59" s="174" t="str">
        <f>IF(UI59=0," ",VLOOKUP(UI59,PROTOKOL!$A:$F,6,FALSE))</f>
        <v xml:space="preserve"> </v>
      </c>
      <c r="UH59" s="43"/>
      <c r="UI59" s="43"/>
      <c r="UJ59" s="43"/>
      <c r="UK59" s="42" t="str">
        <f>IF(UI59=0," ",(VLOOKUP(UI59,PROTOKOL!$A$1:$E$29,2,FALSE))*UJ59)</f>
        <v xml:space="preserve"> </v>
      </c>
      <c r="UL59" s="175" t="str">
        <f t="shared" si="50"/>
        <v xml:space="preserve"> </v>
      </c>
      <c r="UM59" s="212" t="str">
        <f>IF(UI59=0," ",VLOOKUP(UI59,PROTOKOL!$A:$E,5,FALSE))</f>
        <v xml:space="preserve"> </v>
      </c>
      <c r="UN59" s="176"/>
      <c r="UO59" s="177" t="str">
        <f t="shared" si="157"/>
        <v xml:space="preserve"> 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204"/>
        <v xml:space="preserve"> </v>
      </c>
      <c r="UX59" s="176">
        <f t="shared" si="159"/>
        <v>0</v>
      </c>
      <c r="UY59" s="177" t="str">
        <f t="shared" si="160"/>
        <v xml:space="preserve"> </v>
      </c>
      <c r="VA59" s="173">
        <v>13</v>
      </c>
      <c r="VB59" s="231">
        <v>13</v>
      </c>
      <c r="VC59" s="174" t="str">
        <f>IF(VE59=0," ",VLOOKUP(VE59,PROTOKOL!$A:$F,6,FALSE))</f>
        <v xml:space="preserve"> </v>
      </c>
      <c r="VD59" s="43"/>
      <c r="VE59" s="43"/>
      <c r="VF59" s="43"/>
      <c r="VG59" s="42" t="str">
        <f>IF(VE59=0," ",(VLOOKUP(VE59,PROTOKOL!$A$1:$E$29,2,FALSE))*VF59)</f>
        <v xml:space="preserve"> </v>
      </c>
      <c r="VH59" s="175" t="str">
        <f t="shared" si="52"/>
        <v xml:space="preserve"> </v>
      </c>
      <c r="VI59" s="212" t="str">
        <f>IF(VE59=0," ",VLOOKUP(VE59,PROTOKOL!$A:$E,5,FALSE))</f>
        <v xml:space="preserve"> </v>
      </c>
      <c r="VJ59" s="176"/>
      <c r="VK59" s="177" t="str">
        <f t="shared" si="161"/>
        <v xml:space="preserve"> 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205"/>
        <v xml:space="preserve"> </v>
      </c>
      <c r="VT59" s="176">
        <f t="shared" si="163"/>
        <v>0</v>
      </c>
      <c r="VU59" s="177" t="str">
        <f t="shared" si="164"/>
        <v xml:space="preserve"> </v>
      </c>
      <c r="VW59" s="173">
        <v>13</v>
      </c>
      <c r="VX59" s="231">
        <v>13</v>
      </c>
      <c r="VY59" s="174" t="str">
        <f>IF(WA59=0," ",VLOOKUP(WA59,PROTOKOL!$A:$F,6,FALSE))</f>
        <v xml:space="preserve"> 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/>
      <c r="WG59" s="177" t="str">
        <f t="shared" si="165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6"/>
        <v xml:space="preserve"> </v>
      </c>
      <c r="WP59" s="176">
        <f t="shared" si="167"/>
        <v>0</v>
      </c>
      <c r="WQ59" s="177" t="str">
        <f t="shared" si="168"/>
        <v xml:space="preserve"> </v>
      </c>
      <c r="WS59" s="173">
        <v>13</v>
      </c>
      <c r="WT59" s="231">
        <v>13</v>
      </c>
      <c r="WU59" s="174" t="str">
        <f>IF(WW59=0," ",VLOOKUP(WW59,PROTOKOL!$A:$F,6,FALSE))</f>
        <v xml:space="preserve"> 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/>
      <c r="XC59" s="177" t="str">
        <f t="shared" si="169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7"/>
        <v xml:space="preserve"> </v>
      </c>
      <c r="XL59" s="176">
        <f t="shared" si="171"/>
        <v>0</v>
      </c>
      <c r="XM59" s="177" t="str">
        <f t="shared" si="172"/>
        <v xml:space="preserve"> </v>
      </c>
      <c r="XO59" s="173">
        <v>13</v>
      </c>
      <c r="XP59" s="231">
        <v>13</v>
      </c>
      <c r="XQ59" s="174" t="str">
        <f>IF(XS59=0," ",VLOOKUP(XS59,PROTOKOL!$A:$F,6,FALSE))</f>
        <v xml:space="preserve"> </v>
      </c>
      <c r="XR59" s="43"/>
      <c r="XS59" s="43"/>
      <c r="XT59" s="43"/>
      <c r="XU59" s="42" t="str">
        <f>IF(XS59=0," ",(VLOOKUP(XS59,PROTOKOL!$A$1:$E$29,2,FALSE))*XT59)</f>
        <v xml:space="preserve"> </v>
      </c>
      <c r="XV59" s="175" t="str">
        <f t="shared" si="58"/>
        <v xml:space="preserve"> </v>
      </c>
      <c r="XW59" s="212" t="str">
        <f>IF(XS59=0," ",VLOOKUP(XS59,PROTOKOL!$A:$E,5,FALSE))</f>
        <v xml:space="preserve"> </v>
      </c>
      <c r="XX59" s="176"/>
      <c r="XY59" s="177" t="str">
        <f t="shared" si="173"/>
        <v xml:space="preserve"> </v>
      </c>
      <c r="XZ59" s="217" t="str">
        <f>IF(YB59=0," ",VLOOKUP(YB59,PROTOKOL!$A:$F,6,FALSE))</f>
        <v xml:space="preserve"> </v>
      </c>
      <c r="YA59" s="43"/>
      <c r="YB59" s="43"/>
      <c r="YC59" s="43"/>
      <c r="YD59" s="91" t="str">
        <f>IF(YB59=0," ",(VLOOKUP(YB59,PROTOKOL!$A$1:$E$29,2,FALSE))*YC59)</f>
        <v xml:space="preserve"> </v>
      </c>
      <c r="YE59" s="175" t="str">
        <f t="shared" si="59"/>
        <v xml:space="preserve"> </v>
      </c>
      <c r="YF59" s="176" t="str">
        <f>IF(YB59=0," ",VLOOKUP(YB59,PROTOKOL!$A:$E,5,FALSE))</f>
        <v xml:space="preserve"> </v>
      </c>
      <c r="YG59" s="212" t="str">
        <f t="shared" si="208"/>
        <v xml:space="preserve"> </v>
      </c>
      <c r="YH59" s="176">
        <f t="shared" si="175"/>
        <v>0</v>
      </c>
      <c r="YI59" s="177" t="str">
        <f t="shared" si="176"/>
        <v xml:space="preserve"> </v>
      </c>
    </row>
    <row r="60" spans="1:659" ht="13.8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/>
      <c r="K60" s="177" t="str">
        <f t="shared" si="60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61"/>
        <v xml:space="preserve"> </v>
      </c>
      <c r="T60" s="176">
        <f t="shared" si="62"/>
        <v>0</v>
      </c>
      <c r="U60" s="177" t="str">
        <f t="shared" si="63"/>
        <v xml:space="preserve"> </v>
      </c>
      <c r="W60" s="173">
        <v>13</v>
      </c>
      <c r="X60" s="229"/>
      <c r="Y60" s="174" t="str">
        <f>IF(AA60=0," ",VLOOKUP(AA60,PROTOKOL!$A:$F,6,FALSE))</f>
        <v xml:space="preserve"> </v>
      </c>
      <c r="Z60" s="43"/>
      <c r="AA60" s="43"/>
      <c r="AB60" s="43"/>
      <c r="AC60" s="42" t="str">
        <f>IF(AA60=0," ",(VLOOKUP(AA60,PROTOKOL!$A$1:$E$29,2,FALSE))*AB60)</f>
        <v xml:space="preserve"> </v>
      </c>
      <c r="AD60" s="175" t="str">
        <f t="shared" si="2"/>
        <v xml:space="preserve"> </v>
      </c>
      <c r="AE60" s="212" t="str">
        <f>IF(AA60=0," ",VLOOKUP(AA60,PROTOKOL!$A:$E,5,FALSE))</f>
        <v xml:space="preserve"> </v>
      </c>
      <c r="AF60" s="176"/>
      <c r="AG60" s="177" t="str">
        <f t="shared" si="64"/>
        <v xml:space="preserve"> 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80"/>
        <v xml:space="preserve"> </v>
      </c>
      <c r="AP60" s="176">
        <f t="shared" si="66"/>
        <v>0</v>
      </c>
      <c r="AQ60" s="177" t="str">
        <f t="shared" si="67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/>
      <c r="BC60" s="177" t="str">
        <f t="shared" si="68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81"/>
        <v xml:space="preserve"> </v>
      </c>
      <c r="BL60" s="176">
        <f t="shared" si="70"/>
        <v>0</v>
      </c>
      <c r="BM60" s="177" t="str">
        <f t="shared" si="71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/>
      <c r="BY60" s="177" t="str">
        <f t="shared" si="72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182"/>
        <v xml:space="preserve"> </v>
      </c>
      <c r="CH60" s="176">
        <f t="shared" si="74"/>
        <v>0</v>
      </c>
      <c r="CI60" s="177" t="str">
        <f t="shared" si="75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/>
      <c r="CU60" s="177" t="str">
        <f t="shared" si="76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83"/>
        <v xml:space="preserve"> </v>
      </c>
      <c r="DD60" s="176">
        <f t="shared" si="78"/>
        <v>0</v>
      </c>
      <c r="DE60" s="177" t="str">
        <f t="shared" si="79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/>
      <c r="DQ60" s="177" t="str">
        <f t="shared" si="80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84"/>
        <v xml:space="preserve"> </v>
      </c>
      <c r="DZ60" s="176">
        <f t="shared" si="82"/>
        <v>0</v>
      </c>
      <c r="EA60" s="177" t="str">
        <f t="shared" si="83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/>
      <c r="EM60" s="177" t="str">
        <f t="shared" si="84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85"/>
        <v xml:space="preserve"> </v>
      </c>
      <c r="EV60" s="176">
        <f t="shared" si="86"/>
        <v>0</v>
      </c>
      <c r="EW60" s="177" t="str">
        <f t="shared" si="87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/>
      <c r="FI60" s="177" t="str">
        <f t="shared" si="177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6"/>
        <v xml:space="preserve"> </v>
      </c>
      <c r="FR60" s="176">
        <f t="shared" si="88"/>
        <v>0</v>
      </c>
      <c r="FS60" s="177" t="str">
        <f t="shared" si="89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/>
      <c r="GE60" s="177" t="str">
        <f t="shared" si="90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7"/>
        <v xml:space="preserve"> </v>
      </c>
      <c r="GN60" s="176">
        <f t="shared" si="92"/>
        <v>0</v>
      </c>
      <c r="GO60" s="177" t="str">
        <f t="shared" si="93"/>
        <v xml:space="preserve"> </v>
      </c>
      <c r="GQ60" s="173">
        <v>13</v>
      </c>
      <c r="GR60" s="229"/>
      <c r="GS60" s="174" t="str">
        <f>IF(GU60=0," ",VLOOKUP(GU60,PROTOKOL!$A:$F,6,FALSE))</f>
        <v xml:space="preserve"> </v>
      </c>
      <c r="GT60" s="43"/>
      <c r="GU60" s="43"/>
      <c r="GV60" s="43"/>
      <c r="GW60" s="42" t="str">
        <f>IF(GU60=0," ",(VLOOKUP(GU60,PROTOKOL!$A$1:$E$29,2,FALSE))*GV60)</f>
        <v xml:space="preserve"> </v>
      </c>
      <c r="GX60" s="175" t="str">
        <f t="shared" si="18"/>
        <v xml:space="preserve"> </v>
      </c>
      <c r="GY60" s="212" t="str">
        <f>IF(GU60=0," ",VLOOKUP(GU60,PROTOKOL!$A:$E,5,FALSE))</f>
        <v xml:space="preserve"> </v>
      </c>
      <c r="GZ60" s="176"/>
      <c r="HA60" s="177" t="str">
        <f t="shared" si="94"/>
        <v xml:space="preserve"> 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8"/>
        <v xml:space="preserve"> </v>
      </c>
      <c r="HJ60" s="176">
        <f t="shared" si="96"/>
        <v>0</v>
      </c>
      <c r="HK60" s="177" t="str">
        <f t="shared" si="97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/>
      <c r="HW60" s="177" t="str">
        <f t="shared" si="98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189"/>
        <v xml:space="preserve"> </v>
      </c>
      <c r="IF60" s="176">
        <f t="shared" si="100"/>
        <v>0</v>
      </c>
      <c r="IG60" s="177" t="str">
        <f t="shared" si="101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/>
      <c r="IS60" s="177" t="str">
        <f t="shared" si="102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90"/>
        <v xml:space="preserve"> </v>
      </c>
      <c r="JB60" s="176">
        <f t="shared" si="104"/>
        <v>0</v>
      </c>
      <c r="JC60" s="177" t="str">
        <f t="shared" si="105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/>
      <c r="JO60" s="177" t="str">
        <f t="shared" si="106"/>
        <v xml:space="preserve"> </v>
      </c>
      <c r="JP60" s="217" t="str">
        <f>IF(JR60=0," ",VLOOKUP(JR60,PROTOKOL!$A:$F,6,FALSE))</f>
        <v xml:space="preserve"> </v>
      </c>
      <c r="JQ60" s="43"/>
      <c r="JR60" s="43"/>
      <c r="JS60" s="43"/>
      <c r="JT60" s="91" t="str">
        <f>IF(JR60=0," ",(VLOOKUP(JR60,PROTOKOL!$A$1:$E$29,2,FALSE))*JS60)</f>
        <v xml:space="preserve"> </v>
      </c>
      <c r="JU60" s="175" t="str">
        <f t="shared" si="25"/>
        <v xml:space="preserve"> </v>
      </c>
      <c r="JV60" s="176" t="str">
        <f>IF(JR60=0," ",VLOOKUP(JR60,PROTOKOL!$A:$E,5,FALSE))</f>
        <v xml:space="preserve"> </v>
      </c>
      <c r="JW60" s="212" t="str">
        <f t="shared" si="191"/>
        <v xml:space="preserve"> </v>
      </c>
      <c r="JX60" s="176">
        <f t="shared" si="108"/>
        <v>0</v>
      </c>
      <c r="JY60" s="177" t="str">
        <f t="shared" si="109"/>
        <v xml:space="preserve"> 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/>
      <c r="KK60" s="177" t="str">
        <f t="shared" si="110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92"/>
        <v xml:space="preserve"> </v>
      </c>
      <c r="KT60" s="176">
        <f t="shared" si="112"/>
        <v>0</v>
      </c>
      <c r="KU60" s="177" t="str">
        <f t="shared" si="113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/>
      <c r="LG60" s="177" t="str">
        <f t="shared" si="114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93"/>
        <v xml:space="preserve"> </v>
      </c>
      <c r="LP60" s="176">
        <f t="shared" si="116"/>
        <v>0</v>
      </c>
      <c r="LQ60" s="177" t="str">
        <f t="shared" si="117"/>
        <v xml:space="preserve"> </v>
      </c>
      <c r="LS60" s="173">
        <v>13</v>
      </c>
      <c r="LT60" s="229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/>
      <c r="MC60" s="177" t="str">
        <f t="shared" si="118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94"/>
        <v xml:space="preserve"> </v>
      </c>
      <c r="ML60" s="176">
        <f t="shared" si="120"/>
        <v>0</v>
      </c>
      <c r="MM60" s="177" t="str">
        <f t="shared" si="121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/>
      <c r="MY60" s="177" t="str">
        <f t="shared" si="122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95"/>
        <v xml:space="preserve"> </v>
      </c>
      <c r="NH60" s="176">
        <f t="shared" si="124"/>
        <v>0</v>
      </c>
      <c r="NI60" s="177" t="str">
        <f t="shared" si="125"/>
        <v xml:space="preserve"> </v>
      </c>
      <c r="NK60" s="173">
        <v>13</v>
      </c>
      <c r="NL60" s="229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/>
      <c r="NU60" s="177" t="str">
        <f t="shared" si="126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6"/>
        <v xml:space="preserve"> </v>
      </c>
      <c r="OD60" s="176">
        <f t="shared" si="128"/>
        <v>0</v>
      </c>
      <c r="OE60" s="177" t="str">
        <f t="shared" si="129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/>
      <c r="OQ60" s="177" t="str">
        <f t="shared" si="130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7"/>
        <v xml:space="preserve"> </v>
      </c>
      <c r="OZ60" s="176">
        <f t="shared" si="132"/>
        <v>0</v>
      </c>
      <c r="PA60" s="177" t="str">
        <f t="shared" si="133"/>
        <v xml:space="preserve"> </v>
      </c>
      <c r="PC60" s="173">
        <v>13</v>
      </c>
      <c r="PD60" s="229"/>
      <c r="PE60" s="174" t="str">
        <f>IF(PG60=0," ",VLOOKUP(PG60,PROTOKOL!$A:$F,6,FALSE))</f>
        <v xml:space="preserve"> </v>
      </c>
      <c r="PF60" s="43"/>
      <c r="PG60" s="43"/>
      <c r="PH60" s="43"/>
      <c r="PI60" s="42" t="str">
        <f>IF(PG60=0," ",(VLOOKUP(PG60,PROTOKOL!$A$1:$E$29,2,FALSE))*PH60)</f>
        <v xml:space="preserve"> </v>
      </c>
      <c r="PJ60" s="175" t="str">
        <f t="shared" si="38"/>
        <v xml:space="preserve"> </v>
      </c>
      <c r="PK60" s="212" t="str">
        <f>IF(PG60=0," ",VLOOKUP(PG60,PROTOKOL!$A:$E,5,FALSE))</f>
        <v xml:space="preserve"> </v>
      </c>
      <c r="PL60" s="176"/>
      <c r="PM60" s="177" t="str">
        <f t="shared" si="134"/>
        <v xml:space="preserve"> 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8"/>
        <v xml:space="preserve"> </v>
      </c>
      <c r="PV60" s="176">
        <f t="shared" si="136"/>
        <v>0</v>
      </c>
      <c r="PW60" s="177" t="str">
        <f t="shared" si="137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/>
      <c r="QI60" s="177" t="str">
        <f t="shared" si="179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9"/>
        <v xml:space="preserve"> </v>
      </c>
      <c r="QR60" s="176">
        <f t="shared" si="139"/>
        <v>0</v>
      </c>
      <c r="QS60" s="177" t="str">
        <f t="shared" si="140"/>
        <v xml:space="preserve"> </v>
      </c>
      <c r="QU60" s="173">
        <v>13</v>
      </c>
      <c r="QV60" s="229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/>
      <c r="RE60" s="177" t="str">
        <f t="shared" si="141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200"/>
        <v xml:space="preserve"> </v>
      </c>
      <c r="RN60" s="176">
        <f t="shared" si="143"/>
        <v>0</v>
      </c>
      <c r="RO60" s="177" t="str">
        <f t="shared" si="144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/>
      <c r="SA60" s="177" t="str">
        <f t="shared" si="145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201"/>
        <v xml:space="preserve"> </v>
      </c>
      <c r="SJ60" s="176">
        <f t="shared" si="147"/>
        <v>0</v>
      </c>
      <c r="SK60" s="177" t="str">
        <f t="shared" si="148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/>
      <c r="SW60" s="177" t="str">
        <f t="shared" si="149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202"/>
        <v xml:space="preserve"> </v>
      </c>
      <c r="TF60" s="176">
        <f t="shared" si="151"/>
        <v>0</v>
      </c>
      <c r="TG60" s="177" t="str">
        <f t="shared" si="152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/>
      <c r="TS60" s="177" t="str">
        <f t="shared" si="153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203"/>
        <v xml:space="preserve"> </v>
      </c>
      <c r="UB60" s="176">
        <f t="shared" si="155"/>
        <v>0</v>
      </c>
      <c r="UC60" s="177" t="str">
        <f t="shared" si="156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/>
      <c r="UO60" s="177" t="str">
        <f t="shared" si="157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204"/>
        <v xml:space="preserve"> </v>
      </c>
      <c r="UX60" s="176">
        <f t="shared" si="159"/>
        <v>0</v>
      </c>
      <c r="UY60" s="177" t="str">
        <f t="shared" si="160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/>
      <c r="VK60" s="177" t="str">
        <f t="shared" si="161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205"/>
        <v xml:space="preserve"> </v>
      </c>
      <c r="VT60" s="176">
        <f t="shared" si="163"/>
        <v>0</v>
      </c>
      <c r="VU60" s="177" t="str">
        <f t="shared" si="164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/>
      <c r="WG60" s="177" t="str">
        <f t="shared" si="165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6"/>
        <v xml:space="preserve"> </v>
      </c>
      <c r="WP60" s="176">
        <f t="shared" si="167"/>
        <v>0</v>
      </c>
      <c r="WQ60" s="177" t="str">
        <f t="shared" si="168"/>
        <v xml:space="preserve"> </v>
      </c>
      <c r="WS60" s="173">
        <v>13</v>
      </c>
      <c r="WT60" s="229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/>
      <c r="XC60" s="177" t="str">
        <f t="shared" si="169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7"/>
        <v xml:space="preserve"> </v>
      </c>
      <c r="XL60" s="176">
        <f t="shared" si="171"/>
        <v>0</v>
      </c>
      <c r="XM60" s="177" t="str">
        <f t="shared" si="172"/>
        <v xml:space="preserve"> </v>
      </c>
      <c r="XO60" s="173">
        <v>13</v>
      </c>
      <c r="XP60" s="229"/>
      <c r="XQ60" s="174" t="str">
        <f>IF(XS60=0," ",VLOOKUP(XS60,PROTOKOL!$A:$F,6,FALSE))</f>
        <v xml:space="preserve"> </v>
      </c>
      <c r="XR60" s="43"/>
      <c r="XS60" s="43"/>
      <c r="XT60" s="43"/>
      <c r="XU60" s="42" t="str">
        <f>IF(XS60=0," ",(VLOOKUP(XS60,PROTOKOL!$A$1:$E$29,2,FALSE))*XT60)</f>
        <v xml:space="preserve"> </v>
      </c>
      <c r="XV60" s="175" t="str">
        <f t="shared" si="58"/>
        <v xml:space="preserve"> </v>
      </c>
      <c r="XW60" s="212" t="str">
        <f>IF(XS60=0," ",VLOOKUP(XS60,PROTOKOL!$A:$E,5,FALSE))</f>
        <v xml:space="preserve"> </v>
      </c>
      <c r="XX60" s="176"/>
      <c r="XY60" s="177" t="str">
        <f t="shared" si="173"/>
        <v xml:space="preserve"> </v>
      </c>
      <c r="XZ60" s="217" t="str">
        <f>IF(YB60=0," ",VLOOKUP(YB60,PROTOKOL!$A:$F,6,FALSE))</f>
        <v xml:space="preserve"> </v>
      </c>
      <c r="YA60" s="43"/>
      <c r="YB60" s="43"/>
      <c r="YC60" s="43"/>
      <c r="YD60" s="91" t="str">
        <f>IF(YB60=0," ",(VLOOKUP(YB60,PROTOKOL!$A$1:$E$29,2,FALSE))*YC60)</f>
        <v xml:space="preserve"> </v>
      </c>
      <c r="YE60" s="175" t="str">
        <f t="shared" si="59"/>
        <v xml:space="preserve"> </v>
      </c>
      <c r="YF60" s="176" t="str">
        <f>IF(YB60=0," ",VLOOKUP(YB60,PROTOKOL!$A:$E,5,FALSE))</f>
        <v xml:space="preserve"> </v>
      </c>
      <c r="YG60" s="212" t="str">
        <f t="shared" si="208"/>
        <v xml:space="preserve"> </v>
      </c>
      <c r="YH60" s="176">
        <f t="shared" si="175"/>
        <v>0</v>
      </c>
      <c r="YI60" s="177" t="str">
        <f t="shared" si="176"/>
        <v xml:space="preserve"> </v>
      </c>
    </row>
    <row r="61" spans="1:659" ht="13.8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/>
      <c r="K61" s="177" t="str">
        <f t="shared" si="60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61"/>
        <v xml:space="preserve"> </v>
      </c>
      <c r="T61" s="176">
        <f t="shared" si="62"/>
        <v>0</v>
      </c>
      <c r="U61" s="177" t="str">
        <f t="shared" si="63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/>
      <c r="AG61" s="177" t="str">
        <f t="shared" si="64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80"/>
        <v xml:space="preserve"> </v>
      </c>
      <c r="AP61" s="176">
        <f t="shared" si="66"/>
        <v>0</v>
      </c>
      <c r="AQ61" s="177" t="str">
        <f t="shared" si="67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/>
      <c r="BC61" s="177" t="str">
        <f t="shared" si="68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81"/>
        <v xml:space="preserve"> </v>
      </c>
      <c r="BL61" s="176">
        <f t="shared" si="70"/>
        <v>0</v>
      </c>
      <c r="BM61" s="177" t="str">
        <f t="shared" si="71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/>
      <c r="BY61" s="177" t="str">
        <f t="shared" si="72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182"/>
        <v xml:space="preserve"> </v>
      </c>
      <c r="CH61" s="176">
        <f t="shared" si="74"/>
        <v>0</v>
      </c>
      <c r="CI61" s="177" t="str">
        <f t="shared" si="75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/>
      <c r="CU61" s="177" t="str">
        <f t="shared" si="76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83"/>
        <v xml:space="preserve"> </v>
      </c>
      <c r="DD61" s="176">
        <f t="shared" si="78"/>
        <v>0</v>
      </c>
      <c r="DE61" s="177" t="str">
        <f t="shared" si="79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/>
      <c r="DQ61" s="177" t="str">
        <f t="shared" si="80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84"/>
        <v xml:space="preserve"> </v>
      </c>
      <c r="DZ61" s="176">
        <f t="shared" si="82"/>
        <v>0</v>
      </c>
      <c r="EA61" s="177" t="str">
        <f t="shared" si="83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/>
      <c r="EM61" s="177" t="str">
        <f t="shared" si="84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85"/>
        <v xml:space="preserve"> </v>
      </c>
      <c r="EV61" s="176">
        <f t="shared" si="86"/>
        <v>0</v>
      </c>
      <c r="EW61" s="177" t="str">
        <f t="shared" si="87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/>
      <c r="FI61" s="177" t="str">
        <f t="shared" si="177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6"/>
        <v xml:space="preserve"> </v>
      </c>
      <c r="FR61" s="176">
        <f t="shared" si="88"/>
        <v>0</v>
      </c>
      <c r="FS61" s="177" t="str">
        <f t="shared" si="89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/>
      <c r="GE61" s="177" t="str">
        <f t="shared" si="90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7"/>
        <v xml:space="preserve"> </v>
      </c>
      <c r="GN61" s="176">
        <f t="shared" si="92"/>
        <v>0</v>
      </c>
      <c r="GO61" s="177" t="str">
        <f t="shared" si="93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/>
      <c r="HA61" s="177" t="str">
        <f t="shared" si="94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8"/>
        <v xml:space="preserve"> </v>
      </c>
      <c r="HJ61" s="176">
        <f t="shared" si="96"/>
        <v>0</v>
      </c>
      <c r="HK61" s="177" t="str">
        <f t="shared" si="97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/>
      <c r="HW61" s="177" t="str">
        <f t="shared" si="98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189"/>
        <v xml:space="preserve"> </v>
      </c>
      <c r="IF61" s="176">
        <f t="shared" si="100"/>
        <v>0</v>
      </c>
      <c r="IG61" s="177" t="str">
        <f t="shared" si="101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/>
      <c r="IS61" s="177" t="str">
        <f t="shared" si="102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90"/>
        <v xml:space="preserve"> </v>
      </c>
      <c r="JB61" s="176">
        <f t="shared" si="104"/>
        <v>0</v>
      </c>
      <c r="JC61" s="177" t="str">
        <f t="shared" si="105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/>
      <c r="JO61" s="177" t="str">
        <f t="shared" si="106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91"/>
        <v xml:space="preserve"> </v>
      </c>
      <c r="JX61" s="176">
        <f t="shared" si="108"/>
        <v>0</v>
      </c>
      <c r="JY61" s="177" t="str">
        <f t="shared" si="109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/>
      <c r="KK61" s="177" t="str">
        <f t="shared" si="110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92"/>
        <v xml:space="preserve"> </v>
      </c>
      <c r="KT61" s="176">
        <f t="shared" si="112"/>
        <v>0</v>
      </c>
      <c r="KU61" s="177" t="str">
        <f t="shared" si="113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/>
      <c r="LG61" s="177" t="str">
        <f t="shared" si="114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93"/>
        <v xml:space="preserve"> </v>
      </c>
      <c r="LP61" s="176">
        <f t="shared" si="116"/>
        <v>0</v>
      </c>
      <c r="LQ61" s="177" t="str">
        <f t="shared" si="117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/>
      <c r="MC61" s="177" t="str">
        <f t="shared" si="118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94"/>
        <v xml:space="preserve"> </v>
      </c>
      <c r="ML61" s="176">
        <f t="shared" si="120"/>
        <v>0</v>
      </c>
      <c r="MM61" s="177" t="str">
        <f t="shared" si="121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/>
      <c r="MY61" s="177" t="str">
        <f t="shared" si="122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95"/>
        <v xml:space="preserve"> </v>
      </c>
      <c r="NH61" s="176">
        <f t="shared" si="124"/>
        <v>0</v>
      </c>
      <c r="NI61" s="177" t="str">
        <f t="shared" si="125"/>
        <v xml:space="preserve"> </v>
      </c>
      <c r="NK61" s="173">
        <v>13</v>
      </c>
      <c r="NL61" s="230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/>
      <c r="NU61" s="177" t="str">
        <f t="shared" si="126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6"/>
        <v xml:space="preserve"> </v>
      </c>
      <c r="OD61" s="176">
        <f t="shared" si="128"/>
        <v>0</v>
      </c>
      <c r="OE61" s="177" t="str">
        <f t="shared" si="129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/>
      <c r="OQ61" s="177" t="str">
        <f t="shared" si="130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7"/>
        <v xml:space="preserve"> </v>
      </c>
      <c r="OZ61" s="176">
        <f t="shared" si="132"/>
        <v>0</v>
      </c>
      <c r="PA61" s="177" t="str">
        <f t="shared" si="133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/>
      <c r="PM61" s="177" t="str">
        <f t="shared" si="134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8"/>
        <v xml:space="preserve"> </v>
      </c>
      <c r="PV61" s="176">
        <f t="shared" si="136"/>
        <v>0</v>
      </c>
      <c r="PW61" s="177" t="str">
        <f t="shared" si="137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/>
      <c r="QI61" s="177" t="str">
        <f t="shared" si="179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9"/>
        <v xml:space="preserve"> </v>
      </c>
      <c r="QR61" s="176">
        <f t="shared" si="139"/>
        <v>0</v>
      </c>
      <c r="QS61" s="177" t="str">
        <f t="shared" si="140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/>
      <c r="RE61" s="177" t="str">
        <f t="shared" si="141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200"/>
        <v xml:space="preserve"> </v>
      </c>
      <c r="RN61" s="176">
        <f t="shared" si="143"/>
        <v>0</v>
      </c>
      <c r="RO61" s="177" t="str">
        <f t="shared" si="144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/>
      <c r="SA61" s="177" t="str">
        <f t="shared" si="145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201"/>
        <v xml:space="preserve"> </v>
      </c>
      <c r="SJ61" s="176">
        <f t="shared" si="147"/>
        <v>0</v>
      </c>
      <c r="SK61" s="177" t="str">
        <f t="shared" si="148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/>
      <c r="SW61" s="177" t="str">
        <f t="shared" si="149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202"/>
        <v xml:space="preserve"> </v>
      </c>
      <c r="TF61" s="176">
        <f t="shared" si="151"/>
        <v>0</v>
      </c>
      <c r="TG61" s="177" t="str">
        <f t="shared" si="152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/>
      <c r="TS61" s="177" t="str">
        <f t="shared" si="153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203"/>
        <v xml:space="preserve"> </v>
      </c>
      <c r="UB61" s="176">
        <f t="shared" si="155"/>
        <v>0</v>
      </c>
      <c r="UC61" s="177" t="str">
        <f t="shared" si="156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/>
      <c r="UO61" s="177" t="str">
        <f t="shared" si="157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204"/>
        <v xml:space="preserve"> </v>
      </c>
      <c r="UX61" s="176">
        <f t="shared" si="159"/>
        <v>0</v>
      </c>
      <c r="UY61" s="177" t="str">
        <f t="shared" si="160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/>
      <c r="VK61" s="177" t="str">
        <f t="shared" si="161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205"/>
        <v xml:space="preserve"> </v>
      </c>
      <c r="VT61" s="176">
        <f t="shared" si="163"/>
        <v>0</v>
      </c>
      <c r="VU61" s="177" t="str">
        <f t="shared" si="164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/>
      <c r="WG61" s="177" t="str">
        <f t="shared" si="165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6"/>
        <v xml:space="preserve"> </v>
      </c>
      <c r="WP61" s="176">
        <f t="shared" si="167"/>
        <v>0</v>
      </c>
      <c r="WQ61" s="177" t="str">
        <f t="shared" si="168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/>
      <c r="XC61" s="177" t="str">
        <f t="shared" si="169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7"/>
        <v xml:space="preserve"> </v>
      </c>
      <c r="XL61" s="176">
        <f t="shared" si="171"/>
        <v>0</v>
      </c>
      <c r="XM61" s="177" t="str">
        <f t="shared" si="172"/>
        <v xml:space="preserve"> </v>
      </c>
      <c r="XO61" s="173">
        <v>13</v>
      </c>
      <c r="XP61" s="230"/>
      <c r="XQ61" s="174" t="str">
        <f>IF(XS61=0," ",VLOOKUP(XS61,PROTOKOL!$A:$F,6,FALSE))</f>
        <v xml:space="preserve"> </v>
      </c>
      <c r="XR61" s="43"/>
      <c r="XS61" s="43"/>
      <c r="XT61" s="43"/>
      <c r="XU61" s="42" t="str">
        <f>IF(XS61=0," ",(VLOOKUP(XS61,PROTOKOL!$A$1:$E$29,2,FALSE))*XT61)</f>
        <v xml:space="preserve"> </v>
      </c>
      <c r="XV61" s="175" t="str">
        <f t="shared" si="58"/>
        <v xml:space="preserve"> </v>
      </c>
      <c r="XW61" s="212" t="str">
        <f>IF(XS61=0," ",VLOOKUP(XS61,PROTOKOL!$A:$E,5,FALSE))</f>
        <v xml:space="preserve"> </v>
      </c>
      <c r="XX61" s="176"/>
      <c r="XY61" s="177" t="str">
        <f t="shared" si="173"/>
        <v xml:space="preserve"> </v>
      </c>
      <c r="XZ61" s="217" t="str">
        <f>IF(YB61=0," ",VLOOKUP(YB61,PROTOKOL!$A:$F,6,FALSE))</f>
        <v xml:space="preserve"> </v>
      </c>
      <c r="YA61" s="43"/>
      <c r="YB61" s="43"/>
      <c r="YC61" s="43"/>
      <c r="YD61" s="91" t="str">
        <f>IF(YB61=0," ",(VLOOKUP(YB61,PROTOKOL!$A$1:$E$29,2,FALSE))*YC61)</f>
        <v xml:space="preserve"> </v>
      </c>
      <c r="YE61" s="175" t="str">
        <f t="shared" si="59"/>
        <v xml:space="preserve"> </v>
      </c>
      <c r="YF61" s="176" t="str">
        <f>IF(YB61=0," ",VLOOKUP(YB61,PROTOKOL!$A:$E,5,FALSE))</f>
        <v xml:space="preserve"> </v>
      </c>
      <c r="YG61" s="212" t="str">
        <f t="shared" si="208"/>
        <v xml:space="preserve"> </v>
      </c>
      <c r="YH61" s="176">
        <f t="shared" si="175"/>
        <v>0</v>
      </c>
      <c r="YI61" s="177" t="str">
        <f t="shared" si="176"/>
        <v xml:space="preserve"> </v>
      </c>
    </row>
    <row r="62" spans="1:659" ht="13.8">
      <c r="A62" s="173">
        <v>14</v>
      </c>
      <c r="B62" s="231">
        <v>14</v>
      </c>
      <c r="C62" s="174" t="str">
        <f>IF(E62=0," ",VLOOKUP(E62,PROTOKOL!$A:$F,6,FALSE))</f>
        <v xml:space="preserve"> </v>
      </c>
      <c r="D62" s="43"/>
      <c r="E62" s="43"/>
      <c r="F62" s="43"/>
      <c r="G62" s="42" t="str">
        <f>IF(E62=0," ",(VLOOKUP(E62,PROTOKOL!$A$1:$E$29,2,FALSE))*F62)</f>
        <v xml:space="preserve"> </v>
      </c>
      <c r="H62" s="175" t="str">
        <f t="shared" si="0"/>
        <v xml:space="preserve"> </v>
      </c>
      <c r="I62" s="212" t="str">
        <f>IF(E62=0," ",VLOOKUP(E62,PROTOKOL!$A:$E,5,FALSE))</f>
        <v xml:space="preserve"> </v>
      </c>
      <c r="J62" s="176"/>
      <c r="K62" s="177" t="str">
        <f t="shared" si="60"/>
        <v xml:space="preserve"> </v>
      </c>
      <c r="L62" s="217" t="str">
        <f>IF(N62=0," ",VLOOKUP(N62,PROTOKOL!$A:$F,6,FALSE))</f>
        <v xml:space="preserve"> </v>
      </c>
      <c r="M62" s="43"/>
      <c r="N62" s="43"/>
      <c r="O62" s="43"/>
      <c r="P62" s="91" t="str">
        <f>IF(N62=0," ",(VLOOKUP(N62,PROTOKOL!$A$1:$E$29,2,FALSE))*O62)</f>
        <v xml:space="preserve"> </v>
      </c>
      <c r="Q62" s="175" t="str">
        <f t="shared" si="1"/>
        <v xml:space="preserve"> </v>
      </c>
      <c r="R62" s="176" t="str">
        <f>IF(N62=0," ",VLOOKUP(N62,PROTOKOL!$A:$E,5,FALSE))</f>
        <v xml:space="preserve"> </v>
      </c>
      <c r="S62" s="212" t="str">
        <f t="shared" si="61"/>
        <v xml:space="preserve"> </v>
      </c>
      <c r="T62" s="176">
        <f t="shared" si="62"/>
        <v>0</v>
      </c>
      <c r="U62" s="177" t="str">
        <f t="shared" si="63"/>
        <v xml:space="preserve"> </v>
      </c>
      <c r="W62" s="173">
        <v>14</v>
      </c>
      <c r="X62" s="231">
        <v>14</v>
      </c>
      <c r="Y62" s="174" t="str">
        <f>IF(AA62=0," ",VLOOKUP(AA62,PROTOKOL!$A:$F,6,FALSE))</f>
        <v xml:space="preserve"> </v>
      </c>
      <c r="Z62" s="43"/>
      <c r="AA62" s="43"/>
      <c r="AB62" s="43"/>
      <c r="AC62" s="42" t="str">
        <f>IF(AA62=0," ",(VLOOKUP(AA62,PROTOKOL!$A$1:$E$29,2,FALSE))*AB62)</f>
        <v xml:space="preserve"> </v>
      </c>
      <c r="AD62" s="175" t="str">
        <f t="shared" si="2"/>
        <v xml:space="preserve"> </v>
      </c>
      <c r="AE62" s="212" t="str">
        <f>IF(AA62=0," ",VLOOKUP(AA62,PROTOKOL!$A:$E,5,FALSE))</f>
        <v xml:space="preserve"> </v>
      </c>
      <c r="AF62" s="176"/>
      <c r="AG62" s="177" t="str">
        <f t="shared" si="64"/>
        <v xml:space="preserve"> </v>
      </c>
      <c r="AH62" s="217" t="str">
        <f>IF(AJ62=0," ",VLOOKUP(AJ62,PROTOKOL!$A:$F,6,FALSE))</f>
        <v xml:space="preserve"> </v>
      </c>
      <c r="AI62" s="43"/>
      <c r="AJ62" s="43"/>
      <c r="AK62" s="43"/>
      <c r="AL62" s="91" t="str">
        <f>IF(AJ62=0," ",(VLOOKUP(AJ62,PROTOKOL!$A$1:$E$29,2,FALSE))*AK62)</f>
        <v xml:space="preserve"> </v>
      </c>
      <c r="AM62" s="175" t="str">
        <f t="shared" si="3"/>
        <v xml:space="preserve"> </v>
      </c>
      <c r="AN62" s="176" t="str">
        <f>IF(AJ62=0," ",VLOOKUP(AJ62,PROTOKOL!$A:$E,5,FALSE))</f>
        <v xml:space="preserve"> </v>
      </c>
      <c r="AO62" s="212" t="str">
        <f t="shared" si="180"/>
        <v xml:space="preserve"> </v>
      </c>
      <c r="AP62" s="176">
        <f t="shared" si="66"/>
        <v>0</v>
      </c>
      <c r="AQ62" s="177" t="str">
        <f t="shared" si="67"/>
        <v xml:space="preserve"> </v>
      </c>
      <c r="AS62" s="173">
        <v>14</v>
      </c>
      <c r="AT62" s="231">
        <v>14</v>
      </c>
      <c r="AU62" s="174" t="str">
        <f>IF(AW62=0," ",VLOOKUP(AW62,PROTOKOL!$A:$F,6,FALSE))</f>
        <v xml:space="preserve"> </v>
      </c>
      <c r="AV62" s="43"/>
      <c r="AW62" s="43"/>
      <c r="AX62" s="43"/>
      <c r="AY62" s="42" t="str">
        <f>IF(AW62=0," ",(VLOOKUP(AW62,PROTOKOL!$A$1:$E$29,2,FALSE))*AX62)</f>
        <v xml:space="preserve"> </v>
      </c>
      <c r="AZ62" s="175" t="str">
        <f t="shared" si="4"/>
        <v xml:space="preserve"> </v>
      </c>
      <c r="BA62" s="212" t="str">
        <f>IF(AW62=0," ",VLOOKUP(AW62,PROTOKOL!$A:$E,5,FALSE))</f>
        <v xml:space="preserve"> </v>
      </c>
      <c r="BB62" s="176"/>
      <c r="BC62" s="177" t="str">
        <f t="shared" si="68"/>
        <v xml:space="preserve"> 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81"/>
        <v xml:space="preserve"> </v>
      </c>
      <c r="BL62" s="176">
        <f t="shared" si="70"/>
        <v>0</v>
      </c>
      <c r="BM62" s="177" t="str">
        <f t="shared" si="71"/>
        <v xml:space="preserve"> </v>
      </c>
      <c r="BO62" s="173">
        <v>14</v>
      </c>
      <c r="BP62" s="231">
        <v>14</v>
      </c>
      <c r="BQ62" s="174" t="str">
        <f>IF(BS62=0," ",VLOOKUP(BS62,PROTOKOL!$A:$F,6,FALSE))</f>
        <v xml:space="preserve"> </v>
      </c>
      <c r="BR62" s="43"/>
      <c r="BS62" s="43"/>
      <c r="BT62" s="43"/>
      <c r="BU62" s="42" t="str">
        <f>IF(BS62=0," ",(VLOOKUP(BS62,PROTOKOL!$A$1:$E$29,2,FALSE))*BT62)</f>
        <v xml:space="preserve"> </v>
      </c>
      <c r="BV62" s="175" t="str">
        <f t="shared" si="6"/>
        <v xml:space="preserve"> </v>
      </c>
      <c r="BW62" s="212" t="str">
        <f>IF(BS62=0," ",VLOOKUP(BS62,PROTOKOL!$A:$E,5,FALSE))</f>
        <v xml:space="preserve"> </v>
      </c>
      <c r="BX62" s="176"/>
      <c r="BY62" s="177" t="str">
        <f t="shared" si="72"/>
        <v xml:space="preserve"> 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182"/>
        <v xml:space="preserve"> </v>
      </c>
      <c r="CH62" s="176">
        <f t="shared" si="74"/>
        <v>0</v>
      </c>
      <c r="CI62" s="177" t="str">
        <f t="shared" si="75"/>
        <v xml:space="preserve"> </v>
      </c>
      <c r="CK62" s="173">
        <v>14</v>
      </c>
      <c r="CL62" s="231">
        <v>14</v>
      </c>
      <c r="CM62" s="174" t="str">
        <f>IF(CO62=0," ",VLOOKUP(CO62,PROTOKOL!$A:$F,6,FALSE))</f>
        <v xml:space="preserve"> </v>
      </c>
      <c r="CN62" s="43"/>
      <c r="CO62" s="43"/>
      <c r="CP62" s="43"/>
      <c r="CQ62" s="42" t="str">
        <f>IF(CO62=0," ",(VLOOKUP(CO62,PROTOKOL!$A$1:$E$29,2,FALSE))*CP62)</f>
        <v xml:space="preserve"> </v>
      </c>
      <c r="CR62" s="175" t="str">
        <f t="shared" si="8"/>
        <v xml:space="preserve"> </v>
      </c>
      <c r="CS62" s="212" t="str">
        <f>IF(CO62=0," ",VLOOKUP(CO62,PROTOKOL!$A:$E,5,FALSE))</f>
        <v xml:space="preserve"> </v>
      </c>
      <c r="CT62" s="176"/>
      <c r="CU62" s="177" t="str">
        <f t="shared" si="76"/>
        <v xml:space="preserve"> 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83"/>
        <v xml:space="preserve"> </v>
      </c>
      <c r="DD62" s="176">
        <f t="shared" si="78"/>
        <v>0</v>
      </c>
      <c r="DE62" s="177" t="str">
        <f t="shared" si="79"/>
        <v xml:space="preserve"> </v>
      </c>
      <c r="DG62" s="173">
        <v>14</v>
      </c>
      <c r="DH62" s="231">
        <v>14</v>
      </c>
      <c r="DI62" s="174" t="str">
        <f>IF(DK62=0," ",VLOOKUP(DK62,PROTOKOL!$A:$F,6,FALSE))</f>
        <v xml:space="preserve"> </v>
      </c>
      <c r="DJ62" s="43"/>
      <c r="DK62" s="43"/>
      <c r="DL62" s="43"/>
      <c r="DM62" s="42" t="str">
        <f>IF(DK62=0," ",(VLOOKUP(DK62,PROTOKOL!$A$1:$E$29,2,FALSE))*DL62)</f>
        <v xml:space="preserve"> </v>
      </c>
      <c r="DN62" s="175" t="str">
        <f t="shared" si="10"/>
        <v xml:space="preserve"> </v>
      </c>
      <c r="DO62" s="212" t="str">
        <f>IF(DK62=0," ",VLOOKUP(DK62,PROTOKOL!$A:$E,5,FALSE))</f>
        <v xml:space="preserve"> </v>
      </c>
      <c r="DP62" s="176"/>
      <c r="DQ62" s="177" t="str">
        <f t="shared" si="80"/>
        <v xml:space="preserve"> </v>
      </c>
      <c r="DR62" s="217" t="str">
        <f>IF(DT62=0," ",VLOOKUP(DT62,PROTOKOL!$A:$F,6,FALSE))</f>
        <v xml:space="preserve"> </v>
      </c>
      <c r="DS62" s="43"/>
      <c r="DT62" s="43"/>
      <c r="DU62" s="43"/>
      <c r="DV62" s="91" t="str">
        <f>IF(DT62=0," ",(VLOOKUP(DT62,PROTOKOL!$A$1:$E$29,2,FALSE))*DU62)</f>
        <v xml:space="preserve"> </v>
      </c>
      <c r="DW62" s="175" t="str">
        <f t="shared" si="11"/>
        <v xml:space="preserve"> </v>
      </c>
      <c r="DX62" s="176" t="str">
        <f>IF(DT62=0," ",VLOOKUP(DT62,PROTOKOL!$A:$E,5,FALSE))</f>
        <v xml:space="preserve"> </v>
      </c>
      <c r="DY62" s="212" t="str">
        <f t="shared" si="184"/>
        <v xml:space="preserve"> </v>
      </c>
      <c r="DZ62" s="176">
        <f t="shared" si="82"/>
        <v>0</v>
      </c>
      <c r="EA62" s="177" t="str">
        <f t="shared" si="83"/>
        <v xml:space="preserve"> </v>
      </c>
      <c r="EC62" s="173">
        <v>14</v>
      </c>
      <c r="ED62" s="231">
        <v>14</v>
      </c>
      <c r="EE62" s="174" t="str">
        <f>IF(EG62=0," ",VLOOKUP(EG62,PROTOKOL!$A:$F,6,FALSE))</f>
        <v xml:space="preserve"> </v>
      </c>
      <c r="EF62" s="43"/>
      <c r="EG62" s="43"/>
      <c r="EH62" s="43"/>
      <c r="EI62" s="42" t="str">
        <f>IF(EG62=0," ",(VLOOKUP(EG62,PROTOKOL!$A$1:$E$29,2,FALSE))*EH62)</f>
        <v xml:space="preserve"> </v>
      </c>
      <c r="EJ62" s="175" t="str">
        <f t="shared" si="12"/>
        <v xml:space="preserve"> </v>
      </c>
      <c r="EK62" s="212" t="str">
        <f>IF(EG62=0," ",VLOOKUP(EG62,PROTOKOL!$A:$E,5,FALSE))</f>
        <v xml:space="preserve"> </v>
      </c>
      <c r="EL62" s="176"/>
      <c r="EM62" s="177" t="str">
        <f t="shared" si="84"/>
        <v xml:space="preserve"> 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85"/>
        <v xml:space="preserve"> </v>
      </c>
      <c r="EV62" s="176">
        <f t="shared" si="86"/>
        <v>0</v>
      </c>
      <c r="EW62" s="177" t="str">
        <f t="shared" si="87"/>
        <v xml:space="preserve"> </v>
      </c>
      <c r="EY62" s="173">
        <v>14</v>
      </c>
      <c r="EZ62" s="231">
        <v>14</v>
      </c>
      <c r="FA62" s="174" t="str">
        <f>IF(FC62=0," ",VLOOKUP(FC62,PROTOKOL!$A:$F,6,FALSE))</f>
        <v xml:space="preserve"> </v>
      </c>
      <c r="FB62" s="43"/>
      <c r="FC62" s="43"/>
      <c r="FD62" s="43"/>
      <c r="FE62" s="42" t="str">
        <f>IF(FC62=0," ",(VLOOKUP(FC62,PROTOKOL!$A$1:$E$29,2,FALSE))*FD62)</f>
        <v xml:space="preserve"> </v>
      </c>
      <c r="FF62" s="175" t="str">
        <f t="shared" si="14"/>
        <v xml:space="preserve"> </v>
      </c>
      <c r="FG62" s="212" t="str">
        <f>IF(FC62=0," ",VLOOKUP(FC62,PROTOKOL!$A:$E,5,FALSE))</f>
        <v xml:space="preserve"> </v>
      </c>
      <c r="FH62" s="176"/>
      <c r="FI62" s="177" t="str">
        <f t="shared" si="177"/>
        <v xml:space="preserve"> 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6"/>
        <v xml:space="preserve"> </v>
      </c>
      <c r="FR62" s="176">
        <f t="shared" si="88"/>
        <v>0</v>
      </c>
      <c r="FS62" s="177" t="str">
        <f t="shared" si="89"/>
        <v xml:space="preserve"> </v>
      </c>
      <c r="FU62" s="173">
        <v>14</v>
      </c>
      <c r="FV62" s="231">
        <v>14</v>
      </c>
      <c r="FW62" s="174" t="str">
        <f>IF(FY62=0," ",VLOOKUP(FY62,PROTOKOL!$A:$F,6,FALSE))</f>
        <v xml:space="preserve"> </v>
      </c>
      <c r="FX62" s="43"/>
      <c r="FY62" s="43"/>
      <c r="FZ62" s="43"/>
      <c r="GA62" s="42" t="str">
        <f>IF(FY62=0," ",(VLOOKUP(FY62,PROTOKOL!$A$1:$E$29,2,FALSE))*FZ62)</f>
        <v xml:space="preserve"> </v>
      </c>
      <c r="GB62" s="175" t="str">
        <f t="shared" si="16"/>
        <v xml:space="preserve"> </v>
      </c>
      <c r="GC62" s="212" t="str">
        <f>IF(FY62=0," ",VLOOKUP(FY62,PROTOKOL!$A:$E,5,FALSE))</f>
        <v xml:space="preserve"> </v>
      </c>
      <c r="GD62" s="176"/>
      <c r="GE62" s="177" t="str">
        <f t="shared" si="90"/>
        <v xml:space="preserve"> 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7"/>
        <v xml:space="preserve"> </v>
      </c>
      <c r="GN62" s="176">
        <f t="shared" si="92"/>
        <v>0</v>
      </c>
      <c r="GO62" s="177" t="str">
        <f t="shared" si="93"/>
        <v xml:space="preserve"> </v>
      </c>
      <c r="GQ62" s="173">
        <v>14</v>
      </c>
      <c r="GR62" s="231">
        <v>14</v>
      </c>
      <c r="GS62" s="174" t="str">
        <f>IF(GU62=0," ",VLOOKUP(GU62,PROTOKOL!$A:$F,6,FALSE))</f>
        <v xml:space="preserve"> </v>
      </c>
      <c r="GT62" s="43"/>
      <c r="GU62" s="43"/>
      <c r="GV62" s="43"/>
      <c r="GW62" s="42" t="str">
        <f>IF(GU62=0," ",(VLOOKUP(GU62,PROTOKOL!$A$1:$E$29,2,FALSE))*GV62)</f>
        <v xml:space="preserve"> </v>
      </c>
      <c r="GX62" s="175" t="str">
        <f t="shared" si="18"/>
        <v xml:space="preserve"> </v>
      </c>
      <c r="GY62" s="212" t="str">
        <f>IF(GU62=0," ",VLOOKUP(GU62,PROTOKOL!$A:$E,5,FALSE))</f>
        <v xml:space="preserve"> </v>
      </c>
      <c r="GZ62" s="176"/>
      <c r="HA62" s="177" t="str">
        <f t="shared" si="94"/>
        <v xml:space="preserve"> 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8"/>
        <v xml:space="preserve"> </v>
      </c>
      <c r="HJ62" s="176">
        <f t="shared" si="96"/>
        <v>0</v>
      </c>
      <c r="HK62" s="177" t="str">
        <f t="shared" si="97"/>
        <v xml:space="preserve"> </v>
      </c>
      <c r="HM62" s="173">
        <v>14</v>
      </c>
      <c r="HN62" s="231">
        <v>14</v>
      </c>
      <c r="HO62" s="174" t="str">
        <f>IF(HQ62=0," ",VLOOKUP(HQ62,PROTOKOL!$A:$F,6,FALSE))</f>
        <v xml:space="preserve"> </v>
      </c>
      <c r="HP62" s="43"/>
      <c r="HQ62" s="43"/>
      <c r="HR62" s="43"/>
      <c r="HS62" s="42" t="str">
        <f>IF(HQ62=0," ",(VLOOKUP(HQ62,PROTOKOL!$A$1:$E$29,2,FALSE))*HR62)</f>
        <v xml:space="preserve"> </v>
      </c>
      <c r="HT62" s="175" t="str">
        <f t="shared" si="20"/>
        <v xml:space="preserve"> </v>
      </c>
      <c r="HU62" s="212" t="str">
        <f>IF(HQ62=0," ",VLOOKUP(HQ62,PROTOKOL!$A:$E,5,FALSE))</f>
        <v xml:space="preserve"> </v>
      </c>
      <c r="HV62" s="176"/>
      <c r="HW62" s="177" t="str">
        <f t="shared" si="98"/>
        <v xml:space="preserve"> 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189"/>
        <v xml:space="preserve"> </v>
      </c>
      <c r="IF62" s="176">
        <f t="shared" si="100"/>
        <v>0</v>
      </c>
      <c r="IG62" s="177" t="str">
        <f t="shared" si="101"/>
        <v xml:space="preserve"> </v>
      </c>
      <c r="II62" s="173">
        <v>14</v>
      </c>
      <c r="IJ62" s="231">
        <v>14</v>
      </c>
      <c r="IK62" s="174" t="str">
        <f>IF(IM62=0," ",VLOOKUP(IM62,PROTOKOL!$A:$F,6,FALSE))</f>
        <v xml:space="preserve"> </v>
      </c>
      <c r="IL62" s="43"/>
      <c r="IM62" s="43"/>
      <c r="IN62" s="43"/>
      <c r="IO62" s="42" t="str">
        <f>IF(IM62=0," ",(VLOOKUP(IM62,PROTOKOL!$A$1:$E$29,2,FALSE))*IN62)</f>
        <v xml:space="preserve"> </v>
      </c>
      <c r="IP62" s="175" t="str">
        <f t="shared" si="22"/>
        <v xml:space="preserve"> </v>
      </c>
      <c r="IQ62" s="212" t="str">
        <f>IF(IM62=0," ",VLOOKUP(IM62,PROTOKOL!$A:$E,5,FALSE))</f>
        <v xml:space="preserve"> </v>
      </c>
      <c r="IR62" s="176"/>
      <c r="IS62" s="177" t="str">
        <f t="shared" si="102"/>
        <v xml:space="preserve"> 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90"/>
        <v xml:space="preserve"> </v>
      </c>
      <c r="JB62" s="176">
        <f t="shared" si="104"/>
        <v>0</v>
      </c>
      <c r="JC62" s="177" t="str">
        <f t="shared" si="105"/>
        <v xml:space="preserve"> </v>
      </c>
      <c r="JE62" s="173">
        <v>14</v>
      </c>
      <c r="JF62" s="231">
        <v>14</v>
      </c>
      <c r="JG62" s="174" t="str">
        <f>IF(JI62=0," ",VLOOKUP(JI62,PROTOKOL!$A:$F,6,FALSE))</f>
        <v xml:space="preserve"> </v>
      </c>
      <c r="JH62" s="43"/>
      <c r="JI62" s="43"/>
      <c r="JJ62" s="43"/>
      <c r="JK62" s="42" t="str">
        <f>IF(JI62=0," ",(VLOOKUP(JI62,PROTOKOL!$A$1:$E$29,2,FALSE))*JJ62)</f>
        <v xml:space="preserve"> </v>
      </c>
      <c r="JL62" s="175" t="str">
        <f t="shared" si="24"/>
        <v xml:space="preserve"> </v>
      </c>
      <c r="JM62" s="212" t="str">
        <f>IF(JI62=0," ",VLOOKUP(JI62,PROTOKOL!$A:$E,5,FALSE))</f>
        <v xml:space="preserve"> </v>
      </c>
      <c r="JN62" s="176"/>
      <c r="JO62" s="177" t="str">
        <f t="shared" si="106"/>
        <v xml:space="preserve"> 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91"/>
        <v xml:space="preserve"> </v>
      </c>
      <c r="JX62" s="176">
        <f t="shared" si="108"/>
        <v>0</v>
      </c>
      <c r="JY62" s="177" t="str">
        <f t="shared" si="109"/>
        <v xml:space="preserve"> </v>
      </c>
      <c r="KA62" s="173">
        <v>14</v>
      </c>
      <c r="KB62" s="231">
        <v>14</v>
      </c>
      <c r="KC62" s="174" t="str">
        <f>IF(KE62=0," ",VLOOKUP(KE62,PROTOKOL!$A:$F,6,FALSE))</f>
        <v xml:space="preserve"> </v>
      </c>
      <c r="KD62" s="43"/>
      <c r="KE62" s="43"/>
      <c r="KF62" s="43"/>
      <c r="KG62" s="42" t="str">
        <f>IF(KE62=0," ",(VLOOKUP(KE62,PROTOKOL!$A$1:$E$29,2,FALSE))*KF62)</f>
        <v xml:space="preserve"> </v>
      </c>
      <c r="KH62" s="175" t="str">
        <f t="shared" si="26"/>
        <v xml:space="preserve"> </v>
      </c>
      <c r="KI62" s="212" t="str">
        <f>IF(KE62=0," ",VLOOKUP(KE62,PROTOKOL!$A:$E,5,FALSE))</f>
        <v xml:space="preserve"> </v>
      </c>
      <c r="KJ62" s="176"/>
      <c r="KK62" s="177" t="str">
        <f t="shared" si="110"/>
        <v xml:space="preserve"> 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92"/>
        <v xml:space="preserve"> </v>
      </c>
      <c r="KT62" s="176">
        <f t="shared" si="112"/>
        <v>0</v>
      </c>
      <c r="KU62" s="177" t="str">
        <f t="shared" si="113"/>
        <v xml:space="preserve"> </v>
      </c>
      <c r="KW62" s="173">
        <v>14</v>
      </c>
      <c r="KX62" s="231">
        <v>14</v>
      </c>
      <c r="KY62" s="174" t="str">
        <f>IF(LA62=0," ",VLOOKUP(LA62,PROTOKOL!$A:$F,6,FALSE))</f>
        <v xml:space="preserve"> </v>
      </c>
      <c r="KZ62" s="43"/>
      <c r="LA62" s="43"/>
      <c r="LB62" s="43"/>
      <c r="LC62" s="42" t="str">
        <f>IF(LA62=0," ",(VLOOKUP(LA62,PROTOKOL!$A$1:$E$29,2,FALSE))*LB62)</f>
        <v xml:space="preserve"> </v>
      </c>
      <c r="LD62" s="175" t="str">
        <f t="shared" si="28"/>
        <v xml:space="preserve"> </v>
      </c>
      <c r="LE62" s="212" t="str">
        <f>IF(LA62=0," ",VLOOKUP(LA62,PROTOKOL!$A:$E,5,FALSE))</f>
        <v xml:space="preserve"> </v>
      </c>
      <c r="LF62" s="176"/>
      <c r="LG62" s="177" t="str">
        <f t="shared" si="114"/>
        <v xml:space="preserve"> 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93"/>
        <v xml:space="preserve"> </v>
      </c>
      <c r="LP62" s="176">
        <f t="shared" si="116"/>
        <v>0</v>
      </c>
      <c r="LQ62" s="177" t="str">
        <f t="shared" si="117"/>
        <v xml:space="preserve"> </v>
      </c>
      <c r="LS62" s="173">
        <v>14</v>
      </c>
      <c r="LT62" s="231">
        <v>14</v>
      </c>
      <c r="LU62" s="174" t="str">
        <f>IF(LW62=0," ",VLOOKUP(LW62,PROTOKOL!$A:$F,6,FALSE))</f>
        <v xml:space="preserve"> </v>
      </c>
      <c r="LV62" s="43"/>
      <c r="LW62" s="43"/>
      <c r="LX62" s="43"/>
      <c r="LY62" s="42" t="str">
        <f>IF(LW62=0," ",(VLOOKUP(LW62,PROTOKOL!$A$1:$E$29,2,FALSE))*LX62)</f>
        <v xml:space="preserve"> </v>
      </c>
      <c r="LZ62" s="175" t="str">
        <f t="shared" si="30"/>
        <v xml:space="preserve"> </v>
      </c>
      <c r="MA62" s="212" t="str">
        <f>IF(LW62=0," ",VLOOKUP(LW62,PROTOKOL!$A:$E,5,FALSE))</f>
        <v xml:space="preserve"> </v>
      </c>
      <c r="MB62" s="176"/>
      <c r="MC62" s="177" t="str">
        <f t="shared" si="118"/>
        <v xml:space="preserve"> 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94"/>
        <v xml:space="preserve"> </v>
      </c>
      <c r="ML62" s="176">
        <f t="shared" si="120"/>
        <v>0</v>
      </c>
      <c r="MM62" s="177" t="str">
        <f t="shared" si="121"/>
        <v xml:space="preserve"> </v>
      </c>
      <c r="MO62" s="173">
        <v>14</v>
      </c>
      <c r="MP62" s="231">
        <v>14</v>
      </c>
      <c r="MQ62" s="174" t="str">
        <f>IF(MS62=0," ",VLOOKUP(MS62,PROTOKOL!$A:$F,6,FALSE))</f>
        <v xml:space="preserve"> </v>
      </c>
      <c r="MR62" s="43"/>
      <c r="MS62" s="43"/>
      <c r="MT62" s="43"/>
      <c r="MU62" s="42" t="str">
        <f>IF(MS62=0," ",(VLOOKUP(MS62,PROTOKOL!$A$1:$E$29,2,FALSE))*MT62)</f>
        <v xml:space="preserve"> </v>
      </c>
      <c r="MV62" s="175" t="str">
        <f t="shared" si="32"/>
        <v xml:space="preserve"> </v>
      </c>
      <c r="MW62" s="212" t="str">
        <f>IF(MS62=0," ",VLOOKUP(MS62,PROTOKOL!$A:$E,5,FALSE))</f>
        <v xml:space="preserve"> </v>
      </c>
      <c r="MX62" s="176"/>
      <c r="MY62" s="177" t="str">
        <f t="shared" si="122"/>
        <v xml:space="preserve"> 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95"/>
        <v xml:space="preserve"> </v>
      </c>
      <c r="NH62" s="176">
        <f t="shared" si="124"/>
        <v>0</v>
      </c>
      <c r="NI62" s="177" t="str">
        <f t="shared" si="125"/>
        <v xml:space="preserve"> </v>
      </c>
      <c r="NK62" s="173">
        <v>14</v>
      </c>
      <c r="NL62" s="231">
        <v>14</v>
      </c>
      <c r="NM62" s="174" t="str">
        <f>IF(NO62=0," ",VLOOKUP(NO62,PROTOKOL!$A:$F,6,FALSE))</f>
        <v xml:space="preserve"> </v>
      </c>
      <c r="NN62" s="43"/>
      <c r="NO62" s="43"/>
      <c r="NP62" s="43"/>
      <c r="NQ62" s="42" t="str">
        <f>IF(NO62=0," ",(VLOOKUP(NO62,PROTOKOL!$A$1:$E$29,2,FALSE))*NP62)</f>
        <v xml:space="preserve"> </v>
      </c>
      <c r="NR62" s="175" t="str">
        <f t="shared" si="34"/>
        <v xml:space="preserve"> </v>
      </c>
      <c r="NS62" s="212" t="str">
        <f>IF(NO62=0," ",VLOOKUP(NO62,PROTOKOL!$A:$E,5,FALSE))</f>
        <v xml:space="preserve"> </v>
      </c>
      <c r="NT62" s="176"/>
      <c r="NU62" s="177" t="str">
        <f t="shared" si="126"/>
        <v xml:space="preserve"> </v>
      </c>
      <c r="NV62" s="217" t="str">
        <f>IF(NX62=0," ",VLOOKUP(NX62,PROTOKOL!$A:$F,6,FALSE))</f>
        <v xml:space="preserve"> </v>
      </c>
      <c r="NW62" s="43"/>
      <c r="NX62" s="43"/>
      <c r="NY62" s="43"/>
      <c r="NZ62" s="91" t="str">
        <f>IF(NX62=0," ",(VLOOKUP(NX62,PROTOKOL!$A$1:$E$29,2,FALSE))*NY62)</f>
        <v xml:space="preserve"> </v>
      </c>
      <c r="OA62" s="175" t="str">
        <f t="shared" si="35"/>
        <v xml:space="preserve"> </v>
      </c>
      <c r="OB62" s="176" t="str">
        <f>IF(NX62=0," ",VLOOKUP(NX62,PROTOKOL!$A:$E,5,FALSE))</f>
        <v xml:space="preserve"> </v>
      </c>
      <c r="OC62" s="212" t="str">
        <f t="shared" si="196"/>
        <v xml:space="preserve"> </v>
      </c>
      <c r="OD62" s="176">
        <f t="shared" si="128"/>
        <v>0</v>
      </c>
      <c r="OE62" s="177" t="str">
        <f t="shared" si="129"/>
        <v xml:space="preserve"> </v>
      </c>
      <c r="OG62" s="173">
        <v>14</v>
      </c>
      <c r="OH62" s="231">
        <v>14</v>
      </c>
      <c r="OI62" s="174" t="str">
        <f>IF(OK62=0," ",VLOOKUP(OK62,PROTOKOL!$A:$F,6,FALSE))</f>
        <v xml:space="preserve"> </v>
      </c>
      <c r="OJ62" s="43"/>
      <c r="OK62" s="43"/>
      <c r="OL62" s="43"/>
      <c r="OM62" s="42" t="str">
        <f>IF(OK62=0," ",(VLOOKUP(OK62,PROTOKOL!$A$1:$E$29,2,FALSE))*OL62)</f>
        <v xml:space="preserve"> </v>
      </c>
      <c r="ON62" s="175" t="str">
        <f t="shared" si="36"/>
        <v xml:space="preserve"> </v>
      </c>
      <c r="OO62" s="212" t="str">
        <f>IF(OK62=0," ",VLOOKUP(OK62,PROTOKOL!$A:$E,5,FALSE))</f>
        <v xml:space="preserve"> </v>
      </c>
      <c r="OP62" s="176"/>
      <c r="OQ62" s="177" t="str">
        <f t="shared" si="130"/>
        <v xml:space="preserve"> 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7"/>
        <v xml:space="preserve"> </v>
      </c>
      <c r="OZ62" s="176">
        <f t="shared" si="132"/>
        <v>0</v>
      </c>
      <c r="PA62" s="177" t="str">
        <f t="shared" si="133"/>
        <v xml:space="preserve"> </v>
      </c>
      <c r="PC62" s="173">
        <v>14</v>
      </c>
      <c r="PD62" s="231">
        <v>14</v>
      </c>
      <c r="PE62" s="174" t="str">
        <f>IF(PG62=0," ",VLOOKUP(PG62,PROTOKOL!$A:$F,6,FALSE))</f>
        <v xml:space="preserve"> </v>
      </c>
      <c r="PF62" s="43"/>
      <c r="PG62" s="43"/>
      <c r="PH62" s="43"/>
      <c r="PI62" s="42" t="str">
        <f>IF(PG62=0," ",(VLOOKUP(PG62,PROTOKOL!$A$1:$E$29,2,FALSE))*PH62)</f>
        <v xml:space="preserve"> </v>
      </c>
      <c r="PJ62" s="175" t="str">
        <f t="shared" si="38"/>
        <v xml:space="preserve"> </v>
      </c>
      <c r="PK62" s="212" t="str">
        <f>IF(PG62=0," ",VLOOKUP(PG62,PROTOKOL!$A:$E,5,FALSE))</f>
        <v xml:space="preserve"> </v>
      </c>
      <c r="PL62" s="176"/>
      <c r="PM62" s="177" t="str">
        <f t="shared" si="134"/>
        <v xml:space="preserve"> 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8"/>
        <v xml:space="preserve"> </v>
      </c>
      <c r="PV62" s="176">
        <f t="shared" si="136"/>
        <v>0</v>
      </c>
      <c r="PW62" s="177" t="str">
        <f t="shared" si="137"/>
        <v xml:space="preserve"> </v>
      </c>
      <c r="PY62" s="173">
        <v>14</v>
      </c>
      <c r="PZ62" s="231">
        <v>14</v>
      </c>
      <c r="QA62" s="174" t="str">
        <f>IF(QC62=0," ",VLOOKUP(QC62,PROTOKOL!$A:$F,6,FALSE))</f>
        <v xml:space="preserve"> </v>
      </c>
      <c r="QB62" s="43"/>
      <c r="QC62" s="43"/>
      <c r="QD62" s="43"/>
      <c r="QE62" s="42" t="str">
        <f>IF(QC62=0," ",(VLOOKUP(QC62,PROTOKOL!$A$1:$E$29,2,FALSE))*QD62)</f>
        <v xml:space="preserve"> </v>
      </c>
      <c r="QF62" s="175" t="str">
        <f t="shared" si="40"/>
        <v xml:space="preserve"> </v>
      </c>
      <c r="QG62" s="212" t="str">
        <f>IF(QC62=0," ",VLOOKUP(QC62,PROTOKOL!$A:$E,5,FALSE))</f>
        <v xml:space="preserve"> </v>
      </c>
      <c r="QH62" s="176"/>
      <c r="QI62" s="177" t="str">
        <f t="shared" si="179"/>
        <v xml:space="preserve"> </v>
      </c>
      <c r="QJ62" s="217" t="str">
        <f>IF(QL62=0," ",VLOOKUP(QL62,PROTOKOL!$A:$F,6,FALSE))</f>
        <v xml:space="preserve"> </v>
      </c>
      <c r="QK62" s="43"/>
      <c r="QL62" s="43"/>
      <c r="QM62" s="43"/>
      <c r="QN62" s="91" t="str">
        <f>IF(QL62=0," ",(VLOOKUP(QL62,PROTOKOL!$A$1:$E$29,2,FALSE))*QM62)</f>
        <v xml:space="preserve"> </v>
      </c>
      <c r="QO62" s="175" t="str">
        <f t="shared" si="41"/>
        <v xml:space="preserve"> </v>
      </c>
      <c r="QP62" s="176" t="str">
        <f>IF(QL62=0," ",VLOOKUP(QL62,PROTOKOL!$A:$E,5,FALSE))</f>
        <v xml:space="preserve"> </v>
      </c>
      <c r="QQ62" s="212" t="str">
        <f t="shared" si="199"/>
        <v xml:space="preserve"> </v>
      </c>
      <c r="QR62" s="176">
        <f t="shared" si="139"/>
        <v>0</v>
      </c>
      <c r="QS62" s="177" t="str">
        <f t="shared" si="140"/>
        <v xml:space="preserve"> </v>
      </c>
      <c r="QU62" s="173">
        <v>14</v>
      </c>
      <c r="QV62" s="231">
        <v>14</v>
      </c>
      <c r="QW62" s="174" t="str">
        <f>IF(QY62=0," ",VLOOKUP(QY62,PROTOKOL!$A:$F,6,FALSE))</f>
        <v xml:space="preserve"> 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/>
      <c r="RE62" s="177" t="str">
        <f t="shared" si="141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200"/>
        <v xml:space="preserve"> </v>
      </c>
      <c r="RN62" s="176">
        <f t="shared" si="143"/>
        <v>0</v>
      </c>
      <c r="RO62" s="177" t="str">
        <f t="shared" si="144"/>
        <v xml:space="preserve"> </v>
      </c>
      <c r="RQ62" s="173">
        <v>14</v>
      </c>
      <c r="RR62" s="231">
        <v>14</v>
      </c>
      <c r="RS62" s="174" t="str">
        <f>IF(RU62=0," ",VLOOKUP(RU62,PROTOKOL!$A:$F,6,FALSE))</f>
        <v xml:space="preserve"> </v>
      </c>
      <c r="RT62" s="43"/>
      <c r="RU62" s="43"/>
      <c r="RV62" s="43"/>
      <c r="RW62" s="42" t="str">
        <f>IF(RU62=0," ",(VLOOKUP(RU62,PROTOKOL!$A$1:$E$29,2,FALSE))*RV62)</f>
        <v xml:space="preserve"> </v>
      </c>
      <c r="RX62" s="175" t="str">
        <f t="shared" si="44"/>
        <v xml:space="preserve"> </v>
      </c>
      <c r="RY62" s="212" t="str">
        <f>IF(RU62=0," ",VLOOKUP(RU62,PROTOKOL!$A:$E,5,FALSE))</f>
        <v xml:space="preserve"> </v>
      </c>
      <c r="RZ62" s="176"/>
      <c r="SA62" s="177" t="str">
        <f t="shared" si="145"/>
        <v xml:space="preserve"> 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201"/>
        <v xml:space="preserve"> </v>
      </c>
      <c r="SJ62" s="176">
        <f t="shared" si="147"/>
        <v>0</v>
      </c>
      <c r="SK62" s="177" t="str">
        <f t="shared" si="148"/>
        <v xml:space="preserve"> </v>
      </c>
      <c r="SM62" s="173">
        <v>14</v>
      </c>
      <c r="SN62" s="231">
        <v>14</v>
      </c>
      <c r="SO62" s="174" t="str">
        <f>IF(SQ62=0," ",VLOOKUP(SQ62,PROTOKOL!$A:$F,6,FALSE))</f>
        <v xml:space="preserve"> </v>
      </c>
      <c r="SP62" s="43"/>
      <c r="SQ62" s="43"/>
      <c r="SR62" s="43"/>
      <c r="SS62" s="42" t="str">
        <f>IF(SQ62=0," ",(VLOOKUP(SQ62,PROTOKOL!$A$1:$E$29,2,FALSE))*SR62)</f>
        <v xml:space="preserve"> </v>
      </c>
      <c r="ST62" s="175" t="str">
        <f t="shared" si="46"/>
        <v xml:space="preserve"> </v>
      </c>
      <c r="SU62" s="212" t="str">
        <f>IF(SQ62=0," ",VLOOKUP(SQ62,PROTOKOL!$A:$E,5,FALSE))</f>
        <v xml:space="preserve"> </v>
      </c>
      <c r="SV62" s="176"/>
      <c r="SW62" s="177" t="str">
        <f t="shared" si="149"/>
        <v xml:space="preserve"> 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202"/>
        <v xml:space="preserve"> </v>
      </c>
      <c r="TF62" s="176">
        <f t="shared" si="151"/>
        <v>0</v>
      </c>
      <c r="TG62" s="177" t="str">
        <f t="shared" si="152"/>
        <v xml:space="preserve"> </v>
      </c>
      <c r="TI62" s="173">
        <v>14</v>
      </c>
      <c r="TJ62" s="231">
        <v>14</v>
      </c>
      <c r="TK62" s="174" t="str">
        <f>IF(TM62=0," ",VLOOKUP(TM62,PROTOKOL!$A:$F,6,FALSE))</f>
        <v xml:space="preserve"> 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/>
      <c r="TS62" s="177" t="str">
        <f t="shared" si="153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203"/>
        <v xml:space="preserve"> </v>
      </c>
      <c r="UB62" s="176">
        <f t="shared" si="155"/>
        <v>0</v>
      </c>
      <c r="UC62" s="177" t="str">
        <f t="shared" si="156"/>
        <v xml:space="preserve"> </v>
      </c>
      <c r="UE62" s="173">
        <v>14</v>
      </c>
      <c r="UF62" s="231">
        <v>14</v>
      </c>
      <c r="UG62" s="174" t="str">
        <f>IF(UI62=0," ",VLOOKUP(UI62,PROTOKOL!$A:$F,6,FALSE))</f>
        <v xml:space="preserve"> </v>
      </c>
      <c r="UH62" s="43"/>
      <c r="UI62" s="43"/>
      <c r="UJ62" s="43"/>
      <c r="UK62" s="42" t="str">
        <f>IF(UI62=0," ",(VLOOKUP(UI62,PROTOKOL!$A$1:$E$29,2,FALSE))*UJ62)</f>
        <v xml:space="preserve"> </v>
      </c>
      <c r="UL62" s="175" t="str">
        <f t="shared" si="50"/>
        <v xml:space="preserve"> </v>
      </c>
      <c r="UM62" s="212" t="str">
        <f>IF(UI62=0," ",VLOOKUP(UI62,PROTOKOL!$A:$E,5,FALSE))</f>
        <v xml:space="preserve"> </v>
      </c>
      <c r="UN62" s="176"/>
      <c r="UO62" s="177" t="str">
        <f t="shared" si="157"/>
        <v xml:space="preserve"> 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204"/>
        <v xml:space="preserve"> </v>
      </c>
      <c r="UX62" s="176">
        <f t="shared" si="159"/>
        <v>0</v>
      </c>
      <c r="UY62" s="177" t="str">
        <f t="shared" si="160"/>
        <v xml:space="preserve"> </v>
      </c>
      <c r="VA62" s="173">
        <v>14</v>
      </c>
      <c r="VB62" s="231">
        <v>14</v>
      </c>
      <c r="VC62" s="174" t="str">
        <f>IF(VE62=0," ",VLOOKUP(VE62,PROTOKOL!$A:$F,6,FALSE))</f>
        <v xml:space="preserve"> </v>
      </c>
      <c r="VD62" s="43"/>
      <c r="VE62" s="43"/>
      <c r="VF62" s="43"/>
      <c r="VG62" s="42" t="str">
        <f>IF(VE62=0," ",(VLOOKUP(VE62,PROTOKOL!$A$1:$E$29,2,FALSE))*VF62)</f>
        <v xml:space="preserve"> </v>
      </c>
      <c r="VH62" s="175" t="str">
        <f t="shared" si="52"/>
        <v xml:space="preserve"> </v>
      </c>
      <c r="VI62" s="212" t="str">
        <f>IF(VE62=0," ",VLOOKUP(VE62,PROTOKOL!$A:$E,5,FALSE))</f>
        <v xml:space="preserve"> </v>
      </c>
      <c r="VJ62" s="176"/>
      <c r="VK62" s="177" t="str">
        <f t="shared" si="161"/>
        <v xml:space="preserve"> 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205"/>
        <v xml:space="preserve"> </v>
      </c>
      <c r="VT62" s="176">
        <f t="shared" si="163"/>
        <v>0</v>
      </c>
      <c r="VU62" s="177" t="str">
        <f t="shared" si="164"/>
        <v xml:space="preserve"> </v>
      </c>
      <c r="VW62" s="173">
        <v>14</v>
      </c>
      <c r="VX62" s="231">
        <v>14</v>
      </c>
      <c r="VY62" s="174" t="str">
        <f>IF(WA62=0," ",VLOOKUP(WA62,PROTOKOL!$A:$F,6,FALSE))</f>
        <v xml:space="preserve"> </v>
      </c>
      <c r="VZ62" s="43"/>
      <c r="WA62" s="43"/>
      <c r="WB62" s="43"/>
      <c r="WC62" s="42" t="str">
        <f>IF(WA62=0," ",(VLOOKUP(WA62,PROTOKOL!$A$1:$E$29,2,FALSE))*WB62)</f>
        <v xml:space="preserve"> </v>
      </c>
      <c r="WD62" s="175" t="str">
        <f t="shared" si="54"/>
        <v xml:space="preserve"> </v>
      </c>
      <c r="WE62" s="212" t="str">
        <f>IF(WA62=0," ",VLOOKUP(WA62,PROTOKOL!$A:$E,5,FALSE))</f>
        <v xml:space="preserve"> </v>
      </c>
      <c r="WF62" s="176"/>
      <c r="WG62" s="177" t="str">
        <f t="shared" si="165"/>
        <v xml:space="preserve"> 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6"/>
        <v xml:space="preserve"> </v>
      </c>
      <c r="WP62" s="176">
        <f t="shared" si="167"/>
        <v>0</v>
      </c>
      <c r="WQ62" s="177" t="str">
        <f t="shared" si="168"/>
        <v xml:space="preserve"> </v>
      </c>
      <c r="WS62" s="173">
        <v>14</v>
      </c>
      <c r="WT62" s="231">
        <v>14</v>
      </c>
      <c r="WU62" s="174" t="str">
        <f>IF(WW62=0," ",VLOOKUP(WW62,PROTOKOL!$A:$F,6,FALSE))</f>
        <v xml:space="preserve"> </v>
      </c>
      <c r="WV62" s="43"/>
      <c r="WW62" s="43"/>
      <c r="WX62" s="43"/>
      <c r="WY62" s="42" t="str">
        <f>IF(WW62=0," ",(VLOOKUP(WW62,PROTOKOL!$A$1:$E$29,2,FALSE))*WX62)</f>
        <v xml:space="preserve"> </v>
      </c>
      <c r="WZ62" s="175" t="str">
        <f t="shared" si="56"/>
        <v xml:space="preserve"> </v>
      </c>
      <c r="XA62" s="212" t="str">
        <f>IF(WW62=0," ",VLOOKUP(WW62,PROTOKOL!$A:$E,5,FALSE))</f>
        <v xml:space="preserve"> </v>
      </c>
      <c r="XB62" s="176"/>
      <c r="XC62" s="177" t="str">
        <f t="shared" si="169"/>
        <v xml:space="preserve"> 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7"/>
        <v xml:space="preserve"> </v>
      </c>
      <c r="XL62" s="176">
        <f t="shared" si="171"/>
        <v>0</v>
      </c>
      <c r="XM62" s="177" t="str">
        <f t="shared" si="172"/>
        <v xml:space="preserve"> </v>
      </c>
      <c r="XO62" s="173">
        <v>14</v>
      </c>
      <c r="XP62" s="231">
        <v>14</v>
      </c>
      <c r="XQ62" s="174" t="str">
        <f>IF(XS62=0," ",VLOOKUP(XS62,PROTOKOL!$A:$F,6,FALSE))</f>
        <v xml:space="preserve"> </v>
      </c>
      <c r="XR62" s="43"/>
      <c r="XS62" s="43"/>
      <c r="XT62" s="43"/>
      <c r="XU62" s="42" t="str">
        <f>IF(XS62=0," ",(VLOOKUP(XS62,PROTOKOL!$A$1:$E$29,2,FALSE))*XT62)</f>
        <v xml:space="preserve"> </v>
      </c>
      <c r="XV62" s="175" t="str">
        <f t="shared" si="58"/>
        <v xml:space="preserve"> </v>
      </c>
      <c r="XW62" s="212" t="str">
        <f>IF(XS62=0," ",VLOOKUP(XS62,PROTOKOL!$A:$E,5,FALSE))</f>
        <v xml:space="preserve"> </v>
      </c>
      <c r="XX62" s="176"/>
      <c r="XY62" s="177" t="str">
        <f t="shared" si="173"/>
        <v xml:space="preserve"> </v>
      </c>
      <c r="XZ62" s="217" t="str">
        <f>IF(YB62=0," ",VLOOKUP(YB62,PROTOKOL!$A:$F,6,FALSE))</f>
        <v xml:space="preserve"> </v>
      </c>
      <c r="YA62" s="43"/>
      <c r="YB62" s="43"/>
      <c r="YC62" s="43"/>
      <c r="YD62" s="91" t="str">
        <f>IF(YB62=0," ",(VLOOKUP(YB62,PROTOKOL!$A$1:$E$29,2,FALSE))*YC62)</f>
        <v xml:space="preserve"> </v>
      </c>
      <c r="YE62" s="175" t="str">
        <f t="shared" si="59"/>
        <v xml:space="preserve"> </v>
      </c>
      <c r="YF62" s="176" t="str">
        <f>IF(YB62=0," ",VLOOKUP(YB62,PROTOKOL!$A:$E,5,FALSE))</f>
        <v xml:space="preserve"> </v>
      </c>
      <c r="YG62" s="212" t="str">
        <f t="shared" si="208"/>
        <v xml:space="preserve"> </v>
      </c>
      <c r="YH62" s="176">
        <f t="shared" si="175"/>
        <v>0</v>
      </c>
      <c r="YI62" s="177" t="str">
        <f t="shared" si="176"/>
        <v xml:space="preserve"> </v>
      </c>
    </row>
    <row r="63" spans="1:659" ht="13.8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/>
      <c r="K63" s="177" t="str">
        <f t="shared" si="60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61"/>
        <v xml:space="preserve"> </v>
      </c>
      <c r="T63" s="176">
        <f t="shared" si="62"/>
        <v>0</v>
      </c>
      <c r="U63" s="177" t="str">
        <f t="shared" si="63"/>
        <v xml:space="preserve"> </v>
      </c>
      <c r="W63" s="173">
        <v>14</v>
      </c>
      <c r="X63" s="229"/>
      <c r="Y63" s="174" t="str">
        <f>IF(AA63=0," ",VLOOKUP(AA63,PROTOKOL!$A:$F,6,FALSE))</f>
        <v xml:space="preserve"> </v>
      </c>
      <c r="Z63" s="43"/>
      <c r="AA63" s="43"/>
      <c r="AB63" s="43"/>
      <c r="AC63" s="42" t="str">
        <f>IF(AA63=0," ",(VLOOKUP(AA63,PROTOKOL!$A$1:$E$29,2,FALSE))*AB63)</f>
        <v xml:space="preserve"> </v>
      </c>
      <c r="AD63" s="175" t="str">
        <f t="shared" si="2"/>
        <v xml:space="preserve"> </v>
      </c>
      <c r="AE63" s="212" t="str">
        <f>IF(AA63=0," ",VLOOKUP(AA63,PROTOKOL!$A:$E,5,FALSE))</f>
        <v xml:space="preserve"> </v>
      </c>
      <c r="AF63" s="176"/>
      <c r="AG63" s="177" t="str">
        <f t="shared" si="64"/>
        <v xml:space="preserve"> 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80"/>
        <v xml:space="preserve"> </v>
      </c>
      <c r="AP63" s="176">
        <f t="shared" si="66"/>
        <v>0</v>
      </c>
      <c r="AQ63" s="177" t="str">
        <f t="shared" si="67"/>
        <v xml:space="preserve"> </v>
      </c>
      <c r="AS63" s="173">
        <v>14</v>
      </c>
      <c r="AT63" s="229"/>
      <c r="AU63" s="174" t="str">
        <f>IF(AW63=0," ",VLOOKUP(AW63,PROTOKOL!$A:$F,6,FALSE))</f>
        <v xml:space="preserve"> </v>
      </c>
      <c r="AV63" s="43"/>
      <c r="AW63" s="43"/>
      <c r="AX63" s="43"/>
      <c r="AY63" s="42" t="str">
        <f>IF(AW63=0," ",(VLOOKUP(AW63,PROTOKOL!$A$1:$E$29,2,FALSE))*AX63)</f>
        <v xml:space="preserve"> </v>
      </c>
      <c r="AZ63" s="175" t="str">
        <f t="shared" si="4"/>
        <v xml:space="preserve"> </v>
      </c>
      <c r="BA63" s="212" t="str">
        <f>IF(AW63=0," ",VLOOKUP(AW63,PROTOKOL!$A:$E,5,FALSE))</f>
        <v xml:space="preserve"> </v>
      </c>
      <c r="BB63" s="176"/>
      <c r="BC63" s="177" t="str">
        <f t="shared" si="68"/>
        <v xml:space="preserve"> 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81"/>
        <v xml:space="preserve"> </v>
      </c>
      <c r="BL63" s="176">
        <f t="shared" si="70"/>
        <v>0</v>
      </c>
      <c r="BM63" s="177" t="str">
        <f t="shared" si="71"/>
        <v xml:space="preserve"> </v>
      </c>
      <c r="BO63" s="173">
        <v>14</v>
      </c>
      <c r="BP63" s="229"/>
      <c r="BQ63" s="174" t="str">
        <f>IF(BS63=0," ",VLOOKUP(BS63,PROTOKOL!$A:$F,6,FALSE))</f>
        <v xml:space="preserve"> </v>
      </c>
      <c r="BR63" s="43"/>
      <c r="BS63" s="43"/>
      <c r="BT63" s="43"/>
      <c r="BU63" s="42" t="str">
        <f>IF(BS63=0," ",(VLOOKUP(BS63,PROTOKOL!$A$1:$E$29,2,FALSE))*BT63)</f>
        <v xml:space="preserve"> </v>
      </c>
      <c r="BV63" s="175" t="str">
        <f t="shared" si="6"/>
        <v xml:space="preserve"> </v>
      </c>
      <c r="BW63" s="212" t="str">
        <f>IF(BS63=0," ",VLOOKUP(BS63,PROTOKOL!$A:$E,5,FALSE))</f>
        <v xml:space="preserve"> </v>
      </c>
      <c r="BX63" s="176"/>
      <c r="BY63" s="177" t="str">
        <f t="shared" si="72"/>
        <v xml:space="preserve"> 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182"/>
        <v xml:space="preserve"> </v>
      </c>
      <c r="CH63" s="176">
        <f t="shared" si="74"/>
        <v>0</v>
      </c>
      <c r="CI63" s="177" t="str">
        <f t="shared" si="75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/>
      <c r="CU63" s="177" t="str">
        <f t="shared" si="76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83"/>
        <v xml:space="preserve"> </v>
      </c>
      <c r="DD63" s="176">
        <f t="shared" si="78"/>
        <v>0</v>
      </c>
      <c r="DE63" s="177" t="str">
        <f t="shared" si="79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/>
      <c r="DQ63" s="177" t="str">
        <f t="shared" si="80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84"/>
        <v xml:space="preserve"> </v>
      </c>
      <c r="DZ63" s="176">
        <f t="shared" si="82"/>
        <v>0</v>
      </c>
      <c r="EA63" s="177" t="str">
        <f t="shared" si="83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/>
      <c r="EM63" s="177" t="str">
        <f t="shared" si="84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85"/>
        <v xml:space="preserve"> </v>
      </c>
      <c r="EV63" s="176">
        <f t="shared" si="86"/>
        <v>0</v>
      </c>
      <c r="EW63" s="177" t="str">
        <f t="shared" si="87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/>
      <c r="FI63" s="177" t="str">
        <f t="shared" si="177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6"/>
        <v xml:space="preserve"> </v>
      </c>
      <c r="FR63" s="176">
        <f t="shared" si="88"/>
        <v>0</v>
      </c>
      <c r="FS63" s="177" t="str">
        <f t="shared" si="89"/>
        <v xml:space="preserve"> </v>
      </c>
      <c r="FU63" s="173">
        <v>14</v>
      </c>
      <c r="FV63" s="229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/>
      <c r="GE63" s="177" t="str">
        <f t="shared" si="90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7"/>
        <v xml:space="preserve"> </v>
      </c>
      <c r="GN63" s="176">
        <f t="shared" si="92"/>
        <v>0</v>
      </c>
      <c r="GO63" s="177" t="str">
        <f t="shared" si="93"/>
        <v xml:space="preserve"> </v>
      </c>
      <c r="GQ63" s="173">
        <v>14</v>
      </c>
      <c r="GR63" s="229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/>
      <c r="HA63" s="177" t="str">
        <f t="shared" si="94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8"/>
        <v xml:space="preserve"> </v>
      </c>
      <c r="HJ63" s="176">
        <f t="shared" si="96"/>
        <v>0</v>
      </c>
      <c r="HK63" s="177" t="str">
        <f t="shared" si="97"/>
        <v xml:space="preserve"> </v>
      </c>
      <c r="HM63" s="173">
        <v>14</v>
      </c>
      <c r="HN63" s="229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/>
      <c r="HW63" s="177" t="str">
        <f t="shared" si="98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189"/>
        <v xml:space="preserve"> </v>
      </c>
      <c r="IF63" s="176">
        <f t="shared" si="100"/>
        <v>0</v>
      </c>
      <c r="IG63" s="177" t="str">
        <f t="shared" si="101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/>
      <c r="IS63" s="177" t="str">
        <f t="shared" si="102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90"/>
        <v xml:space="preserve"> </v>
      </c>
      <c r="JB63" s="176">
        <f t="shared" si="104"/>
        <v>0</v>
      </c>
      <c r="JC63" s="177" t="str">
        <f t="shared" si="105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/>
      <c r="JO63" s="177" t="str">
        <f t="shared" si="106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91"/>
        <v xml:space="preserve"> </v>
      </c>
      <c r="JX63" s="176">
        <f t="shared" si="108"/>
        <v>0</v>
      </c>
      <c r="JY63" s="177" t="str">
        <f t="shared" si="109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/>
      <c r="KK63" s="177" t="str">
        <f t="shared" si="110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92"/>
        <v xml:space="preserve"> </v>
      </c>
      <c r="KT63" s="176">
        <f t="shared" si="112"/>
        <v>0</v>
      </c>
      <c r="KU63" s="177" t="str">
        <f t="shared" si="113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/>
      <c r="LG63" s="177" t="str">
        <f t="shared" si="114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93"/>
        <v xml:space="preserve"> </v>
      </c>
      <c r="LP63" s="176">
        <f t="shared" si="116"/>
        <v>0</v>
      </c>
      <c r="LQ63" s="177" t="str">
        <f t="shared" si="117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/>
      <c r="MC63" s="177" t="str">
        <f t="shared" si="118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94"/>
        <v xml:space="preserve"> </v>
      </c>
      <c r="ML63" s="176">
        <f t="shared" si="120"/>
        <v>0</v>
      </c>
      <c r="MM63" s="177" t="str">
        <f t="shared" si="121"/>
        <v xml:space="preserve"> </v>
      </c>
      <c r="MO63" s="173">
        <v>14</v>
      </c>
      <c r="MP63" s="229"/>
      <c r="MQ63" s="174" t="str">
        <f>IF(MS63=0," ",VLOOKUP(MS63,PROTOKOL!$A:$F,6,FALSE))</f>
        <v xml:space="preserve"> </v>
      </c>
      <c r="MR63" s="43"/>
      <c r="MS63" s="43"/>
      <c r="MT63" s="43"/>
      <c r="MU63" s="42" t="str">
        <f>IF(MS63=0," ",(VLOOKUP(MS63,PROTOKOL!$A$1:$E$29,2,FALSE))*MT63)</f>
        <v xml:space="preserve"> </v>
      </c>
      <c r="MV63" s="175" t="str">
        <f t="shared" si="32"/>
        <v xml:space="preserve"> </v>
      </c>
      <c r="MW63" s="212" t="str">
        <f>IF(MS63=0," ",VLOOKUP(MS63,PROTOKOL!$A:$E,5,FALSE))</f>
        <v xml:space="preserve"> </v>
      </c>
      <c r="MX63" s="176"/>
      <c r="MY63" s="177" t="str">
        <f t="shared" si="122"/>
        <v xml:space="preserve"> 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95"/>
        <v xml:space="preserve"> </v>
      </c>
      <c r="NH63" s="176">
        <f t="shared" si="124"/>
        <v>0</v>
      </c>
      <c r="NI63" s="177" t="str">
        <f t="shared" si="125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/>
      <c r="NU63" s="177" t="str">
        <f t="shared" si="126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6"/>
        <v xml:space="preserve"> </v>
      </c>
      <c r="OD63" s="176">
        <f t="shared" si="128"/>
        <v>0</v>
      </c>
      <c r="OE63" s="177" t="str">
        <f t="shared" si="129"/>
        <v xml:space="preserve"> </v>
      </c>
      <c r="OG63" s="173">
        <v>14</v>
      </c>
      <c r="OH63" s="229"/>
      <c r="OI63" s="174" t="str">
        <f>IF(OK63=0," ",VLOOKUP(OK63,PROTOKOL!$A:$F,6,FALSE))</f>
        <v xml:space="preserve"> </v>
      </c>
      <c r="OJ63" s="43"/>
      <c r="OK63" s="43"/>
      <c r="OL63" s="43"/>
      <c r="OM63" s="42" t="str">
        <f>IF(OK63=0," ",(VLOOKUP(OK63,PROTOKOL!$A$1:$E$29,2,FALSE))*OL63)</f>
        <v xml:space="preserve"> </v>
      </c>
      <c r="ON63" s="175" t="str">
        <f t="shared" si="36"/>
        <v xml:space="preserve"> </v>
      </c>
      <c r="OO63" s="212" t="str">
        <f>IF(OK63=0," ",VLOOKUP(OK63,PROTOKOL!$A:$E,5,FALSE))</f>
        <v xml:space="preserve"> </v>
      </c>
      <c r="OP63" s="176"/>
      <c r="OQ63" s="177" t="str">
        <f t="shared" si="130"/>
        <v xml:space="preserve"> 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7"/>
        <v xml:space="preserve"> </v>
      </c>
      <c r="OZ63" s="176">
        <f t="shared" si="132"/>
        <v>0</v>
      </c>
      <c r="PA63" s="177" t="str">
        <f t="shared" si="133"/>
        <v xml:space="preserve"> </v>
      </c>
      <c r="PC63" s="173">
        <v>14</v>
      </c>
      <c r="PD63" s="229"/>
      <c r="PE63" s="174" t="str">
        <f>IF(PG63=0," ",VLOOKUP(PG63,PROTOKOL!$A:$F,6,FALSE))</f>
        <v xml:space="preserve"> </v>
      </c>
      <c r="PF63" s="43"/>
      <c r="PG63" s="43"/>
      <c r="PH63" s="43"/>
      <c r="PI63" s="42" t="str">
        <f>IF(PG63=0," ",(VLOOKUP(PG63,PROTOKOL!$A$1:$E$29,2,FALSE))*PH63)</f>
        <v xml:space="preserve"> </v>
      </c>
      <c r="PJ63" s="175" t="str">
        <f t="shared" si="38"/>
        <v xml:space="preserve"> </v>
      </c>
      <c r="PK63" s="212" t="str">
        <f>IF(PG63=0," ",VLOOKUP(PG63,PROTOKOL!$A:$E,5,FALSE))</f>
        <v xml:space="preserve"> </v>
      </c>
      <c r="PL63" s="176"/>
      <c r="PM63" s="177" t="str">
        <f t="shared" si="134"/>
        <v xml:space="preserve"> 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8"/>
        <v xml:space="preserve"> </v>
      </c>
      <c r="PV63" s="176">
        <f t="shared" si="136"/>
        <v>0</v>
      </c>
      <c r="PW63" s="177" t="str">
        <f t="shared" si="137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/>
      <c r="QI63" s="177" t="str">
        <f t="shared" si="179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9"/>
        <v xml:space="preserve"> </v>
      </c>
      <c r="QR63" s="176">
        <f t="shared" si="139"/>
        <v>0</v>
      </c>
      <c r="QS63" s="177" t="str">
        <f t="shared" si="140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/>
      <c r="RE63" s="177" t="str">
        <f t="shared" si="141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200"/>
        <v xml:space="preserve"> </v>
      </c>
      <c r="RN63" s="176">
        <f t="shared" si="143"/>
        <v>0</v>
      </c>
      <c r="RO63" s="177" t="str">
        <f t="shared" si="144"/>
        <v xml:space="preserve"> </v>
      </c>
      <c r="RQ63" s="173">
        <v>14</v>
      </c>
      <c r="RR63" s="229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/>
      <c r="SA63" s="177" t="str">
        <f t="shared" si="145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201"/>
        <v xml:space="preserve"> </v>
      </c>
      <c r="SJ63" s="176">
        <f t="shared" si="147"/>
        <v>0</v>
      </c>
      <c r="SK63" s="177" t="str">
        <f t="shared" si="148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/>
      <c r="SW63" s="177" t="str">
        <f t="shared" si="149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202"/>
        <v xml:space="preserve"> </v>
      </c>
      <c r="TF63" s="176">
        <f t="shared" si="151"/>
        <v>0</v>
      </c>
      <c r="TG63" s="177" t="str">
        <f t="shared" si="152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/>
      <c r="TS63" s="177" t="str">
        <f t="shared" si="153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203"/>
        <v xml:space="preserve"> </v>
      </c>
      <c r="UB63" s="176">
        <f t="shared" si="155"/>
        <v>0</v>
      </c>
      <c r="UC63" s="177" t="str">
        <f t="shared" si="156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/>
      <c r="UO63" s="177" t="str">
        <f t="shared" si="157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204"/>
        <v xml:space="preserve"> </v>
      </c>
      <c r="UX63" s="176">
        <f t="shared" si="159"/>
        <v>0</v>
      </c>
      <c r="UY63" s="177" t="str">
        <f t="shared" si="160"/>
        <v xml:space="preserve"> </v>
      </c>
      <c r="VA63" s="173">
        <v>14</v>
      </c>
      <c r="VB63" s="229"/>
      <c r="VC63" s="174" t="str">
        <f>IF(VE63=0," ",VLOOKUP(VE63,PROTOKOL!$A:$F,6,FALSE))</f>
        <v xml:space="preserve"> </v>
      </c>
      <c r="VD63" s="43"/>
      <c r="VE63" s="43"/>
      <c r="VF63" s="43"/>
      <c r="VG63" s="42" t="str">
        <f>IF(VE63=0," ",(VLOOKUP(VE63,PROTOKOL!$A$1:$E$29,2,FALSE))*VF63)</f>
        <v xml:space="preserve"> </v>
      </c>
      <c r="VH63" s="175" t="str">
        <f t="shared" si="52"/>
        <v xml:space="preserve"> </v>
      </c>
      <c r="VI63" s="212" t="str">
        <f>IF(VE63=0," ",VLOOKUP(VE63,PROTOKOL!$A:$E,5,FALSE))</f>
        <v xml:space="preserve"> </v>
      </c>
      <c r="VJ63" s="176"/>
      <c r="VK63" s="177" t="str">
        <f t="shared" si="161"/>
        <v xml:space="preserve"> 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205"/>
        <v xml:space="preserve"> </v>
      </c>
      <c r="VT63" s="176">
        <f t="shared" si="163"/>
        <v>0</v>
      </c>
      <c r="VU63" s="177" t="str">
        <f t="shared" si="164"/>
        <v xml:space="preserve"> </v>
      </c>
      <c r="VW63" s="173">
        <v>14</v>
      </c>
      <c r="VX63" s="229"/>
      <c r="VY63" s="174" t="str">
        <f>IF(WA63=0," ",VLOOKUP(WA63,PROTOKOL!$A:$F,6,FALSE))</f>
        <v xml:space="preserve"> </v>
      </c>
      <c r="VZ63" s="43"/>
      <c r="WA63" s="43"/>
      <c r="WB63" s="43"/>
      <c r="WC63" s="42" t="str">
        <f>IF(WA63=0," ",(VLOOKUP(WA63,PROTOKOL!$A$1:$E$29,2,FALSE))*WB63)</f>
        <v xml:space="preserve"> </v>
      </c>
      <c r="WD63" s="175" t="str">
        <f t="shared" si="54"/>
        <v xml:space="preserve"> </v>
      </c>
      <c r="WE63" s="212" t="str">
        <f>IF(WA63=0," ",VLOOKUP(WA63,PROTOKOL!$A:$E,5,FALSE))</f>
        <v xml:space="preserve"> </v>
      </c>
      <c r="WF63" s="176"/>
      <c r="WG63" s="177" t="str">
        <f t="shared" si="165"/>
        <v xml:space="preserve"> 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6"/>
        <v xml:space="preserve"> </v>
      </c>
      <c r="WP63" s="176">
        <f t="shared" si="167"/>
        <v>0</v>
      </c>
      <c r="WQ63" s="177" t="str">
        <f t="shared" si="168"/>
        <v xml:space="preserve"> </v>
      </c>
      <c r="WS63" s="173">
        <v>14</v>
      </c>
      <c r="WT63" s="229"/>
      <c r="WU63" s="174" t="str">
        <f>IF(WW63=0," ",VLOOKUP(WW63,PROTOKOL!$A:$F,6,FALSE))</f>
        <v xml:space="preserve"> </v>
      </c>
      <c r="WV63" s="43"/>
      <c r="WW63" s="43"/>
      <c r="WX63" s="43"/>
      <c r="WY63" s="42" t="str">
        <f>IF(WW63=0," ",(VLOOKUP(WW63,PROTOKOL!$A$1:$E$29,2,FALSE))*WX63)</f>
        <v xml:space="preserve"> </v>
      </c>
      <c r="WZ63" s="175" t="str">
        <f t="shared" si="56"/>
        <v xml:space="preserve"> </v>
      </c>
      <c r="XA63" s="212" t="str">
        <f>IF(WW63=0," ",VLOOKUP(WW63,PROTOKOL!$A:$E,5,FALSE))</f>
        <v xml:space="preserve"> </v>
      </c>
      <c r="XB63" s="176"/>
      <c r="XC63" s="177" t="str">
        <f t="shared" si="169"/>
        <v xml:space="preserve"> 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7"/>
        <v xml:space="preserve"> </v>
      </c>
      <c r="XL63" s="176">
        <f t="shared" si="171"/>
        <v>0</v>
      </c>
      <c r="XM63" s="177" t="str">
        <f t="shared" si="172"/>
        <v xml:space="preserve"> </v>
      </c>
      <c r="XO63" s="173">
        <v>14</v>
      </c>
      <c r="XP63" s="229"/>
      <c r="XQ63" s="174" t="str">
        <f>IF(XS63=0," ",VLOOKUP(XS63,PROTOKOL!$A:$F,6,FALSE))</f>
        <v xml:space="preserve"> </v>
      </c>
      <c r="XR63" s="43"/>
      <c r="XS63" s="43"/>
      <c r="XT63" s="43"/>
      <c r="XU63" s="42" t="str">
        <f>IF(XS63=0," ",(VLOOKUP(XS63,PROTOKOL!$A$1:$E$29,2,FALSE))*XT63)</f>
        <v xml:space="preserve"> </v>
      </c>
      <c r="XV63" s="175" t="str">
        <f t="shared" si="58"/>
        <v xml:space="preserve"> </v>
      </c>
      <c r="XW63" s="212" t="str">
        <f>IF(XS63=0," ",VLOOKUP(XS63,PROTOKOL!$A:$E,5,FALSE))</f>
        <v xml:space="preserve"> </v>
      </c>
      <c r="XX63" s="176"/>
      <c r="XY63" s="177" t="str">
        <f t="shared" si="173"/>
        <v xml:space="preserve"> </v>
      </c>
      <c r="XZ63" s="217" t="str">
        <f>IF(YB63=0," ",VLOOKUP(YB63,PROTOKOL!$A:$F,6,FALSE))</f>
        <v xml:space="preserve"> </v>
      </c>
      <c r="YA63" s="43"/>
      <c r="YB63" s="43"/>
      <c r="YC63" s="43"/>
      <c r="YD63" s="91" t="str">
        <f>IF(YB63=0," ",(VLOOKUP(YB63,PROTOKOL!$A$1:$E$29,2,FALSE))*YC63)</f>
        <v xml:space="preserve"> </v>
      </c>
      <c r="YE63" s="175" t="str">
        <f t="shared" si="59"/>
        <v xml:space="preserve"> </v>
      </c>
      <c r="YF63" s="176" t="str">
        <f>IF(YB63=0," ",VLOOKUP(YB63,PROTOKOL!$A:$E,5,FALSE))</f>
        <v xml:space="preserve"> </v>
      </c>
      <c r="YG63" s="212" t="str">
        <f t="shared" si="208"/>
        <v xml:space="preserve"> </v>
      </c>
      <c r="YH63" s="176">
        <f t="shared" si="175"/>
        <v>0</v>
      </c>
      <c r="YI63" s="177" t="str">
        <f t="shared" si="176"/>
        <v xml:space="preserve"> </v>
      </c>
    </row>
    <row r="64" spans="1:659" ht="13.8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/>
      <c r="K64" s="177" t="str">
        <f t="shared" si="60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61"/>
        <v xml:space="preserve"> </v>
      </c>
      <c r="T64" s="176">
        <f t="shared" si="62"/>
        <v>0</v>
      </c>
      <c r="U64" s="177" t="str">
        <f t="shared" si="63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/>
      <c r="AG64" s="177" t="str">
        <f t="shared" si="64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80"/>
        <v xml:space="preserve"> </v>
      </c>
      <c r="AP64" s="176">
        <f t="shared" si="66"/>
        <v>0</v>
      </c>
      <c r="AQ64" s="177" t="str">
        <f t="shared" si="67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/>
      <c r="BC64" s="177" t="str">
        <f t="shared" si="68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81"/>
        <v xml:space="preserve"> </v>
      </c>
      <c r="BL64" s="176">
        <f t="shared" si="70"/>
        <v>0</v>
      </c>
      <c r="BM64" s="177" t="str">
        <f t="shared" si="71"/>
        <v xml:space="preserve"> </v>
      </c>
      <c r="BO64" s="173">
        <v>14</v>
      </c>
      <c r="BP64" s="230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/>
      <c r="BY64" s="177" t="str">
        <f t="shared" si="72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182"/>
        <v xml:space="preserve"> </v>
      </c>
      <c r="CH64" s="176">
        <f t="shared" si="74"/>
        <v>0</v>
      </c>
      <c r="CI64" s="177" t="str">
        <f t="shared" si="75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/>
      <c r="CU64" s="177" t="str">
        <f t="shared" si="76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83"/>
        <v xml:space="preserve"> </v>
      </c>
      <c r="DD64" s="176">
        <f t="shared" si="78"/>
        <v>0</v>
      </c>
      <c r="DE64" s="177" t="str">
        <f t="shared" si="79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/>
      <c r="DQ64" s="177" t="str">
        <f t="shared" si="80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84"/>
        <v xml:space="preserve"> </v>
      </c>
      <c r="DZ64" s="176">
        <f t="shared" si="82"/>
        <v>0</v>
      </c>
      <c r="EA64" s="177" t="str">
        <f t="shared" si="83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/>
      <c r="EM64" s="177" t="str">
        <f t="shared" si="84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85"/>
        <v xml:space="preserve"> </v>
      </c>
      <c r="EV64" s="176">
        <f t="shared" si="86"/>
        <v>0</v>
      </c>
      <c r="EW64" s="177" t="str">
        <f t="shared" si="87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/>
      <c r="FI64" s="177" t="str">
        <f t="shared" si="177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6"/>
        <v xml:space="preserve"> </v>
      </c>
      <c r="FR64" s="176">
        <f t="shared" si="88"/>
        <v>0</v>
      </c>
      <c r="FS64" s="177" t="str">
        <f t="shared" si="89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/>
      <c r="GE64" s="177" t="str">
        <f t="shared" si="90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7"/>
        <v xml:space="preserve"> </v>
      </c>
      <c r="GN64" s="176">
        <f t="shared" si="92"/>
        <v>0</v>
      </c>
      <c r="GO64" s="177" t="str">
        <f t="shared" si="93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/>
      <c r="HA64" s="177" t="str">
        <f t="shared" si="94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8"/>
        <v xml:space="preserve"> </v>
      </c>
      <c r="HJ64" s="176">
        <f t="shared" si="96"/>
        <v>0</v>
      </c>
      <c r="HK64" s="177" t="str">
        <f t="shared" si="97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/>
      <c r="HW64" s="177" t="str">
        <f t="shared" si="98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189"/>
        <v xml:space="preserve"> </v>
      </c>
      <c r="IF64" s="176">
        <f t="shared" si="100"/>
        <v>0</v>
      </c>
      <c r="IG64" s="177" t="str">
        <f t="shared" si="101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/>
      <c r="IS64" s="177" t="str">
        <f t="shared" si="102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90"/>
        <v xml:space="preserve"> </v>
      </c>
      <c r="JB64" s="176">
        <f t="shared" si="104"/>
        <v>0</v>
      </c>
      <c r="JC64" s="177" t="str">
        <f t="shared" si="105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/>
      <c r="JO64" s="177" t="str">
        <f t="shared" si="106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91"/>
        <v xml:space="preserve"> </v>
      </c>
      <c r="JX64" s="176">
        <f t="shared" si="108"/>
        <v>0</v>
      </c>
      <c r="JY64" s="177" t="str">
        <f t="shared" si="109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/>
      <c r="KK64" s="177" t="str">
        <f t="shared" si="110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92"/>
        <v xml:space="preserve"> </v>
      </c>
      <c r="KT64" s="176">
        <f t="shared" si="112"/>
        <v>0</v>
      </c>
      <c r="KU64" s="177" t="str">
        <f t="shared" si="113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/>
      <c r="LG64" s="177" t="str">
        <f t="shared" si="114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93"/>
        <v xml:space="preserve"> </v>
      </c>
      <c r="LP64" s="176">
        <f t="shared" si="116"/>
        <v>0</v>
      </c>
      <c r="LQ64" s="177" t="str">
        <f t="shared" si="117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/>
      <c r="MC64" s="177" t="str">
        <f t="shared" si="118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94"/>
        <v xml:space="preserve"> </v>
      </c>
      <c r="ML64" s="176">
        <f t="shared" si="120"/>
        <v>0</v>
      </c>
      <c r="MM64" s="177" t="str">
        <f t="shared" si="121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/>
      <c r="MY64" s="177" t="str">
        <f t="shared" si="122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95"/>
        <v xml:space="preserve"> </v>
      </c>
      <c r="NH64" s="176">
        <f t="shared" si="124"/>
        <v>0</v>
      </c>
      <c r="NI64" s="177" t="str">
        <f t="shared" si="125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/>
      <c r="NU64" s="177" t="str">
        <f t="shared" si="126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6"/>
        <v xml:space="preserve"> </v>
      </c>
      <c r="OD64" s="176">
        <f t="shared" si="128"/>
        <v>0</v>
      </c>
      <c r="OE64" s="177" t="str">
        <f t="shared" si="129"/>
        <v xml:space="preserve"> </v>
      </c>
      <c r="OG64" s="173">
        <v>14</v>
      </c>
      <c r="OH64" s="230"/>
      <c r="OI64" s="174" t="str">
        <f>IF(OK64=0," ",VLOOKUP(OK64,PROTOKOL!$A:$F,6,FALSE))</f>
        <v xml:space="preserve"> </v>
      </c>
      <c r="OJ64" s="43"/>
      <c r="OK64" s="43"/>
      <c r="OL64" s="43"/>
      <c r="OM64" s="42" t="str">
        <f>IF(OK64=0," ",(VLOOKUP(OK64,PROTOKOL!$A$1:$E$29,2,FALSE))*OL64)</f>
        <v xml:space="preserve"> </v>
      </c>
      <c r="ON64" s="175" t="str">
        <f t="shared" si="36"/>
        <v xml:space="preserve"> </v>
      </c>
      <c r="OO64" s="212" t="str">
        <f>IF(OK64=0," ",VLOOKUP(OK64,PROTOKOL!$A:$E,5,FALSE))</f>
        <v xml:space="preserve"> </v>
      </c>
      <c r="OP64" s="176"/>
      <c r="OQ64" s="177" t="str">
        <f t="shared" si="130"/>
        <v xml:space="preserve"> 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7"/>
        <v xml:space="preserve"> </v>
      </c>
      <c r="OZ64" s="176">
        <f t="shared" si="132"/>
        <v>0</v>
      </c>
      <c r="PA64" s="177" t="str">
        <f t="shared" si="133"/>
        <v xml:space="preserve"> </v>
      </c>
      <c r="PC64" s="173">
        <v>14</v>
      </c>
      <c r="PD64" s="230"/>
      <c r="PE64" s="174" t="str">
        <f>IF(PG64=0," ",VLOOKUP(PG64,PROTOKOL!$A:$F,6,FALSE))</f>
        <v xml:space="preserve"> </v>
      </c>
      <c r="PF64" s="43"/>
      <c r="PG64" s="43"/>
      <c r="PH64" s="43"/>
      <c r="PI64" s="42" t="str">
        <f>IF(PG64=0," ",(VLOOKUP(PG64,PROTOKOL!$A$1:$E$29,2,FALSE))*PH64)</f>
        <v xml:space="preserve"> </v>
      </c>
      <c r="PJ64" s="175" t="str">
        <f t="shared" si="38"/>
        <v xml:space="preserve"> </v>
      </c>
      <c r="PK64" s="212" t="str">
        <f>IF(PG64=0," ",VLOOKUP(PG64,PROTOKOL!$A:$E,5,FALSE))</f>
        <v xml:space="preserve"> </v>
      </c>
      <c r="PL64" s="176"/>
      <c r="PM64" s="177" t="str">
        <f t="shared" si="134"/>
        <v xml:space="preserve"> 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8"/>
        <v xml:space="preserve"> </v>
      </c>
      <c r="PV64" s="176">
        <f t="shared" si="136"/>
        <v>0</v>
      </c>
      <c r="PW64" s="177" t="str">
        <f t="shared" si="137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/>
      <c r="QI64" s="177" t="str">
        <f t="shared" si="179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9"/>
        <v xml:space="preserve"> </v>
      </c>
      <c r="QR64" s="176">
        <f t="shared" si="139"/>
        <v>0</v>
      </c>
      <c r="QS64" s="177" t="str">
        <f t="shared" si="140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/>
      <c r="RE64" s="177" t="str">
        <f t="shared" si="141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200"/>
        <v xml:space="preserve"> </v>
      </c>
      <c r="RN64" s="176">
        <f t="shared" si="143"/>
        <v>0</v>
      </c>
      <c r="RO64" s="177" t="str">
        <f t="shared" si="144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/>
      <c r="SA64" s="177" t="str">
        <f t="shared" si="145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201"/>
        <v xml:space="preserve"> </v>
      </c>
      <c r="SJ64" s="176">
        <f t="shared" si="147"/>
        <v>0</v>
      </c>
      <c r="SK64" s="177" t="str">
        <f t="shared" si="148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/>
      <c r="SW64" s="177" t="str">
        <f t="shared" si="149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202"/>
        <v xml:space="preserve"> </v>
      </c>
      <c r="TF64" s="176">
        <f t="shared" si="151"/>
        <v>0</v>
      </c>
      <c r="TG64" s="177" t="str">
        <f t="shared" si="152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/>
      <c r="TS64" s="177" t="str">
        <f t="shared" si="153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203"/>
        <v xml:space="preserve"> </v>
      </c>
      <c r="UB64" s="176">
        <f t="shared" si="155"/>
        <v>0</v>
      </c>
      <c r="UC64" s="177" t="str">
        <f t="shared" si="156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/>
      <c r="UO64" s="177" t="str">
        <f t="shared" si="157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204"/>
        <v xml:space="preserve"> </v>
      </c>
      <c r="UX64" s="176">
        <f t="shared" si="159"/>
        <v>0</v>
      </c>
      <c r="UY64" s="177" t="str">
        <f t="shared" si="160"/>
        <v xml:space="preserve"> </v>
      </c>
      <c r="VA64" s="173">
        <v>14</v>
      </c>
      <c r="VB64" s="230"/>
      <c r="VC64" s="174" t="str">
        <f>IF(VE64=0," ",VLOOKUP(VE64,PROTOKOL!$A:$F,6,FALSE))</f>
        <v xml:space="preserve"> </v>
      </c>
      <c r="VD64" s="43"/>
      <c r="VE64" s="43"/>
      <c r="VF64" s="43"/>
      <c r="VG64" s="42" t="str">
        <f>IF(VE64=0," ",(VLOOKUP(VE64,PROTOKOL!$A$1:$E$29,2,FALSE))*VF64)</f>
        <v xml:space="preserve"> </v>
      </c>
      <c r="VH64" s="175" t="str">
        <f t="shared" si="52"/>
        <v xml:space="preserve"> </v>
      </c>
      <c r="VI64" s="212" t="str">
        <f>IF(VE64=0," ",VLOOKUP(VE64,PROTOKOL!$A:$E,5,FALSE))</f>
        <v xml:space="preserve"> </v>
      </c>
      <c r="VJ64" s="176"/>
      <c r="VK64" s="177" t="str">
        <f t="shared" si="161"/>
        <v xml:space="preserve"> 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205"/>
        <v xml:space="preserve"> </v>
      </c>
      <c r="VT64" s="176">
        <f t="shared" si="163"/>
        <v>0</v>
      </c>
      <c r="VU64" s="177" t="str">
        <f t="shared" si="164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/>
      <c r="WG64" s="177" t="str">
        <f t="shared" si="165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6"/>
        <v xml:space="preserve"> </v>
      </c>
      <c r="WP64" s="176">
        <f t="shared" si="167"/>
        <v>0</v>
      </c>
      <c r="WQ64" s="177" t="str">
        <f t="shared" si="168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/>
      <c r="XC64" s="177" t="str">
        <f t="shared" si="169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7"/>
        <v xml:space="preserve"> </v>
      </c>
      <c r="XL64" s="176">
        <f t="shared" si="171"/>
        <v>0</v>
      </c>
      <c r="XM64" s="177" t="str">
        <f t="shared" si="172"/>
        <v xml:space="preserve"> </v>
      </c>
      <c r="XO64" s="173">
        <v>14</v>
      </c>
      <c r="XP64" s="230"/>
      <c r="XQ64" s="174" t="str">
        <f>IF(XS64=0," ",VLOOKUP(XS64,PROTOKOL!$A:$F,6,FALSE))</f>
        <v xml:space="preserve"> </v>
      </c>
      <c r="XR64" s="43"/>
      <c r="XS64" s="43"/>
      <c r="XT64" s="43"/>
      <c r="XU64" s="42" t="str">
        <f>IF(XS64=0," ",(VLOOKUP(XS64,PROTOKOL!$A$1:$E$29,2,FALSE))*XT64)</f>
        <v xml:space="preserve"> </v>
      </c>
      <c r="XV64" s="175" t="str">
        <f t="shared" si="58"/>
        <v xml:space="preserve"> </v>
      </c>
      <c r="XW64" s="212" t="str">
        <f>IF(XS64=0," ",VLOOKUP(XS64,PROTOKOL!$A:$E,5,FALSE))</f>
        <v xml:space="preserve"> </v>
      </c>
      <c r="XX64" s="176"/>
      <c r="XY64" s="177" t="str">
        <f t="shared" si="173"/>
        <v xml:space="preserve"> </v>
      </c>
      <c r="XZ64" s="217" t="str">
        <f>IF(YB64=0," ",VLOOKUP(YB64,PROTOKOL!$A:$F,6,FALSE))</f>
        <v xml:space="preserve"> </v>
      </c>
      <c r="YA64" s="43"/>
      <c r="YB64" s="43"/>
      <c r="YC64" s="43"/>
      <c r="YD64" s="91" t="str">
        <f>IF(YB64=0," ",(VLOOKUP(YB64,PROTOKOL!$A$1:$E$29,2,FALSE))*YC64)</f>
        <v xml:space="preserve"> </v>
      </c>
      <c r="YE64" s="175" t="str">
        <f t="shared" si="59"/>
        <v xml:space="preserve"> </v>
      </c>
      <c r="YF64" s="176" t="str">
        <f>IF(YB64=0," ",VLOOKUP(YB64,PROTOKOL!$A:$E,5,FALSE))</f>
        <v xml:space="preserve"> </v>
      </c>
      <c r="YG64" s="212" t="str">
        <f t="shared" si="208"/>
        <v xml:space="preserve"> </v>
      </c>
      <c r="YH64" s="176">
        <f t="shared" si="175"/>
        <v>0</v>
      </c>
      <c r="YI64" s="177" t="str">
        <f t="shared" si="176"/>
        <v xml:space="preserve"> </v>
      </c>
    </row>
    <row r="65" spans="1:659" ht="13.8">
      <c r="A65" s="173">
        <v>15</v>
      </c>
      <c r="B65" s="231">
        <v>15</v>
      </c>
      <c r="C65" s="174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5" t="str">
        <f t="shared" si="0"/>
        <v xml:space="preserve"> </v>
      </c>
      <c r="I65" s="212" t="str">
        <f>IF(E65=0," ",VLOOKUP(E65,PROTOKOL!$A:$E,5,FALSE))</f>
        <v xml:space="preserve"> </v>
      </c>
      <c r="J65" s="176"/>
      <c r="K65" s="177" t="str">
        <f t="shared" si="60"/>
        <v xml:space="preserve"> 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61"/>
        <v xml:space="preserve"> </v>
      </c>
      <c r="T65" s="176">
        <f t="shared" si="62"/>
        <v>0</v>
      </c>
      <c r="U65" s="177" t="str">
        <f t="shared" si="63"/>
        <v xml:space="preserve"> </v>
      </c>
      <c r="W65" s="173">
        <v>15</v>
      </c>
      <c r="X65" s="231">
        <v>15</v>
      </c>
      <c r="Y65" s="174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5" t="str">
        <f t="shared" si="2"/>
        <v xml:space="preserve"> </v>
      </c>
      <c r="AE65" s="212" t="str">
        <f>IF(AA65=0," ",VLOOKUP(AA65,PROTOKOL!$A:$E,5,FALSE))</f>
        <v xml:space="preserve"> </v>
      </c>
      <c r="AF65" s="176"/>
      <c r="AG65" s="177" t="str">
        <f t="shared" si="64"/>
        <v xml:space="preserve"> 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80"/>
        <v xml:space="preserve"> </v>
      </c>
      <c r="AP65" s="176">
        <f t="shared" si="66"/>
        <v>0</v>
      </c>
      <c r="AQ65" s="177" t="str">
        <f t="shared" si="67"/>
        <v xml:space="preserve"> </v>
      </c>
      <c r="AS65" s="173">
        <v>15</v>
      </c>
      <c r="AT65" s="231">
        <v>15</v>
      </c>
      <c r="AU65" s="174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5" t="str">
        <f t="shared" si="4"/>
        <v xml:space="preserve"> </v>
      </c>
      <c r="BA65" s="212" t="str">
        <f>IF(AW65=0," ",VLOOKUP(AW65,PROTOKOL!$A:$E,5,FALSE))</f>
        <v xml:space="preserve"> </v>
      </c>
      <c r="BB65" s="176"/>
      <c r="BC65" s="177" t="str">
        <f t="shared" si="68"/>
        <v xml:space="preserve"> </v>
      </c>
      <c r="BD65" s="217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5" t="str">
        <f t="shared" si="5"/>
        <v xml:space="preserve"> </v>
      </c>
      <c r="BJ65" s="176" t="str">
        <f>IF(BF65=0," ",VLOOKUP(BF65,PROTOKOL!$A:$E,5,FALSE))</f>
        <v xml:space="preserve"> </v>
      </c>
      <c r="BK65" s="212" t="str">
        <f t="shared" si="181"/>
        <v xml:space="preserve"> </v>
      </c>
      <c r="BL65" s="176">
        <f t="shared" si="70"/>
        <v>0</v>
      </c>
      <c r="BM65" s="177" t="str">
        <f t="shared" si="71"/>
        <v xml:space="preserve"> </v>
      </c>
      <c r="BO65" s="173">
        <v>15</v>
      </c>
      <c r="BP65" s="231">
        <v>15</v>
      </c>
      <c r="BQ65" s="174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5" t="str">
        <f t="shared" si="6"/>
        <v xml:space="preserve"> </v>
      </c>
      <c r="BW65" s="212" t="str">
        <f>IF(BS65=0," ",VLOOKUP(BS65,PROTOKOL!$A:$E,5,FALSE))</f>
        <v xml:space="preserve"> </v>
      </c>
      <c r="BX65" s="176"/>
      <c r="BY65" s="177" t="str">
        <f t="shared" si="72"/>
        <v xml:space="preserve"> 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182"/>
        <v xml:space="preserve"> </v>
      </c>
      <c r="CH65" s="176">
        <f t="shared" si="74"/>
        <v>0</v>
      </c>
      <c r="CI65" s="177" t="str">
        <f t="shared" si="75"/>
        <v xml:space="preserve"> </v>
      </c>
      <c r="CK65" s="173">
        <v>15</v>
      </c>
      <c r="CL65" s="231">
        <v>15</v>
      </c>
      <c r="CM65" s="174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5" t="str">
        <f t="shared" si="8"/>
        <v xml:space="preserve"> </v>
      </c>
      <c r="CS65" s="212" t="str">
        <f>IF(CO65=0," ",VLOOKUP(CO65,PROTOKOL!$A:$E,5,FALSE))</f>
        <v xml:space="preserve"> </v>
      </c>
      <c r="CT65" s="176"/>
      <c r="CU65" s="177" t="str">
        <f t="shared" si="76"/>
        <v xml:space="preserve"> 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83"/>
        <v xml:space="preserve"> </v>
      </c>
      <c r="DD65" s="176">
        <f t="shared" si="78"/>
        <v>0</v>
      </c>
      <c r="DE65" s="177" t="str">
        <f t="shared" si="79"/>
        <v xml:space="preserve"> </v>
      </c>
      <c r="DG65" s="173">
        <v>15</v>
      </c>
      <c r="DH65" s="231">
        <v>15</v>
      </c>
      <c r="DI65" s="174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5" t="str">
        <f t="shared" si="10"/>
        <v xml:space="preserve"> </v>
      </c>
      <c r="DO65" s="212" t="str">
        <f>IF(DK65=0," ",VLOOKUP(DK65,PROTOKOL!$A:$E,5,FALSE))</f>
        <v xml:space="preserve"> </v>
      </c>
      <c r="DP65" s="176"/>
      <c r="DQ65" s="177" t="str">
        <f t="shared" si="80"/>
        <v xml:space="preserve"> 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84"/>
        <v xml:space="preserve"> </v>
      </c>
      <c r="DZ65" s="176">
        <f t="shared" si="82"/>
        <v>0</v>
      </c>
      <c r="EA65" s="177" t="str">
        <f t="shared" si="83"/>
        <v xml:space="preserve"> </v>
      </c>
      <c r="EC65" s="173">
        <v>15</v>
      </c>
      <c r="ED65" s="231">
        <v>15</v>
      </c>
      <c r="EE65" s="174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5" t="str">
        <f t="shared" si="12"/>
        <v xml:space="preserve"> </v>
      </c>
      <c r="EK65" s="212" t="str">
        <f>IF(EG65=0," ",VLOOKUP(EG65,PROTOKOL!$A:$E,5,FALSE))</f>
        <v xml:space="preserve"> </v>
      </c>
      <c r="EL65" s="176"/>
      <c r="EM65" s="177" t="str">
        <f t="shared" si="84"/>
        <v xml:space="preserve"> 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85"/>
        <v xml:space="preserve"> </v>
      </c>
      <c r="EV65" s="176">
        <f t="shared" si="86"/>
        <v>0</v>
      </c>
      <c r="EW65" s="177" t="str">
        <f t="shared" si="87"/>
        <v xml:space="preserve"> </v>
      </c>
      <c r="EY65" s="173">
        <v>15</v>
      </c>
      <c r="EZ65" s="231">
        <v>15</v>
      </c>
      <c r="FA65" s="174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5" t="str">
        <f t="shared" si="14"/>
        <v xml:space="preserve"> </v>
      </c>
      <c r="FG65" s="212" t="str">
        <f>IF(FC65=0," ",VLOOKUP(FC65,PROTOKOL!$A:$E,5,FALSE))</f>
        <v xml:space="preserve"> </v>
      </c>
      <c r="FH65" s="176"/>
      <c r="FI65" s="177" t="str">
        <f t="shared" si="177"/>
        <v xml:space="preserve"> </v>
      </c>
      <c r="FJ65" s="217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5" t="str">
        <f t="shared" si="15"/>
        <v xml:space="preserve"> </v>
      </c>
      <c r="FP65" s="176" t="str">
        <f>IF(FL65=0," ",VLOOKUP(FL65,PROTOKOL!$A:$E,5,FALSE))</f>
        <v xml:space="preserve"> </v>
      </c>
      <c r="FQ65" s="212" t="str">
        <f t="shared" si="186"/>
        <v xml:space="preserve"> </v>
      </c>
      <c r="FR65" s="176">
        <f t="shared" si="88"/>
        <v>0</v>
      </c>
      <c r="FS65" s="177" t="str">
        <f t="shared" si="89"/>
        <v xml:space="preserve"> </v>
      </c>
      <c r="FU65" s="173">
        <v>15</v>
      </c>
      <c r="FV65" s="231">
        <v>15</v>
      </c>
      <c r="FW65" s="174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5" t="str">
        <f t="shared" si="16"/>
        <v xml:space="preserve"> </v>
      </c>
      <c r="GC65" s="212" t="str">
        <f>IF(FY65=0," ",VLOOKUP(FY65,PROTOKOL!$A:$E,5,FALSE))</f>
        <v xml:space="preserve"> </v>
      </c>
      <c r="GD65" s="176"/>
      <c r="GE65" s="177" t="str">
        <f t="shared" si="90"/>
        <v xml:space="preserve"> 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7"/>
        <v xml:space="preserve"> </v>
      </c>
      <c r="GN65" s="176">
        <f t="shared" si="92"/>
        <v>0</v>
      </c>
      <c r="GO65" s="177" t="str">
        <f t="shared" si="93"/>
        <v xml:space="preserve"> </v>
      </c>
      <c r="GQ65" s="173">
        <v>15</v>
      </c>
      <c r="GR65" s="231">
        <v>15</v>
      </c>
      <c r="GS65" s="174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5" t="str">
        <f t="shared" si="18"/>
        <v xml:space="preserve"> </v>
      </c>
      <c r="GY65" s="212" t="str">
        <f>IF(GU65=0," ",VLOOKUP(GU65,PROTOKOL!$A:$E,5,FALSE))</f>
        <v xml:space="preserve"> </v>
      </c>
      <c r="GZ65" s="176"/>
      <c r="HA65" s="177" t="str">
        <f t="shared" si="94"/>
        <v xml:space="preserve"> 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8"/>
        <v xml:space="preserve"> </v>
      </c>
      <c r="HJ65" s="176">
        <f t="shared" si="96"/>
        <v>0</v>
      </c>
      <c r="HK65" s="177" t="str">
        <f t="shared" si="97"/>
        <v xml:space="preserve"> </v>
      </c>
      <c r="HM65" s="173">
        <v>15</v>
      </c>
      <c r="HN65" s="231">
        <v>15</v>
      </c>
      <c r="HO65" s="174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5" t="str">
        <f t="shared" si="20"/>
        <v xml:space="preserve"> </v>
      </c>
      <c r="HU65" s="212" t="str">
        <f>IF(HQ65=0," ",VLOOKUP(HQ65,PROTOKOL!$A:$E,5,FALSE))</f>
        <v xml:space="preserve"> </v>
      </c>
      <c r="HV65" s="176"/>
      <c r="HW65" s="177" t="str">
        <f t="shared" si="98"/>
        <v xml:space="preserve"> 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189"/>
        <v xml:space="preserve"> </v>
      </c>
      <c r="IF65" s="176">
        <f t="shared" si="100"/>
        <v>0</v>
      </c>
      <c r="IG65" s="177" t="str">
        <f t="shared" si="101"/>
        <v xml:space="preserve"> </v>
      </c>
      <c r="II65" s="173">
        <v>15</v>
      </c>
      <c r="IJ65" s="231">
        <v>15</v>
      </c>
      <c r="IK65" s="174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/>
      <c r="IS65" s="177" t="str">
        <f t="shared" si="102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90"/>
        <v xml:space="preserve"> </v>
      </c>
      <c r="JB65" s="176">
        <f t="shared" si="104"/>
        <v>0</v>
      </c>
      <c r="JC65" s="177" t="str">
        <f t="shared" si="105"/>
        <v xml:space="preserve"> </v>
      </c>
      <c r="JE65" s="173">
        <v>15</v>
      </c>
      <c r="JF65" s="231">
        <v>15</v>
      </c>
      <c r="JG65" s="174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5" t="str">
        <f t="shared" si="24"/>
        <v xml:space="preserve"> </v>
      </c>
      <c r="JM65" s="212" t="str">
        <f>IF(JI65=0," ",VLOOKUP(JI65,PROTOKOL!$A:$E,5,FALSE))</f>
        <v xml:space="preserve"> </v>
      </c>
      <c r="JN65" s="176"/>
      <c r="JO65" s="177" t="str">
        <f t="shared" si="106"/>
        <v xml:space="preserve"> 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91"/>
        <v xml:space="preserve"> </v>
      </c>
      <c r="JX65" s="176">
        <f t="shared" si="108"/>
        <v>0</v>
      </c>
      <c r="JY65" s="177" t="str">
        <f t="shared" si="109"/>
        <v xml:space="preserve"> </v>
      </c>
      <c r="KA65" s="173">
        <v>15</v>
      </c>
      <c r="KB65" s="231">
        <v>15</v>
      </c>
      <c r="KC65" s="174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5" t="str">
        <f t="shared" si="26"/>
        <v xml:space="preserve"> </v>
      </c>
      <c r="KI65" s="212" t="str">
        <f>IF(KE65=0," ",VLOOKUP(KE65,PROTOKOL!$A:$E,5,FALSE))</f>
        <v xml:space="preserve"> </v>
      </c>
      <c r="KJ65" s="176"/>
      <c r="KK65" s="177" t="str">
        <f t="shared" si="110"/>
        <v xml:space="preserve"> 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92"/>
        <v xml:space="preserve"> </v>
      </c>
      <c r="KT65" s="176">
        <f t="shared" si="112"/>
        <v>0</v>
      </c>
      <c r="KU65" s="177" t="str">
        <f t="shared" si="113"/>
        <v xml:space="preserve"> </v>
      </c>
      <c r="KW65" s="173">
        <v>15</v>
      </c>
      <c r="KX65" s="231">
        <v>15</v>
      </c>
      <c r="KY65" s="174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5" t="str">
        <f t="shared" si="28"/>
        <v xml:space="preserve"> </v>
      </c>
      <c r="LE65" s="212" t="str">
        <f>IF(LA65=0," ",VLOOKUP(LA65,PROTOKOL!$A:$E,5,FALSE))</f>
        <v xml:space="preserve"> </v>
      </c>
      <c r="LF65" s="176"/>
      <c r="LG65" s="177" t="str">
        <f t="shared" si="114"/>
        <v xml:space="preserve"> 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93"/>
        <v xml:space="preserve"> </v>
      </c>
      <c r="LP65" s="176">
        <f t="shared" si="116"/>
        <v>0</v>
      </c>
      <c r="LQ65" s="177" t="str">
        <f t="shared" si="117"/>
        <v xml:space="preserve"> </v>
      </c>
      <c r="LS65" s="173">
        <v>15</v>
      </c>
      <c r="LT65" s="231">
        <v>15</v>
      </c>
      <c r="LU65" s="174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5" t="str">
        <f t="shared" si="30"/>
        <v xml:space="preserve"> </v>
      </c>
      <c r="MA65" s="212" t="str">
        <f>IF(LW65=0," ",VLOOKUP(LW65,PROTOKOL!$A:$E,5,FALSE))</f>
        <v xml:space="preserve"> </v>
      </c>
      <c r="MB65" s="176"/>
      <c r="MC65" s="177" t="str">
        <f t="shared" si="118"/>
        <v xml:space="preserve"> </v>
      </c>
      <c r="MD65" s="217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5" t="str">
        <f t="shared" si="31"/>
        <v xml:space="preserve"> </v>
      </c>
      <c r="MJ65" s="176" t="str">
        <f>IF(MF65=0," ",VLOOKUP(MF65,PROTOKOL!$A:$E,5,FALSE))</f>
        <v xml:space="preserve"> </v>
      </c>
      <c r="MK65" s="212" t="str">
        <f t="shared" si="194"/>
        <v xml:space="preserve"> </v>
      </c>
      <c r="ML65" s="176">
        <f t="shared" si="120"/>
        <v>0</v>
      </c>
      <c r="MM65" s="177" t="str">
        <f t="shared" si="121"/>
        <v xml:space="preserve"> </v>
      </c>
      <c r="MO65" s="173">
        <v>15</v>
      </c>
      <c r="MP65" s="231">
        <v>15</v>
      </c>
      <c r="MQ65" s="174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5" t="str">
        <f t="shared" si="32"/>
        <v xml:space="preserve"> </v>
      </c>
      <c r="MW65" s="212" t="str">
        <f>IF(MS65=0," ",VLOOKUP(MS65,PROTOKOL!$A:$E,5,FALSE))</f>
        <v xml:space="preserve"> </v>
      </c>
      <c r="MX65" s="176"/>
      <c r="MY65" s="177" t="str">
        <f t="shared" si="122"/>
        <v xml:space="preserve"> 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95"/>
        <v xml:space="preserve"> </v>
      </c>
      <c r="NH65" s="176">
        <f t="shared" si="124"/>
        <v>0</v>
      </c>
      <c r="NI65" s="177" t="str">
        <f t="shared" si="125"/>
        <v xml:space="preserve"> </v>
      </c>
      <c r="NK65" s="173">
        <v>15</v>
      </c>
      <c r="NL65" s="231">
        <v>15</v>
      </c>
      <c r="NM65" s="174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5" t="str">
        <f t="shared" si="34"/>
        <v xml:space="preserve"> </v>
      </c>
      <c r="NS65" s="212" t="str">
        <f>IF(NO65=0," ",VLOOKUP(NO65,PROTOKOL!$A:$E,5,FALSE))</f>
        <v xml:space="preserve"> </v>
      </c>
      <c r="NT65" s="176"/>
      <c r="NU65" s="177" t="str">
        <f t="shared" si="126"/>
        <v xml:space="preserve"> 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6"/>
        <v xml:space="preserve"> </v>
      </c>
      <c r="OD65" s="176">
        <f t="shared" si="128"/>
        <v>0</v>
      </c>
      <c r="OE65" s="177" t="str">
        <f t="shared" si="129"/>
        <v xml:space="preserve"> </v>
      </c>
      <c r="OG65" s="173">
        <v>15</v>
      </c>
      <c r="OH65" s="231">
        <v>15</v>
      </c>
      <c r="OI65" s="174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5" t="str">
        <f t="shared" si="36"/>
        <v xml:space="preserve"> </v>
      </c>
      <c r="OO65" s="212" t="str">
        <f>IF(OK65=0," ",VLOOKUP(OK65,PROTOKOL!$A:$E,5,FALSE))</f>
        <v xml:space="preserve"> </v>
      </c>
      <c r="OP65" s="176"/>
      <c r="OQ65" s="177" t="str">
        <f t="shared" si="130"/>
        <v xml:space="preserve"> 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7"/>
        <v xml:space="preserve"> </v>
      </c>
      <c r="OZ65" s="176">
        <f t="shared" si="132"/>
        <v>0</v>
      </c>
      <c r="PA65" s="177" t="str">
        <f t="shared" si="133"/>
        <v xml:space="preserve"> </v>
      </c>
      <c r="PC65" s="173">
        <v>15</v>
      </c>
      <c r="PD65" s="231">
        <v>15</v>
      </c>
      <c r="PE65" s="174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5" t="str">
        <f t="shared" si="38"/>
        <v xml:space="preserve"> </v>
      </c>
      <c r="PK65" s="212" t="str">
        <f>IF(PG65=0," ",VLOOKUP(PG65,PROTOKOL!$A:$E,5,FALSE))</f>
        <v xml:space="preserve"> </v>
      </c>
      <c r="PL65" s="176"/>
      <c r="PM65" s="177" t="str">
        <f t="shared" si="134"/>
        <v xml:space="preserve"> 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8"/>
        <v xml:space="preserve"> </v>
      </c>
      <c r="PV65" s="176">
        <f t="shared" si="136"/>
        <v>0</v>
      </c>
      <c r="PW65" s="177" t="str">
        <f t="shared" si="137"/>
        <v xml:space="preserve"> </v>
      </c>
      <c r="PY65" s="173">
        <v>15</v>
      </c>
      <c r="PZ65" s="231">
        <v>15</v>
      </c>
      <c r="QA65" s="174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5" t="str">
        <f t="shared" si="40"/>
        <v xml:space="preserve"> </v>
      </c>
      <c r="QG65" s="212" t="str">
        <f>IF(QC65=0," ",VLOOKUP(QC65,PROTOKOL!$A:$E,5,FALSE))</f>
        <v xml:space="preserve"> </v>
      </c>
      <c r="QH65" s="176"/>
      <c r="QI65" s="177" t="str">
        <f t="shared" si="179"/>
        <v xml:space="preserve"> 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9"/>
        <v xml:space="preserve"> </v>
      </c>
      <c r="QR65" s="176">
        <f t="shared" si="139"/>
        <v>0</v>
      </c>
      <c r="QS65" s="177" t="str">
        <f t="shared" si="140"/>
        <v xml:space="preserve"> </v>
      </c>
      <c r="QU65" s="173">
        <v>15</v>
      </c>
      <c r="QV65" s="231">
        <v>15</v>
      </c>
      <c r="QW65" s="174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5" t="str">
        <f t="shared" si="42"/>
        <v xml:space="preserve"> </v>
      </c>
      <c r="RC65" s="212" t="str">
        <f>IF(QY65=0," ",VLOOKUP(QY65,PROTOKOL!$A:$E,5,FALSE))</f>
        <v xml:space="preserve"> </v>
      </c>
      <c r="RD65" s="176"/>
      <c r="RE65" s="177" t="str">
        <f t="shared" si="141"/>
        <v xml:space="preserve"> 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200"/>
        <v xml:space="preserve"> </v>
      </c>
      <c r="RN65" s="176">
        <f t="shared" si="143"/>
        <v>0</v>
      </c>
      <c r="RO65" s="177" t="str">
        <f t="shared" si="144"/>
        <v xml:space="preserve"> </v>
      </c>
      <c r="RQ65" s="173">
        <v>15</v>
      </c>
      <c r="RR65" s="231">
        <v>15</v>
      </c>
      <c r="RS65" s="174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5" t="str">
        <f t="shared" si="44"/>
        <v xml:space="preserve"> </v>
      </c>
      <c r="RY65" s="212" t="str">
        <f>IF(RU65=0," ",VLOOKUP(RU65,PROTOKOL!$A:$E,5,FALSE))</f>
        <v xml:space="preserve"> </v>
      </c>
      <c r="RZ65" s="176"/>
      <c r="SA65" s="177" t="str">
        <f t="shared" si="145"/>
        <v xml:space="preserve"> 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201"/>
        <v xml:space="preserve"> </v>
      </c>
      <c r="SJ65" s="176">
        <f t="shared" si="147"/>
        <v>0</v>
      </c>
      <c r="SK65" s="177" t="str">
        <f t="shared" si="148"/>
        <v xml:space="preserve"> </v>
      </c>
      <c r="SM65" s="173">
        <v>15</v>
      </c>
      <c r="SN65" s="231">
        <v>15</v>
      </c>
      <c r="SO65" s="174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/>
      <c r="SW65" s="177" t="str">
        <f t="shared" si="149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202"/>
        <v xml:space="preserve"> </v>
      </c>
      <c r="TF65" s="176">
        <f t="shared" si="151"/>
        <v>0</v>
      </c>
      <c r="TG65" s="177" t="str">
        <f t="shared" si="152"/>
        <v xml:space="preserve"> </v>
      </c>
      <c r="TI65" s="173">
        <v>15</v>
      </c>
      <c r="TJ65" s="231">
        <v>15</v>
      </c>
      <c r="TK65" s="174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75" t="str">
        <f t="shared" si="48"/>
        <v xml:space="preserve"> </v>
      </c>
      <c r="TQ65" s="212" t="str">
        <f>IF(TM65=0," ",VLOOKUP(TM65,PROTOKOL!$A:$E,5,FALSE))</f>
        <v xml:space="preserve"> </v>
      </c>
      <c r="TR65" s="176"/>
      <c r="TS65" s="177" t="str">
        <f t="shared" si="153"/>
        <v xml:space="preserve"> 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203"/>
        <v xml:space="preserve"> </v>
      </c>
      <c r="UB65" s="176">
        <f t="shared" si="155"/>
        <v>0</v>
      </c>
      <c r="UC65" s="177" t="str">
        <f t="shared" si="156"/>
        <v xml:space="preserve"> </v>
      </c>
      <c r="UE65" s="173">
        <v>15</v>
      </c>
      <c r="UF65" s="231">
        <v>15</v>
      </c>
      <c r="UG65" s="174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75" t="str">
        <f t="shared" si="50"/>
        <v xml:space="preserve"> </v>
      </c>
      <c r="UM65" s="212" t="str">
        <f>IF(UI65=0," ",VLOOKUP(UI65,PROTOKOL!$A:$E,5,FALSE))</f>
        <v xml:space="preserve"> </v>
      </c>
      <c r="UN65" s="176"/>
      <c r="UO65" s="177" t="str">
        <f t="shared" si="157"/>
        <v xml:space="preserve"> 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204"/>
        <v xml:space="preserve"> </v>
      </c>
      <c r="UX65" s="176">
        <f t="shared" si="159"/>
        <v>0</v>
      </c>
      <c r="UY65" s="177" t="str">
        <f t="shared" si="160"/>
        <v xml:space="preserve"> </v>
      </c>
      <c r="VA65" s="173">
        <v>15</v>
      </c>
      <c r="VB65" s="231">
        <v>15</v>
      </c>
      <c r="VC65" s="174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75" t="str">
        <f t="shared" si="52"/>
        <v xml:space="preserve"> </v>
      </c>
      <c r="VI65" s="212" t="str">
        <f>IF(VE65=0," ",VLOOKUP(VE65,PROTOKOL!$A:$E,5,FALSE))</f>
        <v xml:space="preserve"> </v>
      </c>
      <c r="VJ65" s="176"/>
      <c r="VK65" s="177" t="str">
        <f t="shared" si="161"/>
        <v xml:space="preserve"> 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205"/>
        <v xml:space="preserve"> </v>
      </c>
      <c r="VT65" s="176">
        <f t="shared" si="163"/>
        <v>0</v>
      </c>
      <c r="VU65" s="177" t="str">
        <f t="shared" si="164"/>
        <v xml:space="preserve"> </v>
      </c>
      <c r="VW65" s="173">
        <v>15</v>
      </c>
      <c r="VX65" s="231">
        <v>15</v>
      </c>
      <c r="VY65" s="174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75" t="str">
        <f t="shared" si="54"/>
        <v xml:space="preserve"> </v>
      </c>
      <c r="WE65" s="212" t="str">
        <f>IF(WA65=0," ",VLOOKUP(WA65,PROTOKOL!$A:$E,5,FALSE))</f>
        <v xml:space="preserve"> </v>
      </c>
      <c r="WF65" s="176"/>
      <c r="WG65" s="177" t="str">
        <f t="shared" si="165"/>
        <v xml:space="preserve"> 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6"/>
        <v xml:space="preserve"> </v>
      </c>
      <c r="WP65" s="176">
        <f t="shared" si="167"/>
        <v>0</v>
      </c>
      <c r="WQ65" s="177" t="str">
        <f t="shared" si="168"/>
        <v xml:space="preserve"> </v>
      </c>
      <c r="WS65" s="173">
        <v>15</v>
      </c>
      <c r="WT65" s="231">
        <v>15</v>
      </c>
      <c r="WU65" s="174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75" t="str">
        <f t="shared" si="56"/>
        <v xml:space="preserve"> </v>
      </c>
      <c r="XA65" s="212" t="str">
        <f>IF(WW65=0," ",VLOOKUP(WW65,PROTOKOL!$A:$E,5,FALSE))</f>
        <v xml:space="preserve"> </v>
      </c>
      <c r="XB65" s="176"/>
      <c r="XC65" s="177" t="str">
        <f t="shared" si="169"/>
        <v xml:space="preserve"> 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7"/>
        <v xml:space="preserve"> </v>
      </c>
      <c r="XL65" s="176">
        <f t="shared" si="171"/>
        <v>0</v>
      </c>
      <c r="XM65" s="177" t="str">
        <f t="shared" si="172"/>
        <v xml:space="preserve"> </v>
      </c>
      <c r="XO65" s="173">
        <v>15</v>
      </c>
      <c r="XP65" s="231">
        <v>15</v>
      </c>
      <c r="XQ65" s="174" t="str">
        <f>IF(XS65=0," ",VLOOKUP(XS65,PROTOKOL!$A:$F,6,FALSE))</f>
        <v xml:space="preserve"> </v>
      </c>
      <c r="XR65" s="43"/>
      <c r="XS65" s="43"/>
      <c r="XT65" s="43"/>
      <c r="XU65" s="42" t="str">
        <f>IF(XS65=0," ",(VLOOKUP(XS65,PROTOKOL!$A$1:$E$29,2,FALSE))*XT65)</f>
        <v xml:space="preserve"> </v>
      </c>
      <c r="XV65" s="175" t="str">
        <f t="shared" si="58"/>
        <v xml:space="preserve"> </v>
      </c>
      <c r="XW65" s="212" t="str">
        <f>IF(XS65=0," ",VLOOKUP(XS65,PROTOKOL!$A:$E,5,FALSE))</f>
        <v xml:space="preserve"> </v>
      </c>
      <c r="XX65" s="176"/>
      <c r="XY65" s="177" t="str">
        <f t="shared" si="173"/>
        <v xml:space="preserve"> </v>
      </c>
      <c r="XZ65" s="217" t="str">
        <f>IF(YB65=0," ",VLOOKUP(YB65,PROTOKOL!$A:$F,6,FALSE))</f>
        <v xml:space="preserve"> </v>
      </c>
      <c r="YA65" s="43"/>
      <c r="YB65" s="43"/>
      <c r="YC65" s="43"/>
      <c r="YD65" s="91" t="str">
        <f>IF(YB65=0," ",(VLOOKUP(YB65,PROTOKOL!$A$1:$E$29,2,FALSE))*YC65)</f>
        <v xml:space="preserve"> </v>
      </c>
      <c r="YE65" s="175" t="str">
        <f t="shared" si="59"/>
        <v xml:space="preserve"> </v>
      </c>
      <c r="YF65" s="176" t="str">
        <f>IF(YB65=0," ",VLOOKUP(YB65,PROTOKOL!$A:$E,5,FALSE))</f>
        <v xml:space="preserve"> </v>
      </c>
      <c r="YG65" s="212" t="str">
        <f t="shared" si="208"/>
        <v xml:space="preserve"> </v>
      </c>
      <c r="YH65" s="176">
        <f t="shared" si="175"/>
        <v>0</v>
      </c>
      <c r="YI65" s="177" t="str">
        <f t="shared" si="176"/>
        <v xml:space="preserve"> </v>
      </c>
    </row>
    <row r="66" spans="1:659" ht="13.8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/>
      <c r="K66" s="177" t="str">
        <f t="shared" si="60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61"/>
        <v xml:space="preserve"> </v>
      </c>
      <c r="T66" s="176">
        <f t="shared" si="62"/>
        <v>0</v>
      </c>
      <c r="U66" s="177" t="str">
        <f t="shared" si="63"/>
        <v xml:space="preserve"> </v>
      </c>
      <c r="W66" s="173">
        <v>15</v>
      </c>
      <c r="X66" s="229"/>
      <c r="Y66" s="174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5" t="str">
        <f t="shared" si="2"/>
        <v xml:space="preserve"> </v>
      </c>
      <c r="AE66" s="212" t="str">
        <f>IF(AA66=0," ",VLOOKUP(AA66,PROTOKOL!$A:$E,5,FALSE))</f>
        <v xml:space="preserve"> </v>
      </c>
      <c r="AF66" s="176"/>
      <c r="AG66" s="177" t="str">
        <f t="shared" si="64"/>
        <v xml:space="preserve"> 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80"/>
        <v xml:space="preserve"> </v>
      </c>
      <c r="AP66" s="176">
        <f t="shared" si="66"/>
        <v>0</v>
      </c>
      <c r="AQ66" s="177" t="str">
        <f t="shared" si="67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/>
      <c r="BC66" s="177" t="str">
        <f t="shared" si="68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81"/>
        <v xml:space="preserve"> </v>
      </c>
      <c r="BL66" s="176">
        <f t="shared" si="70"/>
        <v>0</v>
      </c>
      <c r="BM66" s="177" t="str">
        <f t="shared" si="71"/>
        <v xml:space="preserve"> </v>
      </c>
      <c r="BO66" s="173">
        <v>15</v>
      </c>
      <c r="BP66" s="229"/>
      <c r="BQ66" s="174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5" t="str">
        <f t="shared" si="6"/>
        <v xml:space="preserve"> </v>
      </c>
      <c r="BW66" s="212" t="str">
        <f>IF(BS66=0," ",VLOOKUP(BS66,PROTOKOL!$A:$E,5,FALSE))</f>
        <v xml:space="preserve"> </v>
      </c>
      <c r="BX66" s="176"/>
      <c r="BY66" s="177" t="str">
        <f t="shared" si="72"/>
        <v xml:space="preserve"> 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182"/>
        <v xml:space="preserve"> </v>
      </c>
      <c r="CH66" s="176">
        <f t="shared" si="74"/>
        <v>0</v>
      </c>
      <c r="CI66" s="177" t="str">
        <f t="shared" si="75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/>
      <c r="CU66" s="177" t="str">
        <f t="shared" si="76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83"/>
        <v xml:space="preserve"> </v>
      </c>
      <c r="DD66" s="176">
        <f t="shared" si="78"/>
        <v>0</v>
      </c>
      <c r="DE66" s="177" t="str">
        <f t="shared" si="79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/>
      <c r="DQ66" s="177" t="str">
        <f t="shared" si="80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84"/>
        <v xml:space="preserve"> </v>
      </c>
      <c r="DZ66" s="176">
        <f t="shared" si="82"/>
        <v>0</v>
      </c>
      <c r="EA66" s="177" t="str">
        <f t="shared" si="83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/>
      <c r="EM66" s="177" t="str">
        <f t="shared" si="84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85"/>
        <v xml:space="preserve"> </v>
      </c>
      <c r="EV66" s="176">
        <f t="shared" si="86"/>
        <v>0</v>
      </c>
      <c r="EW66" s="177" t="str">
        <f t="shared" si="87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/>
      <c r="FI66" s="177" t="str">
        <f t="shared" si="177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6"/>
        <v xml:space="preserve"> </v>
      </c>
      <c r="FR66" s="176">
        <f t="shared" si="88"/>
        <v>0</v>
      </c>
      <c r="FS66" s="177" t="str">
        <f t="shared" si="89"/>
        <v xml:space="preserve"> </v>
      </c>
      <c r="FU66" s="173">
        <v>15</v>
      </c>
      <c r="FV66" s="229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/>
      <c r="GE66" s="177" t="str">
        <f t="shared" si="90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7"/>
        <v xml:space="preserve"> </v>
      </c>
      <c r="GN66" s="176">
        <f t="shared" si="92"/>
        <v>0</v>
      </c>
      <c r="GO66" s="177" t="str">
        <f t="shared" si="93"/>
        <v xml:space="preserve"> </v>
      </c>
      <c r="GQ66" s="173">
        <v>15</v>
      </c>
      <c r="GR66" s="229"/>
      <c r="GS66" s="174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5" t="str">
        <f t="shared" si="18"/>
        <v xml:space="preserve"> </v>
      </c>
      <c r="GY66" s="212" t="str">
        <f>IF(GU66=0," ",VLOOKUP(GU66,PROTOKOL!$A:$E,5,FALSE))</f>
        <v xml:space="preserve"> </v>
      </c>
      <c r="GZ66" s="176"/>
      <c r="HA66" s="177" t="str">
        <f t="shared" si="94"/>
        <v xml:space="preserve"> 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8"/>
        <v xml:space="preserve"> </v>
      </c>
      <c r="HJ66" s="176">
        <f t="shared" si="96"/>
        <v>0</v>
      </c>
      <c r="HK66" s="177" t="str">
        <f t="shared" si="97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/>
      <c r="HW66" s="177" t="str">
        <f t="shared" si="98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189"/>
        <v xml:space="preserve"> </v>
      </c>
      <c r="IF66" s="176">
        <f t="shared" si="100"/>
        <v>0</v>
      </c>
      <c r="IG66" s="177" t="str">
        <f t="shared" si="101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/>
      <c r="IS66" s="177" t="str">
        <f t="shared" si="102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90"/>
        <v xml:space="preserve"> </v>
      </c>
      <c r="JB66" s="176">
        <f t="shared" si="104"/>
        <v>0</v>
      </c>
      <c r="JC66" s="177" t="str">
        <f t="shared" si="105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/>
      <c r="JO66" s="177" t="str">
        <f t="shared" si="106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91"/>
        <v xml:space="preserve"> </v>
      </c>
      <c r="JX66" s="176">
        <f t="shared" si="108"/>
        <v>0</v>
      </c>
      <c r="JY66" s="177" t="str">
        <f t="shared" si="109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/>
      <c r="KK66" s="177" t="str">
        <f t="shared" si="110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92"/>
        <v xml:space="preserve"> </v>
      </c>
      <c r="KT66" s="176">
        <f t="shared" si="112"/>
        <v>0</v>
      </c>
      <c r="KU66" s="177" t="str">
        <f t="shared" si="113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/>
      <c r="LG66" s="177" t="str">
        <f t="shared" si="114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93"/>
        <v xml:space="preserve"> </v>
      </c>
      <c r="LP66" s="176">
        <f t="shared" si="116"/>
        <v>0</v>
      </c>
      <c r="LQ66" s="177" t="str">
        <f t="shared" si="117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/>
      <c r="MC66" s="177" t="str">
        <f t="shared" si="118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94"/>
        <v xml:space="preserve"> </v>
      </c>
      <c r="ML66" s="176">
        <f t="shared" si="120"/>
        <v>0</v>
      </c>
      <c r="MM66" s="177" t="str">
        <f t="shared" si="121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/>
      <c r="MY66" s="177" t="str">
        <f t="shared" si="122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95"/>
        <v xml:space="preserve"> </v>
      </c>
      <c r="NH66" s="176">
        <f t="shared" si="124"/>
        <v>0</v>
      </c>
      <c r="NI66" s="177" t="str">
        <f t="shared" si="125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/>
      <c r="NU66" s="177" t="str">
        <f t="shared" si="126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6"/>
        <v xml:space="preserve"> </v>
      </c>
      <c r="OD66" s="176">
        <f t="shared" si="128"/>
        <v>0</v>
      </c>
      <c r="OE66" s="177" t="str">
        <f t="shared" si="129"/>
        <v xml:space="preserve"> </v>
      </c>
      <c r="OG66" s="173">
        <v>15</v>
      </c>
      <c r="OH66" s="229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/>
      <c r="OQ66" s="177" t="str">
        <f t="shared" si="130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7"/>
        <v xml:space="preserve"> </v>
      </c>
      <c r="OZ66" s="176">
        <f t="shared" si="132"/>
        <v>0</v>
      </c>
      <c r="PA66" s="177" t="str">
        <f t="shared" si="133"/>
        <v xml:space="preserve"> </v>
      </c>
      <c r="PC66" s="173">
        <v>15</v>
      </c>
      <c r="PD66" s="229"/>
      <c r="PE66" s="174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5" t="str">
        <f t="shared" si="38"/>
        <v xml:space="preserve"> </v>
      </c>
      <c r="PK66" s="212" t="str">
        <f>IF(PG66=0," ",VLOOKUP(PG66,PROTOKOL!$A:$E,5,FALSE))</f>
        <v xml:space="preserve"> </v>
      </c>
      <c r="PL66" s="176"/>
      <c r="PM66" s="177" t="str">
        <f t="shared" si="134"/>
        <v xml:space="preserve"> 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8"/>
        <v xml:space="preserve"> </v>
      </c>
      <c r="PV66" s="176">
        <f t="shared" si="136"/>
        <v>0</v>
      </c>
      <c r="PW66" s="177" t="str">
        <f t="shared" si="137"/>
        <v xml:space="preserve"> </v>
      </c>
      <c r="PY66" s="173">
        <v>15</v>
      </c>
      <c r="PZ66" s="229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/>
      <c r="QI66" s="177" t="str">
        <f t="shared" si="179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9"/>
        <v xml:space="preserve"> </v>
      </c>
      <c r="QR66" s="176">
        <f t="shared" si="139"/>
        <v>0</v>
      </c>
      <c r="QS66" s="177" t="str">
        <f t="shared" si="140"/>
        <v xml:space="preserve"> </v>
      </c>
      <c r="QU66" s="173">
        <v>15</v>
      </c>
      <c r="QV66" s="229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/>
      <c r="RE66" s="177" t="str">
        <f t="shared" si="141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200"/>
        <v xml:space="preserve"> </v>
      </c>
      <c r="RN66" s="176">
        <f t="shared" si="143"/>
        <v>0</v>
      </c>
      <c r="RO66" s="177" t="str">
        <f t="shared" si="144"/>
        <v xml:space="preserve"> </v>
      </c>
      <c r="RQ66" s="173">
        <v>15</v>
      </c>
      <c r="RR66" s="229"/>
      <c r="RS66" s="174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5" t="str">
        <f t="shared" si="44"/>
        <v xml:space="preserve"> </v>
      </c>
      <c r="RY66" s="212" t="str">
        <f>IF(RU66=0," ",VLOOKUP(RU66,PROTOKOL!$A:$E,5,FALSE))</f>
        <v xml:space="preserve"> </v>
      </c>
      <c r="RZ66" s="176"/>
      <c r="SA66" s="177" t="str">
        <f t="shared" si="145"/>
        <v xml:space="preserve"> 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201"/>
        <v xml:space="preserve"> </v>
      </c>
      <c r="SJ66" s="176">
        <f t="shared" si="147"/>
        <v>0</v>
      </c>
      <c r="SK66" s="177" t="str">
        <f t="shared" si="148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/>
      <c r="SW66" s="177" t="str">
        <f t="shared" si="149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202"/>
        <v xml:space="preserve"> </v>
      </c>
      <c r="TF66" s="176">
        <f t="shared" si="151"/>
        <v>0</v>
      </c>
      <c r="TG66" s="177" t="str">
        <f t="shared" si="152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/>
      <c r="TS66" s="177" t="str">
        <f t="shared" si="153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203"/>
        <v xml:space="preserve"> </v>
      </c>
      <c r="UB66" s="176">
        <f t="shared" si="155"/>
        <v>0</v>
      </c>
      <c r="UC66" s="177" t="str">
        <f t="shared" si="156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/>
      <c r="UO66" s="177" t="str">
        <f t="shared" si="157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204"/>
        <v xml:space="preserve"> </v>
      </c>
      <c r="UX66" s="176">
        <f t="shared" si="159"/>
        <v>0</v>
      </c>
      <c r="UY66" s="177" t="str">
        <f t="shared" si="160"/>
        <v xml:space="preserve"> </v>
      </c>
      <c r="VA66" s="173">
        <v>15</v>
      </c>
      <c r="VB66" s="229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/>
      <c r="VK66" s="177" t="str">
        <f t="shared" si="161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205"/>
        <v xml:space="preserve"> </v>
      </c>
      <c r="VT66" s="176">
        <f t="shared" si="163"/>
        <v>0</v>
      </c>
      <c r="VU66" s="177" t="str">
        <f t="shared" si="164"/>
        <v xml:space="preserve"> </v>
      </c>
      <c r="VW66" s="173">
        <v>15</v>
      </c>
      <c r="VX66" s="229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/>
      <c r="WG66" s="177" t="str">
        <f t="shared" si="165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6"/>
        <v xml:space="preserve"> </v>
      </c>
      <c r="WP66" s="176">
        <f t="shared" si="167"/>
        <v>0</v>
      </c>
      <c r="WQ66" s="177" t="str">
        <f t="shared" si="168"/>
        <v xml:space="preserve"> </v>
      </c>
      <c r="WS66" s="173">
        <v>15</v>
      </c>
      <c r="WT66" s="229"/>
      <c r="WU66" s="174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75" t="str">
        <f t="shared" si="56"/>
        <v xml:space="preserve"> </v>
      </c>
      <c r="XA66" s="212" t="str">
        <f>IF(WW66=0," ",VLOOKUP(WW66,PROTOKOL!$A:$E,5,FALSE))</f>
        <v xml:space="preserve"> </v>
      </c>
      <c r="XB66" s="176"/>
      <c r="XC66" s="177" t="str">
        <f t="shared" si="169"/>
        <v xml:space="preserve"> 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7"/>
        <v xml:space="preserve"> </v>
      </c>
      <c r="XL66" s="176">
        <f t="shared" si="171"/>
        <v>0</v>
      </c>
      <c r="XM66" s="177" t="str">
        <f t="shared" si="172"/>
        <v xml:space="preserve"> </v>
      </c>
      <c r="XO66" s="173">
        <v>15</v>
      </c>
      <c r="XP66" s="229"/>
      <c r="XQ66" s="174" t="str">
        <f>IF(XS66=0," ",VLOOKUP(XS66,PROTOKOL!$A:$F,6,FALSE))</f>
        <v xml:space="preserve"> </v>
      </c>
      <c r="XR66" s="43"/>
      <c r="XS66" s="43"/>
      <c r="XT66" s="43"/>
      <c r="XU66" s="42" t="str">
        <f>IF(XS66=0," ",(VLOOKUP(XS66,PROTOKOL!$A$1:$E$29,2,FALSE))*XT66)</f>
        <v xml:space="preserve"> </v>
      </c>
      <c r="XV66" s="175" t="str">
        <f t="shared" si="58"/>
        <v xml:space="preserve"> </v>
      </c>
      <c r="XW66" s="212" t="str">
        <f>IF(XS66=0," ",VLOOKUP(XS66,PROTOKOL!$A:$E,5,FALSE))</f>
        <v xml:space="preserve"> </v>
      </c>
      <c r="XX66" s="176"/>
      <c r="XY66" s="177" t="str">
        <f t="shared" si="173"/>
        <v xml:space="preserve"> </v>
      </c>
      <c r="XZ66" s="217" t="str">
        <f>IF(YB66=0," ",VLOOKUP(YB66,PROTOKOL!$A:$F,6,FALSE))</f>
        <v xml:space="preserve"> </v>
      </c>
      <c r="YA66" s="43"/>
      <c r="YB66" s="43"/>
      <c r="YC66" s="43"/>
      <c r="YD66" s="91" t="str">
        <f>IF(YB66=0," ",(VLOOKUP(YB66,PROTOKOL!$A$1:$E$29,2,FALSE))*YC66)</f>
        <v xml:space="preserve"> </v>
      </c>
      <c r="YE66" s="175" t="str">
        <f t="shared" si="59"/>
        <v xml:space="preserve"> </v>
      </c>
      <c r="YF66" s="176" t="str">
        <f>IF(YB66=0," ",VLOOKUP(YB66,PROTOKOL!$A:$E,5,FALSE))</f>
        <v xml:space="preserve"> </v>
      </c>
      <c r="YG66" s="212" t="str">
        <f t="shared" si="208"/>
        <v xml:space="preserve"> </v>
      </c>
      <c r="YH66" s="176">
        <f t="shared" si="175"/>
        <v>0</v>
      </c>
      <c r="YI66" s="177" t="str">
        <f t="shared" si="176"/>
        <v xml:space="preserve"> </v>
      </c>
    </row>
    <row r="67" spans="1:659" ht="13.8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/>
      <c r="K67" s="177" t="str">
        <f t="shared" si="60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61"/>
        <v xml:space="preserve"> </v>
      </c>
      <c r="T67" s="176">
        <f t="shared" si="62"/>
        <v>0</v>
      </c>
      <c r="U67" s="177" t="str">
        <f t="shared" si="63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/>
      <c r="AG67" s="177" t="str">
        <f t="shared" si="64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80"/>
        <v xml:space="preserve"> </v>
      </c>
      <c r="AP67" s="176">
        <f t="shared" si="66"/>
        <v>0</v>
      </c>
      <c r="AQ67" s="177" t="str">
        <f t="shared" si="67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/>
      <c r="BC67" s="177" t="str">
        <f t="shared" si="68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81"/>
        <v xml:space="preserve"> </v>
      </c>
      <c r="BL67" s="176">
        <f t="shared" si="70"/>
        <v>0</v>
      </c>
      <c r="BM67" s="177" t="str">
        <f t="shared" si="71"/>
        <v xml:space="preserve"> </v>
      </c>
      <c r="BO67" s="173">
        <v>15</v>
      </c>
      <c r="BP67" s="230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/>
      <c r="BY67" s="177" t="str">
        <f t="shared" si="72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182"/>
        <v xml:space="preserve"> </v>
      </c>
      <c r="CH67" s="176">
        <f t="shared" si="74"/>
        <v>0</v>
      </c>
      <c r="CI67" s="177" t="str">
        <f t="shared" si="75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/>
      <c r="CU67" s="177" t="str">
        <f t="shared" si="76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83"/>
        <v xml:space="preserve"> </v>
      </c>
      <c r="DD67" s="176">
        <f t="shared" si="78"/>
        <v>0</v>
      </c>
      <c r="DE67" s="177" t="str">
        <f t="shared" si="79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/>
      <c r="DQ67" s="177" t="str">
        <f t="shared" si="80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84"/>
        <v xml:space="preserve"> </v>
      </c>
      <c r="DZ67" s="176">
        <f t="shared" si="82"/>
        <v>0</v>
      </c>
      <c r="EA67" s="177" t="str">
        <f t="shared" si="83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/>
      <c r="EM67" s="177" t="str">
        <f t="shared" si="84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85"/>
        <v xml:space="preserve"> </v>
      </c>
      <c r="EV67" s="176">
        <f t="shared" si="86"/>
        <v>0</v>
      </c>
      <c r="EW67" s="177" t="str">
        <f t="shared" si="87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/>
      <c r="FI67" s="177" t="str">
        <f t="shared" si="177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6"/>
        <v xml:space="preserve"> </v>
      </c>
      <c r="FR67" s="176">
        <f t="shared" si="88"/>
        <v>0</v>
      </c>
      <c r="FS67" s="177" t="str">
        <f t="shared" si="89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/>
      <c r="GE67" s="177" t="str">
        <f t="shared" si="90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7"/>
        <v xml:space="preserve"> </v>
      </c>
      <c r="GN67" s="176">
        <f t="shared" si="92"/>
        <v>0</v>
      </c>
      <c r="GO67" s="177" t="str">
        <f t="shared" si="93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/>
      <c r="HA67" s="177" t="str">
        <f t="shared" si="94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8"/>
        <v xml:space="preserve"> </v>
      </c>
      <c r="HJ67" s="176">
        <f t="shared" si="96"/>
        <v>0</v>
      </c>
      <c r="HK67" s="177" t="str">
        <f t="shared" si="97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/>
      <c r="HW67" s="177" t="str">
        <f t="shared" si="98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189"/>
        <v xml:space="preserve"> </v>
      </c>
      <c r="IF67" s="176">
        <f t="shared" si="100"/>
        <v>0</v>
      </c>
      <c r="IG67" s="177" t="str">
        <f t="shared" si="101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/>
      <c r="IS67" s="177" t="str">
        <f t="shared" si="102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90"/>
        <v xml:space="preserve"> </v>
      </c>
      <c r="JB67" s="176">
        <f t="shared" si="104"/>
        <v>0</v>
      </c>
      <c r="JC67" s="177" t="str">
        <f t="shared" si="105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/>
      <c r="JO67" s="177" t="str">
        <f t="shared" si="106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91"/>
        <v xml:space="preserve"> </v>
      </c>
      <c r="JX67" s="176">
        <f t="shared" si="108"/>
        <v>0</v>
      </c>
      <c r="JY67" s="177" t="str">
        <f t="shared" si="109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/>
      <c r="KK67" s="177" t="str">
        <f t="shared" si="110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92"/>
        <v xml:space="preserve"> </v>
      </c>
      <c r="KT67" s="176">
        <f t="shared" si="112"/>
        <v>0</v>
      </c>
      <c r="KU67" s="177" t="str">
        <f t="shared" si="113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/>
      <c r="LG67" s="177" t="str">
        <f t="shared" si="114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93"/>
        <v xml:space="preserve"> </v>
      </c>
      <c r="LP67" s="176">
        <f t="shared" si="116"/>
        <v>0</v>
      </c>
      <c r="LQ67" s="177" t="str">
        <f t="shared" si="117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/>
      <c r="MC67" s="177" t="str">
        <f t="shared" si="118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94"/>
        <v xml:space="preserve"> </v>
      </c>
      <c r="ML67" s="176">
        <f t="shared" si="120"/>
        <v>0</v>
      </c>
      <c r="MM67" s="177" t="str">
        <f t="shared" si="121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/>
      <c r="MY67" s="177" t="str">
        <f t="shared" si="122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95"/>
        <v xml:space="preserve"> </v>
      </c>
      <c r="NH67" s="176">
        <f t="shared" si="124"/>
        <v>0</v>
      </c>
      <c r="NI67" s="177" t="str">
        <f t="shared" si="125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/>
      <c r="NU67" s="177" t="str">
        <f t="shared" si="126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6"/>
        <v xml:space="preserve"> </v>
      </c>
      <c r="OD67" s="176">
        <f t="shared" si="128"/>
        <v>0</v>
      </c>
      <c r="OE67" s="177" t="str">
        <f t="shared" si="129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/>
      <c r="OQ67" s="177" t="str">
        <f t="shared" si="130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7"/>
        <v xml:space="preserve"> </v>
      </c>
      <c r="OZ67" s="176">
        <f t="shared" si="132"/>
        <v>0</v>
      </c>
      <c r="PA67" s="177" t="str">
        <f t="shared" si="133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/>
      <c r="PM67" s="177" t="str">
        <f t="shared" si="134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8"/>
        <v xml:space="preserve"> </v>
      </c>
      <c r="PV67" s="176">
        <f t="shared" si="136"/>
        <v>0</v>
      </c>
      <c r="PW67" s="177" t="str">
        <f t="shared" si="137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/>
      <c r="QI67" s="177" t="str">
        <f t="shared" si="179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9"/>
        <v xml:space="preserve"> </v>
      </c>
      <c r="QR67" s="176">
        <f t="shared" si="139"/>
        <v>0</v>
      </c>
      <c r="QS67" s="177" t="str">
        <f t="shared" si="140"/>
        <v xml:space="preserve"> </v>
      </c>
      <c r="QU67" s="173">
        <v>15</v>
      </c>
      <c r="QV67" s="230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/>
      <c r="RE67" s="177" t="str">
        <f t="shared" si="141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200"/>
        <v xml:space="preserve"> </v>
      </c>
      <c r="RN67" s="176">
        <f t="shared" si="143"/>
        <v>0</v>
      </c>
      <c r="RO67" s="177" t="str">
        <f t="shared" si="144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/>
      <c r="SA67" s="177" t="str">
        <f t="shared" si="145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201"/>
        <v xml:space="preserve"> </v>
      </c>
      <c r="SJ67" s="176">
        <f t="shared" si="147"/>
        <v>0</v>
      </c>
      <c r="SK67" s="177" t="str">
        <f t="shared" si="148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/>
      <c r="SW67" s="177" t="str">
        <f t="shared" si="149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202"/>
        <v xml:space="preserve"> </v>
      </c>
      <c r="TF67" s="176">
        <f t="shared" si="151"/>
        <v>0</v>
      </c>
      <c r="TG67" s="177" t="str">
        <f t="shared" si="152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/>
      <c r="TS67" s="177" t="str">
        <f t="shared" si="153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203"/>
        <v xml:space="preserve"> </v>
      </c>
      <c r="UB67" s="176">
        <f t="shared" si="155"/>
        <v>0</v>
      </c>
      <c r="UC67" s="177" t="str">
        <f t="shared" si="156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/>
      <c r="UO67" s="177" t="str">
        <f t="shared" si="157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204"/>
        <v xml:space="preserve"> </v>
      </c>
      <c r="UX67" s="176">
        <f t="shared" si="159"/>
        <v>0</v>
      </c>
      <c r="UY67" s="177" t="str">
        <f t="shared" si="160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/>
      <c r="VK67" s="177" t="str">
        <f t="shared" si="161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205"/>
        <v xml:space="preserve"> </v>
      </c>
      <c r="VT67" s="176">
        <f t="shared" si="163"/>
        <v>0</v>
      </c>
      <c r="VU67" s="177" t="str">
        <f t="shared" si="164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/>
      <c r="WG67" s="177" t="str">
        <f t="shared" si="165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6"/>
        <v xml:space="preserve"> </v>
      </c>
      <c r="WP67" s="176">
        <f t="shared" si="167"/>
        <v>0</v>
      </c>
      <c r="WQ67" s="177" t="str">
        <f t="shared" si="168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/>
      <c r="XC67" s="177" t="str">
        <f t="shared" si="169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7"/>
        <v xml:space="preserve"> </v>
      </c>
      <c r="XL67" s="176">
        <f t="shared" si="171"/>
        <v>0</v>
      </c>
      <c r="XM67" s="177" t="str">
        <f t="shared" si="172"/>
        <v xml:space="preserve"> </v>
      </c>
      <c r="XO67" s="173">
        <v>15</v>
      </c>
      <c r="XP67" s="230"/>
      <c r="XQ67" s="174" t="str">
        <f>IF(XS67=0," ",VLOOKUP(XS67,PROTOKOL!$A:$F,6,FALSE))</f>
        <v xml:space="preserve"> </v>
      </c>
      <c r="XR67" s="43"/>
      <c r="XS67" s="43"/>
      <c r="XT67" s="43"/>
      <c r="XU67" s="42" t="str">
        <f>IF(XS67=0," ",(VLOOKUP(XS67,PROTOKOL!$A$1:$E$29,2,FALSE))*XT67)</f>
        <v xml:space="preserve"> </v>
      </c>
      <c r="XV67" s="175" t="str">
        <f t="shared" si="58"/>
        <v xml:space="preserve"> </v>
      </c>
      <c r="XW67" s="212" t="str">
        <f>IF(XS67=0," ",VLOOKUP(XS67,PROTOKOL!$A:$E,5,FALSE))</f>
        <v xml:space="preserve"> </v>
      </c>
      <c r="XX67" s="176"/>
      <c r="XY67" s="177" t="str">
        <f t="shared" si="173"/>
        <v xml:space="preserve"> </v>
      </c>
      <c r="XZ67" s="217" t="str">
        <f>IF(YB67=0," ",VLOOKUP(YB67,PROTOKOL!$A:$F,6,FALSE))</f>
        <v xml:space="preserve"> </v>
      </c>
      <c r="YA67" s="43"/>
      <c r="YB67" s="43"/>
      <c r="YC67" s="43"/>
      <c r="YD67" s="91" t="str">
        <f>IF(YB67=0," ",(VLOOKUP(YB67,PROTOKOL!$A$1:$E$29,2,FALSE))*YC67)</f>
        <v xml:space="preserve"> </v>
      </c>
      <c r="YE67" s="175" t="str">
        <f t="shared" si="59"/>
        <v xml:space="preserve"> </v>
      </c>
      <c r="YF67" s="176" t="str">
        <f>IF(YB67=0," ",VLOOKUP(YB67,PROTOKOL!$A:$E,5,FALSE))</f>
        <v xml:space="preserve"> </v>
      </c>
      <c r="YG67" s="212" t="str">
        <f t="shared" si="208"/>
        <v xml:space="preserve"> </v>
      </c>
      <c r="YH67" s="176">
        <f t="shared" si="175"/>
        <v>0</v>
      </c>
      <c r="YI67" s="177" t="str">
        <f t="shared" si="176"/>
        <v xml:space="preserve"> </v>
      </c>
    </row>
    <row r="68" spans="1:659" ht="13.8">
      <c r="A68" s="173">
        <v>16</v>
      </c>
      <c r="B68" s="231">
        <v>16</v>
      </c>
      <c r="C68" s="174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5" t="str">
        <f t="shared" si="0"/>
        <v xml:space="preserve"> </v>
      </c>
      <c r="I68" s="212" t="str">
        <f>IF(E68=0," ",VLOOKUP(E68,PROTOKOL!$A:$E,5,FALSE))</f>
        <v xml:space="preserve"> </v>
      </c>
      <c r="J68" s="176"/>
      <c r="K68" s="177" t="str">
        <f t="shared" si="60"/>
        <v xml:space="preserve"> 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61"/>
        <v xml:space="preserve"> </v>
      </c>
      <c r="T68" s="176">
        <f t="shared" si="62"/>
        <v>0</v>
      </c>
      <c r="U68" s="177" t="str">
        <f t="shared" si="63"/>
        <v xml:space="preserve"> </v>
      </c>
      <c r="W68" s="173">
        <v>16</v>
      </c>
      <c r="X68" s="231">
        <v>16</v>
      </c>
      <c r="Y68" s="174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5" t="str">
        <f t="shared" si="2"/>
        <v xml:space="preserve"> </v>
      </c>
      <c r="AE68" s="212" t="str">
        <f>IF(AA68=0," ",VLOOKUP(AA68,PROTOKOL!$A:$E,5,FALSE))</f>
        <v xml:space="preserve"> </v>
      </c>
      <c r="AF68" s="176"/>
      <c r="AG68" s="177" t="str">
        <f t="shared" si="64"/>
        <v xml:space="preserve"> </v>
      </c>
      <c r="AH68" s="217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5" t="str">
        <f t="shared" si="3"/>
        <v xml:space="preserve"> </v>
      </c>
      <c r="AN68" s="176" t="str">
        <f>IF(AJ68=0," ",VLOOKUP(AJ68,PROTOKOL!$A:$E,5,FALSE))</f>
        <v xml:space="preserve"> </v>
      </c>
      <c r="AO68" s="212" t="str">
        <f t="shared" si="180"/>
        <v xml:space="preserve"> </v>
      </c>
      <c r="AP68" s="176">
        <f t="shared" si="66"/>
        <v>0</v>
      </c>
      <c r="AQ68" s="177" t="str">
        <f t="shared" si="67"/>
        <v xml:space="preserve"> </v>
      </c>
      <c r="AS68" s="173">
        <v>16</v>
      </c>
      <c r="AT68" s="231">
        <v>16</v>
      </c>
      <c r="AU68" s="174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5" t="str">
        <f t="shared" si="4"/>
        <v xml:space="preserve"> </v>
      </c>
      <c r="BA68" s="212" t="str">
        <f>IF(AW68=0," ",VLOOKUP(AW68,PROTOKOL!$A:$E,5,FALSE))</f>
        <v xml:space="preserve"> </v>
      </c>
      <c r="BB68" s="176"/>
      <c r="BC68" s="177" t="str">
        <f t="shared" si="68"/>
        <v xml:space="preserve"> 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81"/>
        <v xml:space="preserve"> </v>
      </c>
      <c r="BL68" s="176">
        <f t="shared" si="70"/>
        <v>0</v>
      </c>
      <c r="BM68" s="177" t="str">
        <f t="shared" si="71"/>
        <v xml:space="preserve"> </v>
      </c>
      <c r="BO68" s="173">
        <v>16</v>
      </c>
      <c r="BP68" s="231">
        <v>16</v>
      </c>
      <c r="BQ68" s="174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5" t="str">
        <f t="shared" si="6"/>
        <v xml:space="preserve"> </v>
      </c>
      <c r="BW68" s="212" t="str">
        <f>IF(BS68=0," ",VLOOKUP(BS68,PROTOKOL!$A:$E,5,FALSE))</f>
        <v xml:space="preserve"> </v>
      </c>
      <c r="BX68" s="176"/>
      <c r="BY68" s="177" t="str">
        <f t="shared" si="72"/>
        <v xml:space="preserve"> 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182"/>
        <v xml:space="preserve"> </v>
      </c>
      <c r="CH68" s="176">
        <f t="shared" si="74"/>
        <v>0</v>
      </c>
      <c r="CI68" s="177" t="str">
        <f t="shared" si="75"/>
        <v xml:space="preserve"> </v>
      </c>
      <c r="CK68" s="173">
        <v>16</v>
      </c>
      <c r="CL68" s="231">
        <v>16</v>
      </c>
      <c r="CM68" s="174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/>
      <c r="CU68" s="177" t="str">
        <f t="shared" si="76"/>
        <v xml:space="preserve"> </v>
      </c>
      <c r="CV68" s="217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5" t="str">
        <f t="shared" si="9"/>
        <v xml:space="preserve"> </v>
      </c>
      <c r="DB68" s="176" t="str">
        <f>IF(CX68=0," ",VLOOKUP(CX68,PROTOKOL!$A:$E,5,FALSE))</f>
        <v xml:space="preserve"> </v>
      </c>
      <c r="DC68" s="212" t="str">
        <f t="shared" si="183"/>
        <v xml:space="preserve"> </v>
      </c>
      <c r="DD68" s="176">
        <f t="shared" si="78"/>
        <v>0</v>
      </c>
      <c r="DE68" s="177" t="str">
        <f t="shared" si="79"/>
        <v xml:space="preserve"> </v>
      </c>
      <c r="DG68" s="173">
        <v>16</v>
      </c>
      <c r="DH68" s="231">
        <v>16</v>
      </c>
      <c r="DI68" s="174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5" t="str">
        <f t="shared" si="10"/>
        <v xml:space="preserve"> </v>
      </c>
      <c r="DO68" s="212" t="str">
        <f>IF(DK68=0," ",VLOOKUP(DK68,PROTOKOL!$A:$E,5,FALSE))</f>
        <v xml:space="preserve"> </v>
      </c>
      <c r="DP68" s="176"/>
      <c r="DQ68" s="177" t="str">
        <f t="shared" si="80"/>
        <v xml:space="preserve"> 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84"/>
        <v xml:space="preserve"> </v>
      </c>
      <c r="DZ68" s="176">
        <f t="shared" si="82"/>
        <v>0</v>
      </c>
      <c r="EA68" s="177" t="str">
        <f t="shared" si="83"/>
        <v xml:space="preserve"> </v>
      </c>
      <c r="EC68" s="173">
        <v>16</v>
      </c>
      <c r="ED68" s="231">
        <v>16</v>
      </c>
      <c r="EE68" s="174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5" t="str">
        <f t="shared" si="12"/>
        <v xml:space="preserve"> </v>
      </c>
      <c r="EK68" s="212" t="str">
        <f>IF(EG68=0," ",VLOOKUP(EG68,PROTOKOL!$A:$E,5,FALSE))</f>
        <v xml:space="preserve"> </v>
      </c>
      <c r="EL68" s="176"/>
      <c r="EM68" s="177" t="str">
        <f t="shared" si="84"/>
        <v xml:space="preserve"> 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85"/>
        <v xml:space="preserve"> </v>
      </c>
      <c r="EV68" s="176">
        <f t="shared" si="86"/>
        <v>0</v>
      </c>
      <c r="EW68" s="177" t="str">
        <f t="shared" si="87"/>
        <v xml:space="preserve"> </v>
      </c>
      <c r="EY68" s="173">
        <v>16</v>
      </c>
      <c r="EZ68" s="231">
        <v>16</v>
      </c>
      <c r="FA68" s="174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/>
      <c r="FI68" s="177" t="str">
        <f t="shared" si="177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6"/>
        <v xml:space="preserve"> </v>
      </c>
      <c r="FR68" s="176">
        <f t="shared" si="88"/>
        <v>0</v>
      </c>
      <c r="FS68" s="177" t="str">
        <f t="shared" si="89"/>
        <v xml:space="preserve"> </v>
      </c>
      <c r="FU68" s="173">
        <v>16</v>
      </c>
      <c r="FV68" s="231">
        <v>16</v>
      </c>
      <c r="FW68" s="174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5" t="str">
        <f t="shared" si="16"/>
        <v xml:space="preserve"> </v>
      </c>
      <c r="GC68" s="212" t="str">
        <f>IF(FY68=0," ",VLOOKUP(FY68,PROTOKOL!$A:$E,5,FALSE))</f>
        <v xml:space="preserve"> </v>
      </c>
      <c r="GD68" s="176"/>
      <c r="GE68" s="177" t="str">
        <f t="shared" si="90"/>
        <v xml:space="preserve"> 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7"/>
        <v xml:space="preserve"> </v>
      </c>
      <c r="GN68" s="176">
        <f t="shared" si="92"/>
        <v>0</v>
      </c>
      <c r="GO68" s="177" t="str">
        <f t="shared" si="93"/>
        <v xml:space="preserve"> </v>
      </c>
      <c r="GQ68" s="173">
        <v>16</v>
      </c>
      <c r="GR68" s="231">
        <v>16</v>
      </c>
      <c r="GS68" s="174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5" t="str">
        <f t="shared" si="18"/>
        <v xml:space="preserve"> </v>
      </c>
      <c r="GY68" s="212" t="str">
        <f>IF(GU68=0," ",VLOOKUP(GU68,PROTOKOL!$A:$E,5,FALSE))</f>
        <v xml:space="preserve"> </v>
      </c>
      <c r="GZ68" s="176"/>
      <c r="HA68" s="177" t="str">
        <f t="shared" si="94"/>
        <v xml:space="preserve"> 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8"/>
        <v xml:space="preserve"> </v>
      </c>
      <c r="HJ68" s="176">
        <f t="shared" si="96"/>
        <v>0</v>
      </c>
      <c r="HK68" s="177" t="str">
        <f t="shared" si="97"/>
        <v xml:space="preserve"> </v>
      </c>
      <c r="HM68" s="173">
        <v>16</v>
      </c>
      <c r="HN68" s="231">
        <v>16</v>
      </c>
      <c r="HO68" s="174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5" t="str">
        <f t="shared" si="20"/>
        <v xml:space="preserve"> </v>
      </c>
      <c r="HU68" s="212" t="str">
        <f>IF(HQ68=0," ",VLOOKUP(HQ68,PROTOKOL!$A:$E,5,FALSE))</f>
        <v xml:space="preserve"> </v>
      </c>
      <c r="HV68" s="176"/>
      <c r="HW68" s="177" t="str">
        <f t="shared" si="98"/>
        <v xml:space="preserve"> 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189"/>
        <v xml:space="preserve"> </v>
      </c>
      <c r="IF68" s="176">
        <f t="shared" si="100"/>
        <v>0</v>
      </c>
      <c r="IG68" s="177" t="str">
        <f t="shared" si="101"/>
        <v xml:space="preserve"> </v>
      </c>
      <c r="II68" s="173">
        <v>16</v>
      </c>
      <c r="IJ68" s="231">
        <v>16</v>
      </c>
      <c r="IK68" s="174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/>
      <c r="IS68" s="177" t="str">
        <f t="shared" si="102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90"/>
        <v xml:space="preserve"> </v>
      </c>
      <c r="JB68" s="176">
        <f t="shared" si="104"/>
        <v>0</v>
      </c>
      <c r="JC68" s="177" t="str">
        <f t="shared" si="105"/>
        <v xml:space="preserve"> </v>
      </c>
      <c r="JE68" s="173">
        <v>16</v>
      </c>
      <c r="JF68" s="231">
        <v>16</v>
      </c>
      <c r="JG68" s="174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/>
      <c r="JO68" s="177" t="str">
        <f t="shared" si="106"/>
        <v xml:space="preserve"> 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91"/>
        <v xml:space="preserve"> </v>
      </c>
      <c r="JX68" s="176">
        <f t="shared" si="108"/>
        <v>0</v>
      </c>
      <c r="JY68" s="177" t="str">
        <f t="shared" si="109"/>
        <v xml:space="preserve"> </v>
      </c>
      <c r="KA68" s="173">
        <v>16</v>
      </c>
      <c r="KB68" s="231">
        <v>16</v>
      </c>
      <c r="KC68" s="174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5" t="str">
        <f t="shared" si="26"/>
        <v xml:space="preserve"> </v>
      </c>
      <c r="KI68" s="212" t="str">
        <f>IF(KE68=0," ",VLOOKUP(KE68,PROTOKOL!$A:$E,5,FALSE))</f>
        <v xml:space="preserve"> </v>
      </c>
      <c r="KJ68" s="176"/>
      <c r="KK68" s="177" t="str">
        <f t="shared" si="110"/>
        <v xml:space="preserve"> 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92"/>
        <v xml:space="preserve"> </v>
      </c>
      <c r="KT68" s="176">
        <f t="shared" si="112"/>
        <v>0</v>
      </c>
      <c r="KU68" s="177" t="str">
        <f t="shared" si="113"/>
        <v xml:space="preserve"> </v>
      </c>
      <c r="KW68" s="173">
        <v>16</v>
      </c>
      <c r="KX68" s="231">
        <v>16</v>
      </c>
      <c r="KY68" s="174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5" t="str">
        <f t="shared" si="28"/>
        <v xml:space="preserve"> </v>
      </c>
      <c r="LE68" s="212" t="str">
        <f>IF(LA68=0," ",VLOOKUP(LA68,PROTOKOL!$A:$E,5,FALSE))</f>
        <v xml:space="preserve"> </v>
      </c>
      <c r="LF68" s="176"/>
      <c r="LG68" s="177" t="str">
        <f t="shared" si="114"/>
        <v xml:space="preserve"> 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93"/>
        <v xml:space="preserve"> </v>
      </c>
      <c r="LP68" s="176">
        <f t="shared" si="116"/>
        <v>0</v>
      </c>
      <c r="LQ68" s="177" t="str">
        <f t="shared" si="117"/>
        <v xml:space="preserve"> </v>
      </c>
      <c r="LS68" s="173">
        <v>16</v>
      </c>
      <c r="LT68" s="231">
        <v>16</v>
      </c>
      <c r="LU68" s="174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5" t="str">
        <f t="shared" si="30"/>
        <v xml:space="preserve"> </v>
      </c>
      <c r="MA68" s="212" t="str">
        <f>IF(LW68=0," ",VLOOKUP(LW68,PROTOKOL!$A:$E,5,FALSE))</f>
        <v xml:space="preserve"> </v>
      </c>
      <c r="MB68" s="176"/>
      <c r="MC68" s="177" t="str">
        <f t="shared" si="118"/>
        <v xml:space="preserve"> 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94"/>
        <v xml:space="preserve"> </v>
      </c>
      <c r="ML68" s="176">
        <f t="shared" si="120"/>
        <v>0</v>
      </c>
      <c r="MM68" s="177" t="str">
        <f t="shared" si="121"/>
        <v xml:space="preserve"> </v>
      </c>
      <c r="MO68" s="173">
        <v>16</v>
      </c>
      <c r="MP68" s="231">
        <v>16</v>
      </c>
      <c r="MQ68" s="174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5" t="str">
        <f t="shared" si="32"/>
        <v xml:space="preserve"> </v>
      </c>
      <c r="MW68" s="212" t="str">
        <f>IF(MS68=0," ",VLOOKUP(MS68,PROTOKOL!$A:$E,5,FALSE))</f>
        <v xml:space="preserve"> </v>
      </c>
      <c r="MX68" s="176"/>
      <c r="MY68" s="177" t="str">
        <f t="shared" si="122"/>
        <v xml:space="preserve"> 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95"/>
        <v xml:space="preserve"> </v>
      </c>
      <c r="NH68" s="176">
        <f t="shared" si="124"/>
        <v>0</v>
      </c>
      <c r="NI68" s="177" t="str">
        <f t="shared" si="125"/>
        <v xml:space="preserve"> </v>
      </c>
      <c r="NK68" s="173">
        <v>16</v>
      </c>
      <c r="NL68" s="231">
        <v>16</v>
      </c>
      <c r="NM68" s="174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5" t="str">
        <f t="shared" si="34"/>
        <v xml:space="preserve"> </v>
      </c>
      <c r="NS68" s="212" t="str">
        <f>IF(NO68=0," ",VLOOKUP(NO68,PROTOKOL!$A:$E,5,FALSE))</f>
        <v xml:space="preserve"> </v>
      </c>
      <c r="NT68" s="176"/>
      <c r="NU68" s="177" t="str">
        <f t="shared" si="126"/>
        <v xml:space="preserve"> 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96"/>
        <v xml:space="preserve"> </v>
      </c>
      <c r="OD68" s="176">
        <f t="shared" si="128"/>
        <v>0</v>
      </c>
      <c r="OE68" s="177" t="str">
        <f t="shared" si="129"/>
        <v xml:space="preserve"> </v>
      </c>
      <c r="OG68" s="173">
        <v>16</v>
      </c>
      <c r="OH68" s="231">
        <v>16</v>
      </c>
      <c r="OI68" s="174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5" t="str">
        <f t="shared" si="36"/>
        <v xml:space="preserve"> </v>
      </c>
      <c r="OO68" s="212" t="str">
        <f>IF(OK68=0," ",VLOOKUP(OK68,PROTOKOL!$A:$E,5,FALSE))</f>
        <v xml:space="preserve"> </v>
      </c>
      <c r="OP68" s="176"/>
      <c r="OQ68" s="177" t="str">
        <f t="shared" si="130"/>
        <v xml:space="preserve"> 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7"/>
        <v xml:space="preserve"> </v>
      </c>
      <c r="OZ68" s="176">
        <f t="shared" si="132"/>
        <v>0</v>
      </c>
      <c r="PA68" s="177" t="str">
        <f t="shared" si="133"/>
        <v xml:space="preserve"> </v>
      </c>
      <c r="PC68" s="173">
        <v>16</v>
      </c>
      <c r="PD68" s="231">
        <v>16</v>
      </c>
      <c r="PE68" s="174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5" t="str">
        <f t="shared" si="38"/>
        <v xml:space="preserve"> </v>
      </c>
      <c r="PK68" s="212" t="str">
        <f>IF(PG68=0," ",VLOOKUP(PG68,PROTOKOL!$A:$E,5,FALSE))</f>
        <v xml:space="preserve"> </v>
      </c>
      <c r="PL68" s="176"/>
      <c r="PM68" s="177" t="str">
        <f t="shared" si="134"/>
        <v xml:space="preserve"> 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8"/>
        <v xml:space="preserve"> </v>
      </c>
      <c r="PV68" s="176">
        <f t="shared" si="136"/>
        <v>0</v>
      </c>
      <c r="PW68" s="177" t="str">
        <f t="shared" si="137"/>
        <v xml:space="preserve"> </v>
      </c>
      <c r="PY68" s="173">
        <v>16</v>
      </c>
      <c r="PZ68" s="231">
        <v>16</v>
      </c>
      <c r="QA68" s="174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5" t="str">
        <f t="shared" si="40"/>
        <v xml:space="preserve"> </v>
      </c>
      <c r="QG68" s="212" t="str">
        <f>IF(QC68=0," ",VLOOKUP(QC68,PROTOKOL!$A:$E,5,FALSE))</f>
        <v xml:space="preserve"> </v>
      </c>
      <c r="QH68" s="176"/>
      <c r="QI68" s="177" t="str">
        <f t="shared" si="179"/>
        <v xml:space="preserve"> 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9"/>
        <v xml:space="preserve"> </v>
      </c>
      <c r="QR68" s="176">
        <f t="shared" si="139"/>
        <v>0</v>
      </c>
      <c r="QS68" s="177" t="str">
        <f t="shared" si="140"/>
        <v xml:space="preserve"> </v>
      </c>
      <c r="QU68" s="173">
        <v>16</v>
      </c>
      <c r="QV68" s="231">
        <v>16</v>
      </c>
      <c r="QW68" s="174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5" t="str">
        <f t="shared" si="42"/>
        <v xml:space="preserve"> </v>
      </c>
      <c r="RC68" s="212" t="str">
        <f>IF(QY68=0," ",VLOOKUP(QY68,PROTOKOL!$A:$E,5,FALSE))</f>
        <v xml:space="preserve"> </v>
      </c>
      <c r="RD68" s="176"/>
      <c r="RE68" s="177" t="str">
        <f t="shared" si="141"/>
        <v xml:space="preserve"> 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200"/>
        <v xml:space="preserve"> </v>
      </c>
      <c r="RN68" s="176">
        <f t="shared" si="143"/>
        <v>0</v>
      </c>
      <c r="RO68" s="177" t="str">
        <f t="shared" si="144"/>
        <v xml:space="preserve"> </v>
      </c>
      <c r="RQ68" s="173">
        <v>16</v>
      </c>
      <c r="RR68" s="231">
        <v>16</v>
      </c>
      <c r="RS68" s="174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5" t="str">
        <f t="shared" si="44"/>
        <v xml:space="preserve"> </v>
      </c>
      <c r="RY68" s="212" t="str">
        <f>IF(RU68=0," ",VLOOKUP(RU68,PROTOKOL!$A:$E,5,FALSE))</f>
        <v xml:space="preserve"> </v>
      </c>
      <c r="RZ68" s="176"/>
      <c r="SA68" s="177" t="str">
        <f t="shared" si="145"/>
        <v xml:space="preserve"> </v>
      </c>
      <c r="SB68" s="217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5" t="str">
        <f t="shared" si="45"/>
        <v xml:space="preserve"> </v>
      </c>
      <c r="SH68" s="176" t="str">
        <f>IF(SD68=0," ",VLOOKUP(SD68,PROTOKOL!$A:$E,5,FALSE))</f>
        <v xml:space="preserve"> </v>
      </c>
      <c r="SI68" s="212" t="str">
        <f t="shared" si="201"/>
        <v xml:space="preserve"> </v>
      </c>
      <c r="SJ68" s="176">
        <f t="shared" si="147"/>
        <v>0</v>
      </c>
      <c r="SK68" s="177" t="str">
        <f t="shared" si="148"/>
        <v xml:space="preserve"> </v>
      </c>
      <c r="SM68" s="173">
        <v>16</v>
      </c>
      <c r="SN68" s="231">
        <v>16</v>
      </c>
      <c r="SO68" s="174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75" t="str">
        <f t="shared" si="46"/>
        <v xml:space="preserve"> </v>
      </c>
      <c r="SU68" s="212" t="str">
        <f>IF(SQ68=0," ",VLOOKUP(SQ68,PROTOKOL!$A:$E,5,FALSE))</f>
        <v xml:space="preserve"> </v>
      </c>
      <c r="SV68" s="176"/>
      <c r="SW68" s="177" t="str">
        <f t="shared" si="149"/>
        <v xml:space="preserve"> 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202"/>
        <v xml:space="preserve"> </v>
      </c>
      <c r="TF68" s="176">
        <f t="shared" si="151"/>
        <v>0</v>
      </c>
      <c r="TG68" s="177" t="str">
        <f t="shared" si="152"/>
        <v xml:space="preserve"> </v>
      </c>
      <c r="TI68" s="173">
        <v>16</v>
      </c>
      <c r="TJ68" s="231">
        <v>16</v>
      </c>
      <c r="TK68" s="174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75" t="str">
        <f t="shared" si="48"/>
        <v xml:space="preserve"> </v>
      </c>
      <c r="TQ68" s="212" t="str">
        <f>IF(TM68=0," ",VLOOKUP(TM68,PROTOKOL!$A:$E,5,FALSE))</f>
        <v xml:space="preserve"> </v>
      </c>
      <c r="TR68" s="176"/>
      <c r="TS68" s="177" t="str">
        <f t="shared" si="153"/>
        <v xml:space="preserve"> 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203"/>
        <v xml:space="preserve"> </v>
      </c>
      <c r="UB68" s="176">
        <f t="shared" si="155"/>
        <v>0</v>
      </c>
      <c r="UC68" s="177" t="str">
        <f t="shared" si="156"/>
        <v xml:space="preserve"> </v>
      </c>
      <c r="UE68" s="173">
        <v>16</v>
      </c>
      <c r="UF68" s="231">
        <v>16</v>
      </c>
      <c r="UG68" s="174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75" t="str">
        <f t="shared" si="50"/>
        <v xml:space="preserve"> </v>
      </c>
      <c r="UM68" s="212" t="str">
        <f>IF(UI68=0," ",VLOOKUP(UI68,PROTOKOL!$A:$E,5,FALSE))</f>
        <v xml:space="preserve"> </v>
      </c>
      <c r="UN68" s="176"/>
      <c r="UO68" s="177" t="str">
        <f t="shared" si="157"/>
        <v xml:space="preserve"> 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204"/>
        <v xml:space="preserve"> </v>
      </c>
      <c r="UX68" s="176">
        <f t="shared" si="159"/>
        <v>0</v>
      </c>
      <c r="UY68" s="177" t="str">
        <f t="shared" si="160"/>
        <v xml:space="preserve"> </v>
      </c>
      <c r="VA68" s="173">
        <v>16</v>
      </c>
      <c r="VB68" s="231">
        <v>16</v>
      </c>
      <c r="VC68" s="174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75" t="str">
        <f t="shared" si="52"/>
        <v xml:space="preserve"> </v>
      </c>
      <c r="VI68" s="212" t="str">
        <f>IF(VE68=0," ",VLOOKUP(VE68,PROTOKOL!$A:$E,5,FALSE))</f>
        <v xml:space="preserve"> </v>
      </c>
      <c r="VJ68" s="176"/>
      <c r="VK68" s="177" t="str">
        <f t="shared" si="161"/>
        <v xml:space="preserve"> 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205"/>
        <v xml:space="preserve"> </v>
      </c>
      <c r="VT68" s="176">
        <f t="shared" si="163"/>
        <v>0</v>
      </c>
      <c r="VU68" s="177" t="str">
        <f t="shared" si="164"/>
        <v xml:space="preserve"> </v>
      </c>
      <c r="VW68" s="173">
        <v>16</v>
      </c>
      <c r="VX68" s="231">
        <v>16</v>
      </c>
      <c r="VY68" s="174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75" t="str">
        <f t="shared" si="54"/>
        <v xml:space="preserve"> </v>
      </c>
      <c r="WE68" s="212" t="str">
        <f>IF(WA68=0," ",VLOOKUP(WA68,PROTOKOL!$A:$E,5,FALSE))</f>
        <v xml:space="preserve"> </v>
      </c>
      <c r="WF68" s="176"/>
      <c r="WG68" s="177" t="str">
        <f t="shared" si="165"/>
        <v xml:space="preserve"> 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6"/>
        <v xml:space="preserve"> </v>
      </c>
      <c r="WP68" s="176">
        <f t="shared" si="167"/>
        <v>0</v>
      </c>
      <c r="WQ68" s="177" t="str">
        <f t="shared" si="168"/>
        <v xml:space="preserve"> </v>
      </c>
      <c r="WS68" s="173">
        <v>16</v>
      </c>
      <c r="WT68" s="231">
        <v>16</v>
      </c>
      <c r="WU68" s="174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75" t="str">
        <f t="shared" si="56"/>
        <v xml:space="preserve"> </v>
      </c>
      <c r="XA68" s="212" t="str">
        <f>IF(WW68=0," ",VLOOKUP(WW68,PROTOKOL!$A:$E,5,FALSE))</f>
        <v xml:space="preserve"> </v>
      </c>
      <c r="XB68" s="176"/>
      <c r="XC68" s="177" t="str">
        <f t="shared" si="169"/>
        <v xml:space="preserve"> 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7"/>
        <v xml:space="preserve"> </v>
      </c>
      <c r="XL68" s="176">
        <f t="shared" si="171"/>
        <v>0</v>
      </c>
      <c r="XM68" s="177" t="str">
        <f t="shared" si="172"/>
        <v xml:space="preserve"> </v>
      </c>
      <c r="XO68" s="173">
        <v>16</v>
      </c>
      <c r="XP68" s="231">
        <v>16</v>
      </c>
      <c r="XQ68" s="174" t="str">
        <f>IF(XS68=0," ",VLOOKUP(XS68,PROTOKOL!$A:$F,6,FALSE))</f>
        <v xml:space="preserve"> </v>
      </c>
      <c r="XR68" s="43"/>
      <c r="XS68" s="43"/>
      <c r="XT68" s="43"/>
      <c r="XU68" s="42" t="str">
        <f>IF(XS68=0," ",(VLOOKUP(XS68,PROTOKOL!$A$1:$E$29,2,FALSE))*XT68)</f>
        <v xml:space="preserve"> </v>
      </c>
      <c r="XV68" s="175" t="str">
        <f t="shared" si="58"/>
        <v xml:space="preserve"> </v>
      </c>
      <c r="XW68" s="212" t="str">
        <f>IF(XS68=0," ",VLOOKUP(XS68,PROTOKOL!$A:$E,5,FALSE))</f>
        <v xml:space="preserve"> </v>
      </c>
      <c r="XX68" s="176"/>
      <c r="XY68" s="177" t="str">
        <f t="shared" si="173"/>
        <v xml:space="preserve"> </v>
      </c>
      <c r="XZ68" s="217" t="str">
        <f>IF(YB68=0," ",VLOOKUP(YB68,PROTOKOL!$A:$F,6,FALSE))</f>
        <v xml:space="preserve"> </v>
      </c>
      <c r="YA68" s="43"/>
      <c r="YB68" s="43"/>
      <c r="YC68" s="43"/>
      <c r="YD68" s="91" t="str">
        <f>IF(YB68=0," ",(VLOOKUP(YB68,PROTOKOL!$A$1:$E$29,2,FALSE))*YC68)</f>
        <v xml:space="preserve"> </v>
      </c>
      <c r="YE68" s="175" t="str">
        <f t="shared" si="59"/>
        <v xml:space="preserve"> </v>
      </c>
      <c r="YF68" s="176" t="str">
        <f>IF(YB68=0," ",VLOOKUP(YB68,PROTOKOL!$A:$E,5,FALSE))</f>
        <v xml:space="preserve"> </v>
      </c>
      <c r="YG68" s="212" t="str">
        <f t="shared" si="208"/>
        <v xml:space="preserve"> </v>
      </c>
      <c r="YH68" s="176">
        <f t="shared" si="175"/>
        <v>0</v>
      </c>
      <c r="YI68" s="177" t="str">
        <f t="shared" si="176"/>
        <v xml:space="preserve"> </v>
      </c>
    </row>
    <row r="69" spans="1:659" ht="13.8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/>
      <c r="K69" s="177" t="str">
        <f t="shared" si="60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61"/>
        <v xml:space="preserve"> </v>
      </c>
      <c r="T69" s="176">
        <f t="shared" si="62"/>
        <v>0</v>
      </c>
      <c r="U69" s="177" t="str">
        <f t="shared" si="63"/>
        <v xml:space="preserve"> </v>
      </c>
      <c r="W69" s="173">
        <v>16</v>
      </c>
      <c r="X69" s="229"/>
      <c r="Y69" s="174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5" t="str">
        <f t="shared" si="2"/>
        <v xml:space="preserve"> </v>
      </c>
      <c r="AE69" s="212" t="str">
        <f>IF(AA69=0," ",VLOOKUP(AA69,PROTOKOL!$A:$E,5,FALSE))</f>
        <v xml:space="preserve"> </v>
      </c>
      <c r="AF69" s="176"/>
      <c r="AG69" s="177" t="str">
        <f t="shared" si="64"/>
        <v xml:space="preserve"> 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80"/>
        <v xml:space="preserve"> </v>
      </c>
      <c r="AP69" s="176">
        <f t="shared" si="66"/>
        <v>0</v>
      </c>
      <c r="AQ69" s="177" t="str">
        <f t="shared" si="67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/>
      <c r="BC69" s="177" t="str">
        <f t="shared" si="68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81"/>
        <v xml:space="preserve"> </v>
      </c>
      <c r="BL69" s="176">
        <f t="shared" si="70"/>
        <v>0</v>
      </c>
      <c r="BM69" s="177" t="str">
        <f t="shared" si="71"/>
        <v xml:space="preserve"> </v>
      </c>
      <c r="BO69" s="173">
        <v>16</v>
      </c>
      <c r="BP69" s="229"/>
      <c r="BQ69" s="174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5" t="str">
        <f t="shared" si="6"/>
        <v xml:space="preserve"> </v>
      </c>
      <c r="BW69" s="212" t="str">
        <f>IF(BS69=0," ",VLOOKUP(BS69,PROTOKOL!$A:$E,5,FALSE))</f>
        <v xml:space="preserve"> </v>
      </c>
      <c r="BX69" s="176"/>
      <c r="BY69" s="177" t="str">
        <f t="shared" si="72"/>
        <v xml:space="preserve"> 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182"/>
        <v xml:space="preserve"> </v>
      </c>
      <c r="CH69" s="176">
        <f t="shared" si="74"/>
        <v>0</v>
      </c>
      <c r="CI69" s="177" t="str">
        <f t="shared" si="75"/>
        <v xml:space="preserve"> </v>
      </c>
      <c r="CK69" s="173">
        <v>16</v>
      </c>
      <c r="CL69" s="229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/>
      <c r="CU69" s="177" t="str">
        <f t="shared" si="76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83"/>
        <v xml:space="preserve"> </v>
      </c>
      <c r="DD69" s="176">
        <f t="shared" si="78"/>
        <v>0</v>
      </c>
      <c r="DE69" s="177" t="str">
        <f t="shared" si="79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/>
      <c r="DQ69" s="177" t="str">
        <f t="shared" si="80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84"/>
        <v xml:space="preserve"> </v>
      </c>
      <c r="DZ69" s="176">
        <f t="shared" si="82"/>
        <v>0</v>
      </c>
      <c r="EA69" s="177" t="str">
        <f t="shared" si="83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/>
      <c r="EM69" s="177" t="str">
        <f t="shared" si="84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85"/>
        <v xml:space="preserve"> </v>
      </c>
      <c r="EV69" s="176">
        <f t="shared" si="86"/>
        <v>0</v>
      </c>
      <c r="EW69" s="177" t="str">
        <f t="shared" si="87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/>
      <c r="FI69" s="177" t="str">
        <f t="shared" si="177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6"/>
        <v xml:space="preserve"> </v>
      </c>
      <c r="FR69" s="176">
        <f t="shared" si="88"/>
        <v>0</v>
      </c>
      <c r="FS69" s="177" t="str">
        <f t="shared" si="89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/>
      <c r="GE69" s="177" t="str">
        <f t="shared" si="90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7"/>
        <v xml:space="preserve"> </v>
      </c>
      <c r="GN69" s="176">
        <f t="shared" si="92"/>
        <v>0</v>
      </c>
      <c r="GO69" s="177" t="str">
        <f t="shared" si="93"/>
        <v xml:space="preserve"> </v>
      </c>
      <c r="GQ69" s="173">
        <v>16</v>
      </c>
      <c r="GR69" s="229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/>
      <c r="HA69" s="177" t="str">
        <f t="shared" si="94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8"/>
        <v xml:space="preserve"> </v>
      </c>
      <c r="HJ69" s="176">
        <f t="shared" si="96"/>
        <v>0</v>
      </c>
      <c r="HK69" s="177" t="str">
        <f t="shared" si="97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/>
      <c r="HW69" s="177" t="str">
        <f t="shared" si="98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189"/>
        <v xml:space="preserve"> </v>
      </c>
      <c r="IF69" s="176">
        <f t="shared" si="100"/>
        <v>0</v>
      </c>
      <c r="IG69" s="177" t="str">
        <f t="shared" si="101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/>
      <c r="IS69" s="177" t="str">
        <f t="shared" si="102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90"/>
        <v xml:space="preserve"> </v>
      </c>
      <c r="JB69" s="176">
        <f t="shared" si="104"/>
        <v>0</v>
      </c>
      <c r="JC69" s="177" t="str">
        <f t="shared" si="105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/>
      <c r="JO69" s="177" t="str">
        <f t="shared" si="106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91"/>
        <v xml:space="preserve"> </v>
      </c>
      <c r="JX69" s="176">
        <f t="shared" si="108"/>
        <v>0</v>
      </c>
      <c r="JY69" s="177" t="str">
        <f t="shared" si="109"/>
        <v xml:space="preserve"> </v>
      </c>
      <c r="KA69" s="173">
        <v>16</v>
      </c>
      <c r="KB69" s="229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/>
      <c r="KK69" s="177" t="str">
        <f t="shared" si="110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92"/>
        <v xml:space="preserve"> </v>
      </c>
      <c r="KT69" s="176">
        <f t="shared" si="112"/>
        <v>0</v>
      </c>
      <c r="KU69" s="177" t="str">
        <f t="shared" si="113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/>
      <c r="LG69" s="177" t="str">
        <f t="shared" si="114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93"/>
        <v xml:space="preserve"> </v>
      </c>
      <c r="LP69" s="176">
        <f t="shared" si="116"/>
        <v>0</v>
      </c>
      <c r="LQ69" s="177" t="str">
        <f t="shared" si="117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/>
      <c r="MC69" s="177" t="str">
        <f t="shared" si="118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94"/>
        <v xml:space="preserve"> </v>
      </c>
      <c r="ML69" s="176">
        <f t="shared" si="120"/>
        <v>0</v>
      </c>
      <c r="MM69" s="177" t="str">
        <f t="shared" si="121"/>
        <v xml:space="preserve"> </v>
      </c>
      <c r="MO69" s="173">
        <v>16</v>
      </c>
      <c r="MP69" s="229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/>
      <c r="MY69" s="177" t="str">
        <f t="shared" si="122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95"/>
        <v xml:space="preserve"> </v>
      </c>
      <c r="NH69" s="176">
        <f t="shared" si="124"/>
        <v>0</v>
      </c>
      <c r="NI69" s="177" t="str">
        <f t="shared" si="125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/>
      <c r="NU69" s="177" t="str">
        <f t="shared" si="126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6"/>
        <v xml:space="preserve"> </v>
      </c>
      <c r="OD69" s="176">
        <f t="shared" si="128"/>
        <v>0</v>
      </c>
      <c r="OE69" s="177" t="str">
        <f t="shared" si="129"/>
        <v xml:space="preserve"> </v>
      </c>
      <c r="OG69" s="173">
        <v>16</v>
      </c>
      <c r="OH69" s="229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/>
      <c r="OQ69" s="177" t="str">
        <f t="shared" si="130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7"/>
        <v xml:space="preserve"> </v>
      </c>
      <c r="OZ69" s="176">
        <f t="shared" si="132"/>
        <v>0</v>
      </c>
      <c r="PA69" s="177" t="str">
        <f t="shared" si="133"/>
        <v xml:space="preserve"> </v>
      </c>
      <c r="PC69" s="173">
        <v>16</v>
      </c>
      <c r="PD69" s="229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/>
      <c r="PM69" s="177" t="str">
        <f t="shared" si="134"/>
        <v xml:space="preserve"> 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8"/>
        <v xml:space="preserve"> </v>
      </c>
      <c r="PV69" s="176">
        <f t="shared" si="136"/>
        <v>0</v>
      </c>
      <c r="PW69" s="177" t="str">
        <f t="shared" si="137"/>
        <v xml:space="preserve"> 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/>
      <c r="QI69" s="177" t="str">
        <f t="shared" si="179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9"/>
        <v xml:space="preserve"> </v>
      </c>
      <c r="QR69" s="176">
        <f t="shared" si="139"/>
        <v>0</v>
      </c>
      <c r="QS69" s="177" t="str">
        <f t="shared" si="140"/>
        <v xml:space="preserve"> </v>
      </c>
      <c r="QU69" s="173">
        <v>16</v>
      </c>
      <c r="QV69" s="229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/>
      <c r="RE69" s="177" t="str">
        <f t="shared" si="141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200"/>
        <v xml:space="preserve"> </v>
      </c>
      <c r="RN69" s="176">
        <f t="shared" si="143"/>
        <v>0</v>
      </c>
      <c r="RO69" s="177" t="str">
        <f t="shared" si="144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/>
      <c r="SA69" s="177" t="str">
        <f t="shared" si="145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201"/>
        <v xml:space="preserve"> </v>
      </c>
      <c r="SJ69" s="176">
        <f t="shared" si="147"/>
        <v>0</v>
      </c>
      <c r="SK69" s="177" t="str">
        <f t="shared" si="148"/>
        <v xml:space="preserve"> 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/>
      <c r="SW69" s="177" t="str">
        <f t="shared" si="149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202"/>
        <v xml:space="preserve"> </v>
      </c>
      <c r="TF69" s="176">
        <f t="shared" si="151"/>
        <v>0</v>
      </c>
      <c r="TG69" s="177" t="str">
        <f t="shared" si="152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/>
      <c r="TS69" s="177" t="str">
        <f t="shared" si="153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203"/>
        <v xml:space="preserve"> </v>
      </c>
      <c r="UB69" s="176">
        <f t="shared" si="155"/>
        <v>0</v>
      </c>
      <c r="UC69" s="177" t="str">
        <f t="shared" si="156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/>
      <c r="UO69" s="177" t="str">
        <f t="shared" si="157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204"/>
        <v xml:space="preserve"> </v>
      </c>
      <c r="UX69" s="176">
        <f t="shared" si="159"/>
        <v>0</v>
      </c>
      <c r="UY69" s="177" t="str">
        <f t="shared" si="160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/>
      <c r="VK69" s="177" t="str">
        <f t="shared" si="161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205"/>
        <v xml:space="preserve"> </v>
      </c>
      <c r="VT69" s="176">
        <f t="shared" si="163"/>
        <v>0</v>
      </c>
      <c r="VU69" s="177" t="str">
        <f t="shared" si="164"/>
        <v xml:space="preserve"> </v>
      </c>
      <c r="VW69" s="173">
        <v>16</v>
      </c>
      <c r="VX69" s="229"/>
      <c r="VY69" s="174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75" t="str">
        <f t="shared" si="54"/>
        <v xml:space="preserve"> </v>
      </c>
      <c r="WE69" s="212" t="str">
        <f>IF(WA69=0," ",VLOOKUP(WA69,PROTOKOL!$A:$E,5,FALSE))</f>
        <v xml:space="preserve"> </v>
      </c>
      <c r="WF69" s="176"/>
      <c r="WG69" s="177" t="str">
        <f t="shared" si="165"/>
        <v xml:space="preserve"> 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6"/>
        <v xml:space="preserve"> </v>
      </c>
      <c r="WP69" s="176">
        <f t="shared" si="167"/>
        <v>0</v>
      </c>
      <c r="WQ69" s="177" t="str">
        <f t="shared" si="168"/>
        <v xml:space="preserve"> </v>
      </c>
      <c r="WS69" s="173">
        <v>16</v>
      </c>
      <c r="WT69" s="229"/>
      <c r="WU69" s="174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75" t="str">
        <f t="shared" si="56"/>
        <v xml:space="preserve"> </v>
      </c>
      <c r="XA69" s="212" t="str">
        <f>IF(WW69=0," ",VLOOKUP(WW69,PROTOKOL!$A:$E,5,FALSE))</f>
        <v xml:space="preserve"> </v>
      </c>
      <c r="XB69" s="176"/>
      <c r="XC69" s="177" t="str">
        <f t="shared" si="169"/>
        <v xml:space="preserve"> 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7"/>
        <v xml:space="preserve"> </v>
      </c>
      <c r="XL69" s="176">
        <f t="shared" si="171"/>
        <v>0</v>
      </c>
      <c r="XM69" s="177" t="str">
        <f t="shared" si="172"/>
        <v xml:space="preserve"> </v>
      </c>
      <c r="XO69" s="173">
        <v>16</v>
      </c>
      <c r="XP69" s="229"/>
      <c r="XQ69" s="174" t="str">
        <f>IF(XS69=0," ",VLOOKUP(XS69,PROTOKOL!$A:$F,6,FALSE))</f>
        <v xml:space="preserve"> </v>
      </c>
      <c r="XR69" s="43"/>
      <c r="XS69" s="43"/>
      <c r="XT69" s="43"/>
      <c r="XU69" s="42" t="str">
        <f>IF(XS69=0," ",(VLOOKUP(XS69,PROTOKOL!$A$1:$E$29,2,FALSE))*XT69)</f>
        <v xml:space="preserve"> </v>
      </c>
      <c r="XV69" s="175" t="str">
        <f t="shared" si="58"/>
        <v xml:space="preserve"> </v>
      </c>
      <c r="XW69" s="212" t="str">
        <f>IF(XS69=0," ",VLOOKUP(XS69,PROTOKOL!$A:$E,5,FALSE))</f>
        <v xml:space="preserve"> </v>
      </c>
      <c r="XX69" s="176"/>
      <c r="XY69" s="177" t="str">
        <f t="shared" si="173"/>
        <v xml:space="preserve"> </v>
      </c>
      <c r="XZ69" s="217" t="str">
        <f>IF(YB69=0," ",VLOOKUP(YB69,PROTOKOL!$A:$F,6,FALSE))</f>
        <v xml:space="preserve"> </v>
      </c>
      <c r="YA69" s="43"/>
      <c r="YB69" s="43"/>
      <c r="YC69" s="43"/>
      <c r="YD69" s="91" t="str">
        <f>IF(YB69=0," ",(VLOOKUP(YB69,PROTOKOL!$A$1:$E$29,2,FALSE))*YC69)</f>
        <v xml:space="preserve"> </v>
      </c>
      <c r="YE69" s="175" t="str">
        <f t="shared" si="59"/>
        <v xml:space="preserve"> </v>
      </c>
      <c r="YF69" s="176" t="str">
        <f>IF(YB69=0," ",VLOOKUP(YB69,PROTOKOL!$A:$E,5,FALSE))</f>
        <v xml:space="preserve"> </v>
      </c>
      <c r="YG69" s="212" t="str">
        <f t="shared" si="208"/>
        <v xml:space="preserve"> </v>
      </c>
      <c r="YH69" s="176">
        <f t="shared" si="175"/>
        <v>0</v>
      </c>
      <c r="YI69" s="177" t="str">
        <f t="shared" si="176"/>
        <v xml:space="preserve"> </v>
      </c>
    </row>
    <row r="70" spans="1:659" ht="13.8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/>
      <c r="K70" s="177" t="str">
        <f t="shared" si="60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61"/>
        <v xml:space="preserve"> </v>
      </c>
      <c r="T70" s="176">
        <f t="shared" si="62"/>
        <v>0</v>
      </c>
      <c r="U70" s="177" t="str">
        <f t="shared" si="63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/>
      <c r="AG70" s="177" t="str">
        <f t="shared" si="64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80"/>
        <v xml:space="preserve"> </v>
      </c>
      <c r="AP70" s="176">
        <f t="shared" si="66"/>
        <v>0</v>
      </c>
      <c r="AQ70" s="177" t="str">
        <f t="shared" si="67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/>
      <c r="BC70" s="177" t="str">
        <f t="shared" si="68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81"/>
        <v xml:space="preserve"> </v>
      </c>
      <c r="BL70" s="176">
        <f t="shared" si="70"/>
        <v>0</v>
      </c>
      <c r="BM70" s="177" t="str">
        <f t="shared" si="71"/>
        <v xml:space="preserve"> </v>
      </c>
      <c r="BO70" s="173">
        <v>16</v>
      </c>
      <c r="BP70" s="230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/>
      <c r="BY70" s="177" t="str">
        <f t="shared" si="72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182"/>
        <v xml:space="preserve"> </v>
      </c>
      <c r="CH70" s="176">
        <f t="shared" si="74"/>
        <v>0</v>
      </c>
      <c r="CI70" s="177" t="str">
        <f t="shared" si="75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/>
      <c r="CU70" s="177" t="str">
        <f t="shared" si="76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83"/>
        <v xml:space="preserve"> </v>
      </c>
      <c r="DD70" s="176">
        <f t="shared" si="78"/>
        <v>0</v>
      </c>
      <c r="DE70" s="177" t="str">
        <f t="shared" si="79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/>
      <c r="DQ70" s="177" t="str">
        <f t="shared" si="80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84"/>
        <v xml:space="preserve"> </v>
      </c>
      <c r="DZ70" s="176">
        <f t="shared" si="82"/>
        <v>0</v>
      </c>
      <c r="EA70" s="177" t="str">
        <f t="shared" si="83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/>
      <c r="EM70" s="177" t="str">
        <f t="shared" si="84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85"/>
        <v xml:space="preserve"> </v>
      </c>
      <c r="EV70" s="176">
        <f t="shared" si="86"/>
        <v>0</v>
      </c>
      <c r="EW70" s="177" t="str">
        <f t="shared" si="87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/>
      <c r="FI70" s="177" t="str">
        <f t="shared" si="177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6"/>
        <v xml:space="preserve"> </v>
      </c>
      <c r="FR70" s="176">
        <f t="shared" si="88"/>
        <v>0</v>
      </c>
      <c r="FS70" s="177" t="str">
        <f t="shared" si="89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/>
      <c r="GE70" s="177" t="str">
        <f t="shared" si="90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7"/>
        <v xml:space="preserve"> </v>
      </c>
      <c r="GN70" s="176">
        <f t="shared" si="92"/>
        <v>0</v>
      </c>
      <c r="GO70" s="177" t="str">
        <f t="shared" si="93"/>
        <v xml:space="preserve"> </v>
      </c>
      <c r="GQ70" s="173">
        <v>16</v>
      </c>
      <c r="GR70" s="230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/>
      <c r="HA70" s="177" t="str">
        <f t="shared" si="94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8"/>
        <v xml:space="preserve"> </v>
      </c>
      <c r="HJ70" s="176">
        <f t="shared" si="96"/>
        <v>0</v>
      </c>
      <c r="HK70" s="177" t="str">
        <f t="shared" si="97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/>
      <c r="HW70" s="177" t="str">
        <f t="shared" si="98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189"/>
        <v xml:space="preserve"> </v>
      </c>
      <c r="IF70" s="176">
        <f t="shared" si="100"/>
        <v>0</v>
      </c>
      <c r="IG70" s="177" t="str">
        <f t="shared" si="101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/>
      <c r="IS70" s="177" t="str">
        <f t="shared" si="102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90"/>
        <v xml:space="preserve"> </v>
      </c>
      <c r="JB70" s="176">
        <f t="shared" si="104"/>
        <v>0</v>
      </c>
      <c r="JC70" s="177" t="str">
        <f t="shared" si="105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/>
      <c r="JO70" s="177" t="str">
        <f t="shared" si="106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91"/>
        <v xml:space="preserve"> </v>
      </c>
      <c r="JX70" s="176">
        <f t="shared" si="108"/>
        <v>0</v>
      </c>
      <c r="JY70" s="177" t="str">
        <f t="shared" si="109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/>
      <c r="KK70" s="177" t="str">
        <f t="shared" si="110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92"/>
        <v xml:space="preserve"> </v>
      </c>
      <c r="KT70" s="176">
        <f t="shared" si="112"/>
        <v>0</v>
      </c>
      <c r="KU70" s="177" t="str">
        <f t="shared" si="113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/>
      <c r="LG70" s="177" t="str">
        <f t="shared" si="114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93"/>
        <v xml:space="preserve"> </v>
      </c>
      <c r="LP70" s="176">
        <f t="shared" si="116"/>
        <v>0</v>
      </c>
      <c r="LQ70" s="177" t="str">
        <f t="shared" si="117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/>
      <c r="MC70" s="177" t="str">
        <f t="shared" si="118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94"/>
        <v xml:space="preserve"> </v>
      </c>
      <c r="ML70" s="176">
        <f t="shared" si="120"/>
        <v>0</v>
      </c>
      <c r="MM70" s="177" t="str">
        <f t="shared" si="121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/>
      <c r="MY70" s="177" t="str">
        <f t="shared" si="122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95"/>
        <v xml:space="preserve"> </v>
      </c>
      <c r="NH70" s="176">
        <f t="shared" si="124"/>
        <v>0</v>
      </c>
      <c r="NI70" s="177" t="str">
        <f t="shared" si="125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/>
      <c r="NU70" s="177" t="str">
        <f t="shared" si="126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6"/>
        <v xml:space="preserve"> </v>
      </c>
      <c r="OD70" s="176">
        <f t="shared" si="128"/>
        <v>0</v>
      </c>
      <c r="OE70" s="177" t="str">
        <f t="shared" si="129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/>
      <c r="OQ70" s="177" t="str">
        <f t="shared" si="130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7"/>
        <v xml:space="preserve"> </v>
      </c>
      <c r="OZ70" s="176">
        <f t="shared" si="132"/>
        <v>0</v>
      </c>
      <c r="PA70" s="177" t="str">
        <f t="shared" si="133"/>
        <v xml:space="preserve"> </v>
      </c>
      <c r="PC70" s="173">
        <v>16</v>
      </c>
      <c r="PD70" s="230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/>
      <c r="PM70" s="177" t="str">
        <f t="shared" si="134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8"/>
        <v xml:space="preserve"> </v>
      </c>
      <c r="PV70" s="176">
        <f t="shared" si="136"/>
        <v>0</v>
      </c>
      <c r="PW70" s="177" t="str">
        <f t="shared" si="137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/>
      <c r="QI70" s="177" t="str">
        <f t="shared" si="179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9"/>
        <v xml:space="preserve"> </v>
      </c>
      <c r="QR70" s="176">
        <f t="shared" si="139"/>
        <v>0</v>
      </c>
      <c r="QS70" s="177" t="str">
        <f t="shared" si="140"/>
        <v xml:space="preserve"> </v>
      </c>
      <c r="QU70" s="173">
        <v>16</v>
      </c>
      <c r="QV70" s="230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/>
      <c r="RE70" s="177" t="str">
        <f t="shared" si="141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200"/>
        <v xml:space="preserve"> </v>
      </c>
      <c r="RN70" s="176">
        <f t="shared" si="143"/>
        <v>0</v>
      </c>
      <c r="RO70" s="177" t="str">
        <f t="shared" si="144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/>
      <c r="SA70" s="177" t="str">
        <f t="shared" si="145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201"/>
        <v xml:space="preserve"> </v>
      </c>
      <c r="SJ70" s="176">
        <f t="shared" si="147"/>
        <v>0</v>
      </c>
      <c r="SK70" s="177" t="str">
        <f t="shared" si="148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/>
      <c r="SW70" s="177" t="str">
        <f t="shared" si="149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202"/>
        <v xml:space="preserve"> </v>
      </c>
      <c r="TF70" s="176">
        <f t="shared" si="151"/>
        <v>0</v>
      </c>
      <c r="TG70" s="177" t="str">
        <f t="shared" si="152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/>
      <c r="TS70" s="177" t="str">
        <f t="shared" si="153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203"/>
        <v xml:space="preserve"> </v>
      </c>
      <c r="UB70" s="176">
        <f t="shared" si="155"/>
        <v>0</v>
      </c>
      <c r="UC70" s="177" t="str">
        <f t="shared" si="156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/>
      <c r="UO70" s="177" t="str">
        <f t="shared" si="157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204"/>
        <v xml:space="preserve"> </v>
      </c>
      <c r="UX70" s="176">
        <f t="shared" si="159"/>
        <v>0</v>
      </c>
      <c r="UY70" s="177" t="str">
        <f t="shared" si="160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/>
      <c r="VK70" s="177" t="str">
        <f t="shared" si="161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205"/>
        <v xml:space="preserve"> </v>
      </c>
      <c r="VT70" s="176">
        <f t="shared" si="163"/>
        <v>0</v>
      </c>
      <c r="VU70" s="177" t="str">
        <f t="shared" si="164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/>
      <c r="WG70" s="177" t="str">
        <f t="shared" si="165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6"/>
        <v xml:space="preserve"> </v>
      </c>
      <c r="WP70" s="176">
        <f t="shared" si="167"/>
        <v>0</v>
      </c>
      <c r="WQ70" s="177" t="str">
        <f t="shared" si="168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/>
      <c r="XC70" s="177" t="str">
        <f t="shared" si="169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7"/>
        <v xml:space="preserve"> </v>
      </c>
      <c r="XL70" s="176">
        <f t="shared" si="171"/>
        <v>0</v>
      </c>
      <c r="XM70" s="177" t="str">
        <f t="shared" si="172"/>
        <v xml:space="preserve"> </v>
      </c>
      <c r="XO70" s="173">
        <v>16</v>
      </c>
      <c r="XP70" s="230"/>
      <c r="XQ70" s="174" t="str">
        <f>IF(XS70=0," ",VLOOKUP(XS70,PROTOKOL!$A:$F,6,FALSE))</f>
        <v xml:space="preserve"> </v>
      </c>
      <c r="XR70" s="43"/>
      <c r="XS70" s="43"/>
      <c r="XT70" s="43"/>
      <c r="XU70" s="42" t="str">
        <f>IF(XS70=0," ",(VLOOKUP(XS70,PROTOKOL!$A$1:$E$29,2,FALSE))*XT70)</f>
        <v xml:space="preserve"> </v>
      </c>
      <c r="XV70" s="175" t="str">
        <f t="shared" si="58"/>
        <v xml:space="preserve"> </v>
      </c>
      <c r="XW70" s="212" t="str">
        <f>IF(XS70=0," ",VLOOKUP(XS70,PROTOKOL!$A:$E,5,FALSE))</f>
        <v xml:space="preserve"> </v>
      </c>
      <c r="XX70" s="176"/>
      <c r="XY70" s="177" t="str">
        <f t="shared" si="173"/>
        <v xml:space="preserve"> </v>
      </c>
      <c r="XZ70" s="217" t="str">
        <f>IF(YB70=0," ",VLOOKUP(YB70,PROTOKOL!$A:$F,6,FALSE))</f>
        <v xml:space="preserve"> </v>
      </c>
      <c r="YA70" s="43"/>
      <c r="YB70" s="43"/>
      <c r="YC70" s="43"/>
      <c r="YD70" s="91" t="str">
        <f>IF(YB70=0," ",(VLOOKUP(YB70,PROTOKOL!$A$1:$E$29,2,FALSE))*YC70)</f>
        <v xml:space="preserve"> </v>
      </c>
      <c r="YE70" s="175" t="str">
        <f t="shared" si="59"/>
        <v xml:space="preserve"> </v>
      </c>
      <c r="YF70" s="176" t="str">
        <f>IF(YB70=0," ",VLOOKUP(YB70,PROTOKOL!$A:$E,5,FALSE))</f>
        <v xml:space="preserve"> </v>
      </c>
      <c r="YG70" s="212" t="str">
        <f t="shared" si="208"/>
        <v xml:space="preserve"> </v>
      </c>
      <c r="YH70" s="176">
        <f t="shared" si="175"/>
        <v>0</v>
      </c>
      <c r="YI70" s="177" t="str">
        <f t="shared" si="176"/>
        <v xml:space="preserve"> </v>
      </c>
    </row>
    <row r="71" spans="1:659" ht="13.8">
      <c r="A71" s="173">
        <v>17</v>
      </c>
      <c r="B71" s="231">
        <v>17</v>
      </c>
      <c r="C71" s="174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5" t="str">
        <f t="shared" si="0"/>
        <v xml:space="preserve"> </v>
      </c>
      <c r="I71" s="212" t="str">
        <f>IF(E71=0," ",VLOOKUP(E71,PROTOKOL!$A:$E,5,FALSE))</f>
        <v xml:space="preserve"> </v>
      </c>
      <c r="J71" s="176"/>
      <c r="K71" s="177" t="str">
        <f t="shared" si="60"/>
        <v xml:space="preserve"> 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61"/>
        <v xml:space="preserve"> </v>
      </c>
      <c r="T71" s="176">
        <f t="shared" si="62"/>
        <v>0</v>
      </c>
      <c r="U71" s="177" t="str">
        <f t="shared" si="63"/>
        <v xml:space="preserve"> </v>
      </c>
      <c r="W71" s="173">
        <v>17</v>
      </c>
      <c r="X71" s="231">
        <v>17</v>
      </c>
      <c r="Y71" s="174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5" t="str">
        <f t="shared" si="2"/>
        <v xml:space="preserve"> </v>
      </c>
      <c r="AE71" s="212" t="str">
        <f>IF(AA71=0," ",VLOOKUP(AA71,PROTOKOL!$A:$E,5,FALSE))</f>
        <v xml:space="preserve"> </v>
      </c>
      <c r="AF71" s="176"/>
      <c r="AG71" s="177" t="str">
        <f t="shared" si="64"/>
        <v xml:space="preserve"> 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80"/>
        <v xml:space="preserve"> </v>
      </c>
      <c r="AP71" s="176">
        <f t="shared" si="66"/>
        <v>0</v>
      </c>
      <c r="AQ71" s="177" t="str">
        <f t="shared" si="67"/>
        <v xml:space="preserve"> </v>
      </c>
      <c r="AS71" s="173">
        <v>17</v>
      </c>
      <c r="AT71" s="231">
        <v>17</v>
      </c>
      <c r="AU71" s="174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5" t="str">
        <f t="shared" si="4"/>
        <v xml:space="preserve"> </v>
      </c>
      <c r="BA71" s="212" t="str">
        <f>IF(AW71=0," ",VLOOKUP(AW71,PROTOKOL!$A:$E,5,FALSE))</f>
        <v xml:space="preserve"> </v>
      </c>
      <c r="BB71" s="176"/>
      <c r="BC71" s="177" t="str">
        <f t="shared" si="68"/>
        <v xml:space="preserve"> 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81"/>
        <v xml:space="preserve"> </v>
      </c>
      <c r="BL71" s="176">
        <f t="shared" si="70"/>
        <v>0</v>
      </c>
      <c r="BM71" s="177" t="str">
        <f t="shared" si="71"/>
        <v xml:space="preserve"> </v>
      </c>
      <c r="BO71" s="173">
        <v>17</v>
      </c>
      <c r="BP71" s="231">
        <v>17</v>
      </c>
      <c r="BQ71" s="174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5" t="str">
        <f t="shared" si="6"/>
        <v xml:space="preserve"> </v>
      </c>
      <c r="BW71" s="212" t="str">
        <f>IF(BS71=0," ",VLOOKUP(BS71,PROTOKOL!$A:$E,5,FALSE))</f>
        <v xml:space="preserve"> </v>
      </c>
      <c r="BX71" s="176"/>
      <c r="BY71" s="177" t="str">
        <f t="shared" si="72"/>
        <v xml:space="preserve"> 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182"/>
        <v xml:space="preserve"> </v>
      </c>
      <c r="CH71" s="176">
        <f t="shared" si="74"/>
        <v>0</v>
      </c>
      <c r="CI71" s="177" t="str">
        <f t="shared" si="75"/>
        <v xml:space="preserve"> </v>
      </c>
      <c r="CK71" s="173">
        <v>17</v>
      </c>
      <c r="CL71" s="231">
        <v>17</v>
      </c>
      <c r="CM71" s="174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5" t="str">
        <f t="shared" si="8"/>
        <v xml:space="preserve"> </v>
      </c>
      <c r="CS71" s="212" t="str">
        <f>IF(CO71=0," ",VLOOKUP(CO71,PROTOKOL!$A:$E,5,FALSE))</f>
        <v xml:space="preserve"> </v>
      </c>
      <c r="CT71" s="176"/>
      <c r="CU71" s="177" t="str">
        <f t="shared" si="76"/>
        <v xml:space="preserve"> </v>
      </c>
      <c r="CV71" s="217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5" t="str">
        <f t="shared" si="9"/>
        <v xml:space="preserve"> </v>
      </c>
      <c r="DB71" s="176" t="str">
        <f>IF(CX71=0," ",VLOOKUP(CX71,PROTOKOL!$A:$E,5,FALSE))</f>
        <v xml:space="preserve"> </v>
      </c>
      <c r="DC71" s="212" t="str">
        <f t="shared" si="183"/>
        <v xml:space="preserve"> </v>
      </c>
      <c r="DD71" s="176">
        <f t="shared" si="78"/>
        <v>0</v>
      </c>
      <c r="DE71" s="177" t="str">
        <f t="shared" si="79"/>
        <v xml:space="preserve"> </v>
      </c>
      <c r="DG71" s="173">
        <v>17</v>
      </c>
      <c r="DH71" s="231">
        <v>17</v>
      </c>
      <c r="DI71" s="174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5" t="str">
        <f t="shared" si="10"/>
        <v xml:space="preserve"> </v>
      </c>
      <c r="DO71" s="212" t="str">
        <f>IF(DK71=0," ",VLOOKUP(DK71,PROTOKOL!$A:$E,5,FALSE))</f>
        <v xml:space="preserve"> </v>
      </c>
      <c r="DP71" s="176"/>
      <c r="DQ71" s="177" t="str">
        <f t="shared" si="80"/>
        <v xml:space="preserve"> 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84"/>
        <v xml:space="preserve"> </v>
      </c>
      <c r="DZ71" s="176">
        <f t="shared" si="82"/>
        <v>0</v>
      </c>
      <c r="EA71" s="177" t="str">
        <f t="shared" si="83"/>
        <v xml:space="preserve"> </v>
      </c>
      <c r="EC71" s="173">
        <v>17</v>
      </c>
      <c r="ED71" s="231">
        <v>17</v>
      </c>
      <c r="EE71" s="174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/>
      <c r="EM71" s="177" t="str">
        <f t="shared" si="84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85"/>
        <v xml:space="preserve"> </v>
      </c>
      <c r="EV71" s="176">
        <f t="shared" si="86"/>
        <v>0</v>
      </c>
      <c r="EW71" s="177" t="str">
        <f t="shared" si="87"/>
        <v xml:space="preserve"> </v>
      </c>
      <c r="EY71" s="173">
        <v>17</v>
      </c>
      <c r="EZ71" s="231">
        <v>17</v>
      </c>
      <c r="FA71" s="174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5" t="str">
        <f t="shared" si="14"/>
        <v xml:space="preserve"> </v>
      </c>
      <c r="FG71" s="212" t="str">
        <f>IF(FC71=0," ",VLOOKUP(FC71,PROTOKOL!$A:$E,5,FALSE))</f>
        <v xml:space="preserve"> </v>
      </c>
      <c r="FH71" s="176"/>
      <c r="FI71" s="177" t="str">
        <f t="shared" si="177"/>
        <v xml:space="preserve"> 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6"/>
        <v xml:space="preserve"> </v>
      </c>
      <c r="FR71" s="176">
        <f t="shared" si="88"/>
        <v>0</v>
      </c>
      <c r="FS71" s="177" t="str">
        <f t="shared" si="89"/>
        <v xml:space="preserve"> </v>
      </c>
      <c r="FU71" s="173">
        <v>17</v>
      </c>
      <c r="FV71" s="231">
        <v>17</v>
      </c>
      <c r="FW71" s="174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5" t="str">
        <f t="shared" si="16"/>
        <v xml:space="preserve"> </v>
      </c>
      <c r="GC71" s="212" t="str">
        <f>IF(FY71=0," ",VLOOKUP(FY71,PROTOKOL!$A:$E,5,FALSE))</f>
        <v xml:space="preserve"> </v>
      </c>
      <c r="GD71" s="176"/>
      <c r="GE71" s="177" t="str">
        <f t="shared" si="90"/>
        <v xml:space="preserve"> 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7"/>
        <v xml:space="preserve"> </v>
      </c>
      <c r="GN71" s="176">
        <f t="shared" si="92"/>
        <v>0</v>
      </c>
      <c r="GO71" s="177" t="str">
        <f t="shared" si="93"/>
        <v xml:space="preserve"> </v>
      </c>
      <c r="GQ71" s="173">
        <v>17</v>
      </c>
      <c r="GR71" s="231">
        <v>17</v>
      </c>
      <c r="GS71" s="174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5" t="str">
        <f t="shared" si="18"/>
        <v xml:space="preserve"> </v>
      </c>
      <c r="GY71" s="212" t="str">
        <f>IF(GU71=0," ",VLOOKUP(GU71,PROTOKOL!$A:$E,5,FALSE))</f>
        <v xml:space="preserve"> </v>
      </c>
      <c r="GZ71" s="176"/>
      <c r="HA71" s="177" t="str">
        <f t="shared" si="94"/>
        <v xml:space="preserve"> 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8"/>
        <v xml:space="preserve"> </v>
      </c>
      <c r="HJ71" s="176">
        <f t="shared" si="96"/>
        <v>0</v>
      </c>
      <c r="HK71" s="177" t="str">
        <f t="shared" si="97"/>
        <v xml:space="preserve"> </v>
      </c>
      <c r="HM71" s="173">
        <v>17</v>
      </c>
      <c r="HN71" s="231">
        <v>17</v>
      </c>
      <c r="HO71" s="174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5" t="str">
        <f t="shared" si="20"/>
        <v xml:space="preserve"> </v>
      </c>
      <c r="HU71" s="212" t="str">
        <f>IF(HQ71=0," ",VLOOKUP(HQ71,PROTOKOL!$A:$E,5,FALSE))</f>
        <v xml:space="preserve"> </v>
      </c>
      <c r="HV71" s="176"/>
      <c r="HW71" s="177" t="str">
        <f t="shared" si="98"/>
        <v xml:space="preserve"> 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189"/>
        <v xml:space="preserve"> </v>
      </c>
      <c r="IF71" s="176">
        <f t="shared" si="100"/>
        <v>0</v>
      </c>
      <c r="IG71" s="177" t="str">
        <f t="shared" si="101"/>
        <v xml:space="preserve"> </v>
      </c>
      <c r="II71" s="173">
        <v>17</v>
      </c>
      <c r="IJ71" s="231">
        <v>17</v>
      </c>
      <c r="IK71" s="174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/>
      <c r="IS71" s="177" t="str">
        <f t="shared" si="102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90"/>
        <v xml:space="preserve"> </v>
      </c>
      <c r="JB71" s="176">
        <f t="shared" si="104"/>
        <v>0</v>
      </c>
      <c r="JC71" s="177" t="str">
        <f t="shared" si="105"/>
        <v xml:space="preserve"> </v>
      </c>
      <c r="JE71" s="173">
        <v>17</v>
      </c>
      <c r="JF71" s="231">
        <v>17</v>
      </c>
      <c r="JG71" s="174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5" t="str">
        <f t="shared" si="24"/>
        <v xml:space="preserve"> </v>
      </c>
      <c r="JM71" s="212" t="str">
        <f>IF(JI71=0," ",VLOOKUP(JI71,PROTOKOL!$A:$E,5,FALSE))</f>
        <v xml:space="preserve"> </v>
      </c>
      <c r="JN71" s="176"/>
      <c r="JO71" s="177" t="str">
        <f t="shared" si="106"/>
        <v xml:space="preserve"> 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91"/>
        <v xml:space="preserve"> </v>
      </c>
      <c r="JX71" s="176">
        <f t="shared" si="108"/>
        <v>0</v>
      </c>
      <c r="JY71" s="177" t="str">
        <f t="shared" si="109"/>
        <v xml:space="preserve"> </v>
      </c>
      <c r="KA71" s="173">
        <v>17</v>
      </c>
      <c r="KB71" s="231">
        <v>17</v>
      </c>
      <c r="KC71" s="174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5" t="str">
        <f t="shared" si="26"/>
        <v xml:space="preserve"> </v>
      </c>
      <c r="KI71" s="212" t="str">
        <f>IF(KE71=0," ",VLOOKUP(KE71,PROTOKOL!$A:$E,5,FALSE))</f>
        <v xml:space="preserve"> </v>
      </c>
      <c r="KJ71" s="176"/>
      <c r="KK71" s="177" t="str">
        <f t="shared" si="110"/>
        <v xml:space="preserve"> 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92"/>
        <v xml:space="preserve"> </v>
      </c>
      <c r="KT71" s="176">
        <f t="shared" si="112"/>
        <v>0</v>
      </c>
      <c r="KU71" s="177" t="str">
        <f t="shared" si="113"/>
        <v xml:space="preserve"> </v>
      </c>
      <c r="KW71" s="173">
        <v>17</v>
      </c>
      <c r="KX71" s="231">
        <v>17</v>
      </c>
      <c r="KY71" s="174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5" t="str">
        <f t="shared" si="28"/>
        <v xml:space="preserve"> </v>
      </c>
      <c r="LE71" s="212" t="str">
        <f>IF(LA71=0," ",VLOOKUP(LA71,PROTOKOL!$A:$E,5,FALSE))</f>
        <v xml:space="preserve"> </v>
      </c>
      <c r="LF71" s="176"/>
      <c r="LG71" s="177" t="str">
        <f t="shared" si="114"/>
        <v xml:space="preserve"> 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93"/>
        <v xml:space="preserve"> </v>
      </c>
      <c r="LP71" s="176">
        <f t="shared" si="116"/>
        <v>0</v>
      </c>
      <c r="LQ71" s="177" t="str">
        <f t="shared" si="117"/>
        <v xml:space="preserve"> </v>
      </c>
      <c r="LS71" s="173">
        <v>17</v>
      </c>
      <c r="LT71" s="231">
        <v>17</v>
      </c>
      <c r="LU71" s="174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5" t="str">
        <f t="shared" si="30"/>
        <v xml:space="preserve"> </v>
      </c>
      <c r="MA71" s="212" t="str">
        <f>IF(LW71=0," ",VLOOKUP(LW71,PROTOKOL!$A:$E,5,FALSE))</f>
        <v xml:space="preserve"> </v>
      </c>
      <c r="MB71" s="176"/>
      <c r="MC71" s="177" t="str">
        <f t="shared" si="118"/>
        <v xml:space="preserve"> 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94"/>
        <v xml:space="preserve"> </v>
      </c>
      <c r="ML71" s="176">
        <f t="shared" si="120"/>
        <v>0</v>
      </c>
      <c r="MM71" s="177" t="str">
        <f t="shared" si="121"/>
        <v xml:space="preserve"> </v>
      </c>
      <c r="MO71" s="173">
        <v>17</v>
      </c>
      <c r="MP71" s="231">
        <v>17</v>
      </c>
      <c r="MQ71" s="174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5" t="str">
        <f t="shared" si="32"/>
        <v xml:space="preserve"> </v>
      </c>
      <c r="MW71" s="212" t="str">
        <f>IF(MS71=0," ",VLOOKUP(MS71,PROTOKOL!$A:$E,5,FALSE))</f>
        <v xml:space="preserve"> </v>
      </c>
      <c r="MX71" s="176"/>
      <c r="MY71" s="177" t="str">
        <f t="shared" si="122"/>
        <v xml:space="preserve"> 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95"/>
        <v xml:space="preserve"> </v>
      </c>
      <c r="NH71" s="176">
        <f t="shared" si="124"/>
        <v>0</v>
      </c>
      <c r="NI71" s="177" t="str">
        <f t="shared" si="125"/>
        <v xml:space="preserve"> </v>
      </c>
      <c r="NK71" s="173">
        <v>17</v>
      </c>
      <c r="NL71" s="231">
        <v>17</v>
      </c>
      <c r="NM71" s="174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5" t="str">
        <f t="shared" si="34"/>
        <v xml:space="preserve"> </v>
      </c>
      <c r="NS71" s="212" t="str">
        <f>IF(NO71=0," ",VLOOKUP(NO71,PROTOKOL!$A:$E,5,FALSE))</f>
        <v xml:space="preserve"> </v>
      </c>
      <c r="NT71" s="176"/>
      <c r="NU71" s="177" t="str">
        <f t="shared" si="126"/>
        <v xml:space="preserve"> 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96"/>
        <v xml:space="preserve"> </v>
      </c>
      <c r="OD71" s="176">
        <f t="shared" si="128"/>
        <v>0</v>
      </c>
      <c r="OE71" s="177" t="str">
        <f t="shared" si="129"/>
        <v xml:space="preserve"> </v>
      </c>
      <c r="OG71" s="173">
        <v>17</v>
      </c>
      <c r="OH71" s="231">
        <v>17</v>
      </c>
      <c r="OI71" s="174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5" t="str">
        <f t="shared" si="36"/>
        <v xml:space="preserve"> </v>
      </c>
      <c r="OO71" s="212" t="str">
        <f>IF(OK71=0," ",VLOOKUP(OK71,PROTOKOL!$A:$E,5,FALSE))</f>
        <v xml:space="preserve"> </v>
      </c>
      <c r="OP71" s="176"/>
      <c r="OQ71" s="177" t="str">
        <f t="shared" si="130"/>
        <v xml:space="preserve"> 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7"/>
        <v xml:space="preserve"> </v>
      </c>
      <c r="OZ71" s="176">
        <f t="shared" si="132"/>
        <v>0</v>
      </c>
      <c r="PA71" s="177" t="str">
        <f t="shared" si="133"/>
        <v xml:space="preserve"> </v>
      </c>
      <c r="PC71" s="173">
        <v>17</v>
      </c>
      <c r="PD71" s="231">
        <v>17</v>
      </c>
      <c r="PE71" s="174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5" t="str">
        <f t="shared" si="38"/>
        <v xml:space="preserve"> </v>
      </c>
      <c r="PK71" s="212" t="str">
        <f>IF(PG71=0," ",VLOOKUP(PG71,PROTOKOL!$A:$E,5,FALSE))</f>
        <v xml:space="preserve"> </v>
      </c>
      <c r="PL71" s="176"/>
      <c r="PM71" s="177" t="str">
        <f t="shared" si="134"/>
        <v xml:space="preserve"> 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8"/>
        <v xml:space="preserve"> </v>
      </c>
      <c r="PV71" s="176">
        <f t="shared" si="136"/>
        <v>0</v>
      </c>
      <c r="PW71" s="177" t="str">
        <f t="shared" si="137"/>
        <v xml:space="preserve"> </v>
      </c>
      <c r="PY71" s="173">
        <v>17</v>
      </c>
      <c r="PZ71" s="231">
        <v>17</v>
      </c>
      <c r="QA71" s="174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5" t="str">
        <f t="shared" si="40"/>
        <v xml:space="preserve"> </v>
      </c>
      <c r="QG71" s="212" t="str">
        <f>IF(QC71=0," ",VLOOKUP(QC71,PROTOKOL!$A:$E,5,FALSE))</f>
        <v xml:space="preserve"> </v>
      </c>
      <c r="QH71" s="176"/>
      <c r="QI71" s="177" t="str">
        <f t="shared" si="179"/>
        <v xml:space="preserve"> 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9"/>
        <v xml:space="preserve"> </v>
      </c>
      <c r="QR71" s="176">
        <f t="shared" si="139"/>
        <v>0</v>
      </c>
      <c r="QS71" s="177" t="str">
        <f t="shared" si="140"/>
        <v xml:space="preserve"> </v>
      </c>
      <c r="QU71" s="173">
        <v>17</v>
      </c>
      <c r="QV71" s="231">
        <v>17</v>
      </c>
      <c r="QW71" s="174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5" t="str">
        <f t="shared" si="42"/>
        <v xml:space="preserve"> </v>
      </c>
      <c r="RC71" s="212" t="str">
        <f>IF(QY71=0," ",VLOOKUP(QY71,PROTOKOL!$A:$E,5,FALSE))</f>
        <v xml:space="preserve"> </v>
      </c>
      <c r="RD71" s="176"/>
      <c r="RE71" s="177" t="str">
        <f t="shared" si="141"/>
        <v xml:space="preserve"> 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200"/>
        <v xml:space="preserve"> </v>
      </c>
      <c r="RN71" s="176">
        <f t="shared" si="143"/>
        <v>0</v>
      </c>
      <c r="RO71" s="177" t="str">
        <f t="shared" si="144"/>
        <v xml:space="preserve"> </v>
      </c>
      <c r="RQ71" s="173">
        <v>17</v>
      </c>
      <c r="RR71" s="231">
        <v>17</v>
      </c>
      <c r="RS71" s="174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5" t="str">
        <f t="shared" si="44"/>
        <v xml:space="preserve"> </v>
      </c>
      <c r="RY71" s="212" t="str">
        <f>IF(RU71=0," ",VLOOKUP(RU71,PROTOKOL!$A:$E,5,FALSE))</f>
        <v xml:space="preserve"> </v>
      </c>
      <c r="RZ71" s="176"/>
      <c r="SA71" s="177" t="str">
        <f t="shared" si="145"/>
        <v xml:space="preserve"> 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201"/>
        <v xml:space="preserve"> </v>
      </c>
      <c r="SJ71" s="176">
        <f t="shared" si="147"/>
        <v>0</v>
      </c>
      <c r="SK71" s="177" t="str">
        <f t="shared" si="148"/>
        <v xml:space="preserve"> </v>
      </c>
      <c r="SM71" s="173">
        <v>17</v>
      </c>
      <c r="SN71" s="231">
        <v>17</v>
      </c>
      <c r="SO71" s="174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75" t="str">
        <f t="shared" si="46"/>
        <v xml:space="preserve"> </v>
      </c>
      <c r="SU71" s="212" t="str">
        <f>IF(SQ71=0," ",VLOOKUP(SQ71,PROTOKOL!$A:$E,5,FALSE))</f>
        <v xml:space="preserve"> </v>
      </c>
      <c r="SV71" s="176"/>
      <c r="SW71" s="177" t="str">
        <f t="shared" si="149"/>
        <v xml:space="preserve"> 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202"/>
        <v xml:space="preserve"> </v>
      </c>
      <c r="TF71" s="176">
        <f t="shared" si="151"/>
        <v>0</v>
      </c>
      <c r="TG71" s="177" t="str">
        <f t="shared" si="152"/>
        <v xml:space="preserve"> </v>
      </c>
      <c r="TI71" s="173">
        <v>17</v>
      </c>
      <c r="TJ71" s="231">
        <v>17</v>
      </c>
      <c r="TK71" s="174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/>
      <c r="TS71" s="177" t="str">
        <f t="shared" si="153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203"/>
        <v xml:space="preserve"> </v>
      </c>
      <c r="UB71" s="176">
        <f t="shared" si="155"/>
        <v>0</v>
      </c>
      <c r="UC71" s="177" t="str">
        <f t="shared" si="156"/>
        <v xml:space="preserve"> </v>
      </c>
      <c r="UE71" s="173">
        <v>17</v>
      </c>
      <c r="UF71" s="231">
        <v>17</v>
      </c>
      <c r="UG71" s="174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75" t="str">
        <f t="shared" si="50"/>
        <v xml:space="preserve"> </v>
      </c>
      <c r="UM71" s="212" t="str">
        <f>IF(UI71=0," ",VLOOKUP(UI71,PROTOKOL!$A:$E,5,FALSE))</f>
        <v xml:space="preserve"> </v>
      </c>
      <c r="UN71" s="176"/>
      <c r="UO71" s="177" t="str">
        <f t="shared" si="157"/>
        <v xml:space="preserve"> 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204"/>
        <v xml:space="preserve"> </v>
      </c>
      <c r="UX71" s="176">
        <f t="shared" si="159"/>
        <v>0</v>
      </c>
      <c r="UY71" s="177" t="str">
        <f t="shared" si="160"/>
        <v xml:space="preserve"> </v>
      </c>
      <c r="VA71" s="173">
        <v>17</v>
      </c>
      <c r="VB71" s="231">
        <v>17</v>
      </c>
      <c r="VC71" s="174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75" t="str">
        <f t="shared" si="52"/>
        <v xml:space="preserve"> </v>
      </c>
      <c r="VI71" s="212" t="str">
        <f>IF(VE71=0," ",VLOOKUP(VE71,PROTOKOL!$A:$E,5,FALSE))</f>
        <v xml:space="preserve"> </v>
      </c>
      <c r="VJ71" s="176"/>
      <c r="VK71" s="177" t="str">
        <f t="shared" si="161"/>
        <v xml:space="preserve"> 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205"/>
        <v xml:space="preserve"> </v>
      </c>
      <c r="VT71" s="176">
        <f t="shared" si="163"/>
        <v>0</v>
      </c>
      <c r="VU71" s="177" t="str">
        <f t="shared" si="164"/>
        <v xml:space="preserve"> </v>
      </c>
      <c r="VW71" s="173">
        <v>17</v>
      </c>
      <c r="VX71" s="231">
        <v>17</v>
      </c>
      <c r="VY71" s="174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75" t="str">
        <f t="shared" si="54"/>
        <v xml:space="preserve"> </v>
      </c>
      <c r="WE71" s="212" t="str">
        <f>IF(WA71=0," ",VLOOKUP(WA71,PROTOKOL!$A:$E,5,FALSE))</f>
        <v xml:space="preserve"> </v>
      </c>
      <c r="WF71" s="176"/>
      <c r="WG71" s="177" t="str">
        <f t="shared" si="165"/>
        <v xml:space="preserve"> 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6"/>
        <v xml:space="preserve"> </v>
      </c>
      <c r="WP71" s="176">
        <f t="shared" si="167"/>
        <v>0</v>
      </c>
      <c r="WQ71" s="177" t="str">
        <f t="shared" si="168"/>
        <v xml:space="preserve"> </v>
      </c>
      <c r="WS71" s="173">
        <v>17</v>
      </c>
      <c r="WT71" s="231">
        <v>17</v>
      </c>
      <c r="WU71" s="174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75" t="str">
        <f t="shared" si="56"/>
        <v xml:space="preserve"> </v>
      </c>
      <c r="XA71" s="212" t="str">
        <f>IF(WW71=0," ",VLOOKUP(WW71,PROTOKOL!$A:$E,5,FALSE))</f>
        <v xml:space="preserve"> </v>
      </c>
      <c r="XB71" s="176"/>
      <c r="XC71" s="177" t="str">
        <f t="shared" si="169"/>
        <v xml:space="preserve"> 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7"/>
        <v xml:space="preserve"> </v>
      </c>
      <c r="XL71" s="176">
        <f t="shared" si="171"/>
        <v>0</v>
      </c>
      <c r="XM71" s="177" t="str">
        <f t="shared" si="172"/>
        <v xml:space="preserve"> </v>
      </c>
      <c r="XO71" s="173">
        <v>17</v>
      </c>
      <c r="XP71" s="231">
        <v>17</v>
      </c>
      <c r="XQ71" s="174" t="str">
        <f>IF(XS71=0," ",VLOOKUP(XS71,PROTOKOL!$A:$F,6,FALSE))</f>
        <v xml:space="preserve"> </v>
      </c>
      <c r="XR71" s="43"/>
      <c r="XS71" s="43"/>
      <c r="XT71" s="43"/>
      <c r="XU71" s="42" t="str">
        <f>IF(XS71=0," ",(VLOOKUP(XS71,PROTOKOL!$A$1:$E$29,2,FALSE))*XT71)</f>
        <v xml:space="preserve"> </v>
      </c>
      <c r="XV71" s="175" t="str">
        <f t="shared" si="58"/>
        <v xml:space="preserve"> </v>
      </c>
      <c r="XW71" s="212" t="str">
        <f>IF(XS71=0," ",VLOOKUP(XS71,PROTOKOL!$A:$E,5,FALSE))</f>
        <v xml:space="preserve"> </v>
      </c>
      <c r="XX71" s="176"/>
      <c r="XY71" s="177" t="str">
        <f t="shared" si="173"/>
        <v xml:space="preserve"> </v>
      </c>
      <c r="XZ71" s="217" t="str">
        <f>IF(YB71=0," ",VLOOKUP(YB71,PROTOKOL!$A:$F,6,FALSE))</f>
        <v xml:space="preserve"> </v>
      </c>
      <c r="YA71" s="43"/>
      <c r="YB71" s="43"/>
      <c r="YC71" s="43"/>
      <c r="YD71" s="91" t="str">
        <f>IF(YB71=0," ",(VLOOKUP(YB71,PROTOKOL!$A$1:$E$29,2,FALSE))*YC71)</f>
        <v xml:space="preserve"> </v>
      </c>
      <c r="YE71" s="175" t="str">
        <f t="shared" si="59"/>
        <v xml:space="preserve"> </v>
      </c>
      <c r="YF71" s="176" t="str">
        <f>IF(YB71=0," ",VLOOKUP(YB71,PROTOKOL!$A:$E,5,FALSE))</f>
        <v xml:space="preserve"> </v>
      </c>
      <c r="YG71" s="212" t="str">
        <f t="shared" si="208"/>
        <v xml:space="preserve"> </v>
      </c>
      <c r="YH71" s="176">
        <f t="shared" si="175"/>
        <v>0</v>
      </c>
      <c r="YI71" s="177" t="str">
        <f t="shared" si="176"/>
        <v xml:space="preserve"> </v>
      </c>
    </row>
    <row r="72" spans="1:659" ht="13.8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9">IF(D72=0," ",D72-G72)</f>
        <v xml:space="preserve"> </v>
      </c>
      <c r="I72" s="212" t="str">
        <f>IF(E72=0," ",VLOOKUP(E72,PROTOKOL!$A:$E,5,FALSE))</f>
        <v xml:space="preserve"> </v>
      </c>
      <c r="J72" s="176"/>
      <c r="K72" s="177" t="str">
        <f t="shared" si="60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10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61"/>
        <v xml:space="preserve"> </v>
      </c>
      <c r="T72" s="176">
        <f t="shared" si="62"/>
        <v>0</v>
      </c>
      <c r="U72" s="177" t="str">
        <f t="shared" si="63"/>
        <v xml:space="preserve"> </v>
      </c>
      <c r="W72" s="173">
        <v>17</v>
      </c>
      <c r="X72" s="229"/>
      <c r="Y72" s="174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5" t="str">
        <f t="shared" ref="AD72:AD100" si="211">IF(Z72=0," ",Z72-AC72)</f>
        <v xml:space="preserve"> </v>
      </c>
      <c r="AE72" s="212" t="str">
        <f>IF(AA72=0," ",VLOOKUP(AA72,PROTOKOL!$A:$E,5,FALSE))</f>
        <v xml:space="preserve"> </v>
      </c>
      <c r="AF72" s="176"/>
      <c r="AG72" s="177" t="str">
        <f t="shared" si="64"/>
        <v xml:space="preserve"> 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12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80"/>
        <v xml:space="preserve"> </v>
      </c>
      <c r="AP72" s="176">
        <f t="shared" si="66"/>
        <v>0</v>
      </c>
      <c r="AQ72" s="177" t="str">
        <f t="shared" si="67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13">IF(AV72=0," ",AV72-AY72)</f>
        <v xml:space="preserve"> </v>
      </c>
      <c r="BA72" s="212" t="str">
        <f>IF(AW72=0," ",VLOOKUP(AW72,PROTOKOL!$A:$E,5,FALSE))</f>
        <v xml:space="preserve"> </v>
      </c>
      <c r="BB72" s="176"/>
      <c r="BC72" s="177" t="str">
        <f t="shared" si="68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14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81"/>
        <v xml:space="preserve"> </v>
      </c>
      <c r="BL72" s="176">
        <f t="shared" si="70"/>
        <v>0</v>
      </c>
      <c r="BM72" s="177" t="str">
        <f t="shared" si="71"/>
        <v xml:space="preserve"> </v>
      </c>
      <c r="BO72" s="173">
        <v>17</v>
      </c>
      <c r="BP72" s="229"/>
      <c r="BQ72" s="174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5" t="str">
        <f t="shared" ref="BV72:BV100" si="215">IF(BR72=0," ",BR72-BU72)</f>
        <v xml:space="preserve"> </v>
      </c>
      <c r="BW72" s="212" t="str">
        <f>IF(BS72=0," ",VLOOKUP(BS72,PROTOKOL!$A:$E,5,FALSE))</f>
        <v xml:space="preserve"> </v>
      </c>
      <c r="BX72" s="176"/>
      <c r="BY72" s="177" t="str">
        <f t="shared" si="72"/>
        <v xml:space="preserve"> 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16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182"/>
        <v xml:space="preserve"> </v>
      </c>
      <c r="CH72" s="176">
        <f t="shared" si="74"/>
        <v>0</v>
      </c>
      <c r="CI72" s="177" t="str">
        <f t="shared" si="75"/>
        <v xml:space="preserve"> </v>
      </c>
      <c r="CK72" s="173">
        <v>17</v>
      </c>
      <c r="CL72" s="229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17">IF(CN72=0," ",CN72-CQ72)</f>
        <v xml:space="preserve"> </v>
      </c>
      <c r="CS72" s="212" t="str">
        <f>IF(CO72=0," ",VLOOKUP(CO72,PROTOKOL!$A:$E,5,FALSE))</f>
        <v xml:space="preserve"> </v>
      </c>
      <c r="CT72" s="176"/>
      <c r="CU72" s="177" t="str">
        <f t="shared" si="76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8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83"/>
        <v xml:space="preserve"> </v>
      </c>
      <c r="DD72" s="176">
        <f t="shared" si="78"/>
        <v>0</v>
      </c>
      <c r="DE72" s="177" t="str">
        <f t="shared" si="79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9">IF(DJ72=0," ",DJ72-DM72)</f>
        <v xml:space="preserve"> </v>
      </c>
      <c r="DO72" s="212" t="str">
        <f>IF(DK72=0," ",VLOOKUP(DK72,PROTOKOL!$A:$E,5,FALSE))</f>
        <v xml:space="preserve"> </v>
      </c>
      <c r="DP72" s="176"/>
      <c r="DQ72" s="177" t="str">
        <f t="shared" si="80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20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84"/>
        <v xml:space="preserve"> </v>
      </c>
      <c r="DZ72" s="176">
        <f t="shared" si="82"/>
        <v>0</v>
      </c>
      <c r="EA72" s="177" t="str">
        <f t="shared" si="83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21">IF(EF72=0," ",EF72-EI72)</f>
        <v xml:space="preserve"> </v>
      </c>
      <c r="EK72" s="212" t="str">
        <f>IF(EG72=0," ",VLOOKUP(EG72,PROTOKOL!$A:$E,5,FALSE))</f>
        <v xml:space="preserve"> </v>
      </c>
      <c r="EL72" s="176"/>
      <c r="EM72" s="177" t="str">
        <f t="shared" si="84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22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85"/>
        <v xml:space="preserve"> </v>
      </c>
      <c r="EV72" s="176">
        <f t="shared" si="86"/>
        <v>0</v>
      </c>
      <c r="EW72" s="177" t="str">
        <f t="shared" si="87"/>
        <v xml:space="preserve"> </v>
      </c>
      <c r="EY72" s="173">
        <v>17</v>
      </c>
      <c r="EZ72" s="229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23">IF(FB72=0," ",FB72-FE72)</f>
        <v xml:space="preserve"> </v>
      </c>
      <c r="FG72" s="212" t="str">
        <f>IF(FC72=0," ",VLOOKUP(FC72,PROTOKOL!$A:$E,5,FALSE))</f>
        <v xml:space="preserve"> </v>
      </c>
      <c r="FH72" s="176"/>
      <c r="FI72" s="177" t="str">
        <f t="shared" si="177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24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6"/>
        <v xml:space="preserve"> </v>
      </c>
      <c r="FR72" s="176">
        <f t="shared" si="88"/>
        <v>0</v>
      </c>
      <c r="FS72" s="177" t="str">
        <f t="shared" si="89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25">IF(FX72=0," ",FX72-GA72)</f>
        <v xml:space="preserve"> </v>
      </c>
      <c r="GC72" s="212" t="str">
        <f>IF(FY72=0," ",VLOOKUP(FY72,PROTOKOL!$A:$E,5,FALSE))</f>
        <v xml:space="preserve"> </v>
      </c>
      <c r="GD72" s="176"/>
      <c r="GE72" s="177" t="str">
        <f t="shared" si="90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26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7"/>
        <v xml:space="preserve"> </v>
      </c>
      <c r="GN72" s="176">
        <f t="shared" si="92"/>
        <v>0</v>
      </c>
      <c r="GO72" s="177" t="str">
        <f t="shared" si="93"/>
        <v xml:space="preserve"> </v>
      </c>
      <c r="GQ72" s="173">
        <v>17</v>
      </c>
      <c r="GR72" s="229"/>
      <c r="GS72" s="174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5" t="str">
        <f t="shared" ref="GX72:GX100" si="227">IF(GT72=0," ",GT72-GW72)</f>
        <v xml:space="preserve"> </v>
      </c>
      <c r="GY72" s="212" t="str">
        <f>IF(GU72=0," ",VLOOKUP(GU72,PROTOKOL!$A:$E,5,FALSE))</f>
        <v xml:space="preserve"> </v>
      </c>
      <c r="GZ72" s="176"/>
      <c r="HA72" s="177" t="str">
        <f t="shared" si="94"/>
        <v xml:space="preserve"> 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8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8"/>
        <v xml:space="preserve"> </v>
      </c>
      <c r="HJ72" s="176">
        <f t="shared" si="96"/>
        <v>0</v>
      </c>
      <c r="HK72" s="177" t="str">
        <f t="shared" si="97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9">IF(HP72=0," ",HP72-HS72)</f>
        <v xml:space="preserve"> </v>
      </c>
      <c r="HU72" s="212" t="str">
        <f>IF(HQ72=0," ",VLOOKUP(HQ72,PROTOKOL!$A:$E,5,FALSE))</f>
        <v xml:space="preserve"> </v>
      </c>
      <c r="HV72" s="176"/>
      <c r="HW72" s="177" t="str">
        <f t="shared" si="98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30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189"/>
        <v xml:space="preserve"> </v>
      </c>
      <c r="IF72" s="176">
        <f t="shared" si="100"/>
        <v>0</v>
      </c>
      <c r="IG72" s="177" t="str">
        <f t="shared" si="101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31">IF(IL72=0," ",IL72-IO72)</f>
        <v xml:space="preserve"> </v>
      </c>
      <c r="IQ72" s="212" t="str">
        <f>IF(IM72=0," ",VLOOKUP(IM72,PROTOKOL!$A:$E,5,FALSE))</f>
        <v xml:space="preserve"> </v>
      </c>
      <c r="IR72" s="176"/>
      <c r="IS72" s="177" t="str">
        <f t="shared" si="102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32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90"/>
        <v xml:space="preserve"> </v>
      </c>
      <c r="JB72" s="176">
        <f t="shared" si="104"/>
        <v>0</v>
      </c>
      <c r="JC72" s="177" t="str">
        <f t="shared" si="105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33">IF(JH72=0," ",JH72-JK72)</f>
        <v xml:space="preserve"> </v>
      </c>
      <c r="JM72" s="212" t="str">
        <f>IF(JI72=0," ",VLOOKUP(JI72,PROTOKOL!$A:$E,5,FALSE))</f>
        <v xml:space="preserve"> </v>
      </c>
      <c r="JN72" s="176"/>
      <c r="JO72" s="177" t="str">
        <f t="shared" si="106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34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91"/>
        <v xml:space="preserve"> </v>
      </c>
      <c r="JX72" s="176">
        <f t="shared" si="108"/>
        <v>0</v>
      </c>
      <c r="JY72" s="177" t="str">
        <f t="shared" si="109"/>
        <v xml:space="preserve"> </v>
      </c>
      <c r="KA72" s="173">
        <v>17</v>
      </c>
      <c r="KB72" s="229"/>
      <c r="KC72" s="174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5" t="str">
        <f t="shared" ref="KH72:KH100" si="235">IF(KD72=0," ",KD72-KG72)</f>
        <v xml:space="preserve"> </v>
      </c>
      <c r="KI72" s="212" t="str">
        <f>IF(KE72=0," ",VLOOKUP(KE72,PROTOKOL!$A:$E,5,FALSE))</f>
        <v xml:space="preserve"> </v>
      </c>
      <c r="KJ72" s="176"/>
      <c r="KK72" s="177" t="str">
        <f t="shared" si="110"/>
        <v xml:space="preserve"> 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36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92"/>
        <v xml:space="preserve"> </v>
      </c>
      <c r="KT72" s="176">
        <f t="shared" si="112"/>
        <v>0</v>
      </c>
      <c r="KU72" s="177" t="str">
        <f t="shared" si="113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7">IF(KZ72=0," ",KZ72-LC72)</f>
        <v xml:space="preserve"> </v>
      </c>
      <c r="LE72" s="212" t="str">
        <f>IF(LA72=0," ",VLOOKUP(LA72,PROTOKOL!$A:$E,5,FALSE))</f>
        <v xml:space="preserve"> </v>
      </c>
      <c r="LF72" s="176"/>
      <c r="LG72" s="177" t="str">
        <f t="shared" si="114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8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93"/>
        <v xml:space="preserve"> </v>
      </c>
      <c r="LP72" s="176">
        <f t="shared" si="116"/>
        <v>0</v>
      </c>
      <c r="LQ72" s="177" t="str">
        <f t="shared" si="117"/>
        <v xml:space="preserve"> </v>
      </c>
      <c r="LS72" s="173">
        <v>17</v>
      </c>
      <c r="LT72" s="229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9">IF(LV72=0," ",LV72-LY72)</f>
        <v xml:space="preserve"> </v>
      </c>
      <c r="MA72" s="212" t="str">
        <f>IF(LW72=0," ",VLOOKUP(LW72,PROTOKOL!$A:$E,5,FALSE))</f>
        <v xml:space="preserve"> </v>
      </c>
      <c r="MB72" s="176"/>
      <c r="MC72" s="177" t="str">
        <f t="shared" si="118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40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94"/>
        <v xml:space="preserve"> </v>
      </c>
      <c r="ML72" s="176">
        <f t="shared" si="120"/>
        <v>0</v>
      </c>
      <c r="MM72" s="177" t="str">
        <f t="shared" si="121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41">IF(MR72=0," ",MR72-MU72)</f>
        <v xml:space="preserve"> </v>
      </c>
      <c r="MW72" s="212" t="str">
        <f>IF(MS72=0," ",VLOOKUP(MS72,PROTOKOL!$A:$E,5,FALSE))</f>
        <v xml:space="preserve"> </v>
      </c>
      <c r="MX72" s="176"/>
      <c r="MY72" s="177" t="str">
        <f t="shared" si="122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42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95"/>
        <v xml:space="preserve"> </v>
      </c>
      <c r="NH72" s="176">
        <f t="shared" si="124"/>
        <v>0</v>
      </c>
      <c r="NI72" s="177" t="str">
        <f t="shared" si="125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43">IF(NN72=0," ",NN72-NQ72)</f>
        <v xml:space="preserve"> </v>
      </c>
      <c r="NS72" s="212" t="str">
        <f>IF(NO72=0," ",VLOOKUP(NO72,PROTOKOL!$A:$E,5,FALSE))</f>
        <v xml:space="preserve"> </v>
      </c>
      <c r="NT72" s="176"/>
      <c r="NU72" s="177" t="str">
        <f t="shared" si="126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44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6"/>
        <v xml:space="preserve"> </v>
      </c>
      <c r="OD72" s="176">
        <f t="shared" si="128"/>
        <v>0</v>
      </c>
      <c r="OE72" s="177" t="str">
        <f t="shared" si="129"/>
        <v xml:space="preserve"> </v>
      </c>
      <c r="OG72" s="173">
        <v>17</v>
      </c>
      <c r="OH72" s="229"/>
      <c r="OI72" s="174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5" t="str">
        <f t="shared" ref="ON72:ON100" si="245">IF(OJ72=0," ",OJ72-OM72)</f>
        <v xml:space="preserve"> </v>
      </c>
      <c r="OO72" s="212" t="str">
        <f>IF(OK72=0," ",VLOOKUP(OK72,PROTOKOL!$A:$E,5,FALSE))</f>
        <v xml:space="preserve"> </v>
      </c>
      <c r="OP72" s="176"/>
      <c r="OQ72" s="177" t="str">
        <f t="shared" si="130"/>
        <v xml:space="preserve"> 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46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7"/>
        <v xml:space="preserve"> </v>
      </c>
      <c r="OZ72" s="176">
        <f t="shared" si="132"/>
        <v>0</v>
      </c>
      <c r="PA72" s="177" t="str">
        <f t="shared" si="133"/>
        <v xml:space="preserve"> </v>
      </c>
      <c r="PC72" s="173">
        <v>17</v>
      </c>
      <c r="PD72" s="229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47">IF(PF72=0," ",PF72-PI72)</f>
        <v xml:space="preserve"> </v>
      </c>
      <c r="PK72" s="212" t="str">
        <f>IF(PG72=0," ",VLOOKUP(PG72,PROTOKOL!$A:$E,5,FALSE))</f>
        <v xml:space="preserve"> </v>
      </c>
      <c r="PL72" s="176"/>
      <c r="PM72" s="177" t="str">
        <f t="shared" si="134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8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8"/>
        <v xml:space="preserve"> </v>
      </c>
      <c r="PV72" s="176">
        <f t="shared" si="136"/>
        <v>0</v>
      </c>
      <c r="PW72" s="177" t="str">
        <f t="shared" si="137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9">IF(QB72=0," ",QB72-QE72)</f>
        <v xml:space="preserve"> </v>
      </c>
      <c r="QG72" s="212" t="str">
        <f>IF(QC72=0," ",VLOOKUP(QC72,PROTOKOL!$A:$E,5,FALSE))</f>
        <v xml:space="preserve"> </v>
      </c>
      <c r="QH72" s="176"/>
      <c r="QI72" s="177" t="str">
        <f t="shared" si="179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50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9"/>
        <v xml:space="preserve"> </v>
      </c>
      <c r="QR72" s="176">
        <f t="shared" si="139"/>
        <v>0</v>
      </c>
      <c r="QS72" s="177" t="str">
        <f t="shared" si="140"/>
        <v xml:space="preserve"> </v>
      </c>
      <c r="QU72" s="173">
        <v>17</v>
      </c>
      <c r="QV72" s="229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51">IF(QX72=0," ",QX72-RA72)</f>
        <v xml:space="preserve"> </v>
      </c>
      <c r="RC72" s="212" t="str">
        <f>IF(QY72=0," ",VLOOKUP(QY72,PROTOKOL!$A:$E,5,FALSE))</f>
        <v xml:space="preserve"> </v>
      </c>
      <c r="RD72" s="176"/>
      <c r="RE72" s="177" t="str">
        <f t="shared" si="141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52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200"/>
        <v xml:space="preserve"> </v>
      </c>
      <c r="RN72" s="176">
        <f t="shared" si="143"/>
        <v>0</v>
      </c>
      <c r="RO72" s="177" t="str">
        <f t="shared" si="144"/>
        <v xml:space="preserve"> </v>
      </c>
      <c r="RQ72" s="173">
        <v>17</v>
      </c>
      <c r="RR72" s="229"/>
      <c r="RS72" s="174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5" t="str">
        <f t="shared" ref="RX72:RX100" si="253">IF(RT72=0," ",RT72-RW72)</f>
        <v xml:space="preserve"> </v>
      </c>
      <c r="RY72" s="212" t="str">
        <f>IF(RU72=0," ",VLOOKUP(RU72,PROTOKOL!$A:$E,5,FALSE))</f>
        <v xml:space="preserve"> </v>
      </c>
      <c r="RZ72" s="176"/>
      <c r="SA72" s="177" t="str">
        <f t="shared" si="145"/>
        <v xml:space="preserve"> 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54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201"/>
        <v xml:space="preserve"> </v>
      </c>
      <c r="SJ72" s="176">
        <f t="shared" si="147"/>
        <v>0</v>
      </c>
      <c r="SK72" s="177" t="str">
        <f t="shared" si="148"/>
        <v xml:space="preserve"> </v>
      </c>
      <c r="SM72" s="173">
        <v>17</v>
      </c>
      <c r="SN72" s="229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55">IF(SP72=0," ",SP72-SS72)</f>
        <v xml:space="preserve"> </v>
      </c>
      <c r="SU72" s="212" t="str">
        <f>IF(SQ72=0," ",VLOOKUP(SQ72,PROTOKOL!$A:$E,5,FALSE))</f>
        <v xml:space="preserve"> </v>
      </c>
      <c r="SV72" s="176"/>
      <c r="SW72" s="177" t="str">
        <f t="shared" si="149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56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202"/>
        <v xml:space="preserve"> </v>
      </c>
      <c r="TF72" s="176">
        <f t="shared" si="151"/>
        <v>0</v>
      </c>
      <c r="TG72" s="177" t="str">
        <f t="shared" si="152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7">IF(TL72=0," ",TL72-TO72)</f>
        <v xml:space="preserve"> </v>
      </c>
      <c r="TQ72" s="212" t="str">
        <f>IF(TM72=0," ",VLOOKUP(TM72,PROTOKOL!$A:$E,5,FALSE))</f>
        <v xml:space="preserve"> </v>
      </c>
      <c r="TR72" s="176"/>
      <c r="TS72" s="177" t="str">
        <f t="shared" si="153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8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203"/>
        <v xml:space="preserve"> </v>
      </c>
      <c r="UB72" s="176">
        <f t="shared" si="155"/>
        <v>0</v>
      </c>
      <c r="UC72" s="177" t="str">
        <f t="shared" si="156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9">IF(UH72=0," ",UH72-UK72)</f>
        <v xml:space="preserve"> </v>
      </c>
      <c r="UM72" s="212" t="str">
        <f>IF(UI72=0," ",VLOOKUP(UI72,PROTOKOL!$A:$E,5,FALSE))</f>
        <v xml:space="preserve"> </v>
      </c>
      <c r="UN72" s="176"/>
      <c r="UO72" s="177" t="str">
        <f t="shared" si="157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60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204"/>
        <v xml:space="preserve"> </v>
      </c>
      <c r="UX72" s="176">
        <f t="shared" si="159"/>
        <v>0</v>
      </c>
      <c r="UY72" s="177" t="str">
        <f t="shared" si="160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61">IF(VD72=0," ",VD72-VG72)</f>
        <v xml:space="preserve"> </v>
      </c>
      <c r="VI72" s="212" t="str">
        <f>IF(VE72=0," ",VLOOKUP(VE72,PROTOKOL!$A:$E,5,FALSE))</f>
        <v xml:space="preserve"> </v>
      </c>
      <c r="VJ72" s="176"/>
      <c r="VK72" s="177" t="str">
        <f t="shared" si="161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62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205"/>
        <v xml:space="preserve"> </v>
      </c>
      <c r="VT72" s="176">
        <f t="shared" si="163"/>
        <v>0</v>
      </c>
      <c r="VU72" s="177" t="str">
        <f t="shared" si="164"/>
        <v xml:space="preserve"> </v>
      </c>
      <c r="VW72" s="173">
        <v>17</v>
      </c>
      <c r="VX72" s="229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63">IF(VZ72=0," ",VZ72-WC72)</f>
        <v xml:space="preserve"> </v>
      </c>
      <c r="WE72" s="212" t="str">
        <f>IF(WA72=0," ",VLOOKUP(WA72,PROTOKOL!$A:$E,5,FALSE))</f>
        <v xml:space="preserve"> </v>
      </c>
      <c r="WF72" s="176"/>
      <c r="WG72" s="177" t="str">
        <f t="shared" si="165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64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6"/>
        <v xml:space="preserve"> </v>
      </c>
      <c r="WP72" s="176">
        <f t="shared" si="167"/>
        <v>0</v>
      </c>
      <c r="WQ72" s="177" t="str">
        <f t="shared" si="168"/>
        <v xml:space="preserve"> </v>
      </c>
      <c r="WS72" s="173">
        <v>17</v>
      </c>
      <c r="WT72" s="229"/>
      <c r="WU72" s="174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75" t="str">
        <f t="shared" ref="WZ72:WZ100" si="265">IF(WV72=0," ",WV72-WY72)</f>
        <v xml:space="preserve"> </v>
      </c>
      <c r="XA72" s="212" t="str">
        <f>IF(WW72=0," ",VLOOKUP(WW72,PROTOKOL!$A:$E,5,FALSE))</f>
        <v xml:space="preserve"> </v>
      </c>
      <c r="XB72" s="176"/>
      <c r="XC72" s="177" t="str">
        <f t="shared" si="169"/>
        <v xml:space="preserve"> 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66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7"/>
        <v xml:space="preserve"> </v>
      </c>
      <c r="XL72" s="176">
        <f t="shared" si="171"/>
        <v>0</v>
      </c>
      <c r="XM72" s="177" t="str">
        <f t="shared" si="172"/>
        <v xml:space="preserve"> </v>
      </c>
      <c r="XO72" s="173">
        <v>17</v>
      </c>
      <c r="XP72" s="229"/>
      <c r="XQ72" s="174" t="str">
        <f>IF(XS72=0," ",VLOOKUP(XS72,PROTOKOL!$A:$F,6,FALSE))</f>
        <v xml:space="preserve"> </v>
      </c>
      <c r="XR72" s="43"/>
      <c r="XS72" s="43"/>
      <c r="XT72" s="43"/>
      <c r="XU72" s="42" t="str">
        <f>IF(XS72=0," ",(VLOOKUP(XS72,PROTOKOL!$A$1:$E$29,2,FALSE))*XT72)</f>
        <v xml:space="preserve"> </v>
      </c>
      <c r="XV72" s="175" t="str">
        <f t="shared" ref="XV72:XV100" si="267">IF(XR72=0," ",XR72-XU72)</f>
        <v xml:space="preserve"> </v>
      </c>
      <c r="XW72" s="212" t="str">
        <f>IF(XS72=0," ",VLOOKUP(XS72,PROTOKOL!$A:$E,5,FALSE))</f>
        <v xml:space="preserve"> </v>
      </c>
      <c r="XX72" s="176"/>
      <c r="XY72" s="177" t="str">
        <f t="shared" si="173"/>
        <v xml:space="preserve"> </v>
      </c>
      <c r="XZ72" s="217" t="str">
        <f>IF(YB72=0," ",VLOOKUP(YB72,PROTOKOL!$A:$F,6,FALSE))</f>
        <v xml:space="preserve"> </v>
      </c>
      <c r="YA72" s="43"/>
      <c r="YB72" s="43"/>
      <c r="YC72" s="43"/>
      <c r="YD72" s="91" t="str">
        <f>IF(YB72=0," ",(VLOOKUP(YB72,PROTOKOL!$A$1:$E$29,2,FALSE))*YC72)</f>
        <v xml:space="preserve"> </v>
      </c>
      <c r="YE72" s="175" t="str">
        <f t="shared" ref="YE72:YE100" si="268">IF(YA72=0," ",YA72-YD72)</f>
        <v xml:space="preserve"> </v>
      </c>
      <c r="YF72" s="176" t="str">
        <f>IF(YB72=0," ",VLOOKUP(YB72,PROTOKOL!$A:$E,5,FALSE))</f>
        <v xml:space="preserve"> </v>
      </c>
      <c r="YG72" s="212" t="str">
        <f t="shared" si="208"/>
        <v xml:space="preserve"> </v>
      </c>
      <c r="YH72" s="176">
        <f t="shared" si="175"/>
        <v>0</v>
      </c>
      <c r="YI72" s="177" t="str">
        <f t="shared" si="176"/>
        <v xml:space="preserve"> </v>
      </c>
    </row>
    <row r="73" spans="1:659" ht="13.8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9"/>
        <v xml:space="preserve"> </v>
      </c>
      <c r="I73" s="212" t="str">
        <f>IF(E73=0," ",VLOOKUP(E73,PROTOKOL!$A:$E,5,FALSE))</f>
        <v xml:space="preserve"> </v>
      </c>
      <c r="J73" s="176"/>
      <c r="K73" s="177" t="str">
        <f t="shared" ref="K73:K100" si="269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10"/>
        <v xml:space="preserve"> </v>
      </c>
      <c r="R73" s="176" t="str">
        <f>IF(N73=0," ",VLOOKUP(N73,PROTOKOL!$A:$E,5,FALSE))</f>
        <v xml:space="preserve"> </v>
      </c>
      <c r="S73" s="212" t="str">
        <f t="shared" ref="S73:S100" si="270">IF(N73=0," ",(Q73*R73))</f>
        <v xml:space="preserve"> </v>
      </c>
      <c r="T73" s="176">
        <f t="shared" ref="T73:T101" si="271">O73*2</f>
        <v>0</v>
      </c>
      <c r="U73" s="177" t="str">
        <f t="shared" ref="U73:U100" si="272">IF(T73=0," ",S73/O73*T73)</f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11"/>
        <v xml:space="preserve"> </v>
      </c>
      <c r="AE73" s="212" t="str">
        <f>IF(AA73=0," ",VLOOKUP(AA73,PROTOKOL!$A:$E,5,FALSE))</f>
        <v xml:space="preserve"> </v>
      </c>
      <c r="AF73" s="176"/>
      <c r="AG73" s="177" t="str">
        <f t="shared" ref="AG73:AG100" si="273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12"/>
        <v xml:space="preserve"> </v>
      </c>
      <c r="AN73" s="176" t="str">
        <f>IF(AJ73=0," ",VLOOKUP(AJ73,PROTOKOL!$A:$E,5,FALSE))</f>
        <v xml:space="preserve"> </v>
      </c>
      <c r="AO73" s="212" t="str">
        <f t="shared" si="180"/>
        <v xml:space="preserve"> </v>
      </c>
      <c r="AP73" s="176">
        <f t="shared" ref="AP73:AP101" si="274">AK73*2</f>
        <v>0</v>
      </c>
      <c r="AQ73" s="177" t="str">
        <f t="shared" ref="AQ73:AQ100" si="275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13"/>
        <v xml:space="preserve"> </v>
      </c>
      <c r="BA73" s="212" t="str">
        <f>IF(AW73=0," ",VLOOKUP(AW73,PROTOKOL!$A:$E,5,FALSE))</f>
        <v xml:space="preserve"> </v>
      </c>
      <c r="BB73" s="176"/>
      <c r="BC73" s="177" t="str">
        <f t="shared" ref="BC73:BC100" si="276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14"/>
        <v xml:space="preserve"> </v>
      </c>
      <c r="BJ73" s="176" t="str">
        <f>IF(BF73=0," ",VLOOKUP(BF73,PROTOKOL!$A:$E,5,FALSE))</f>
        <v xml:space="preserve"> </v>
      </c>
      <c r="BK73" s="212" t="str">
        <f t="shared" si="181"/>
        <v xml:space="preserve"> </v>
      </c>
      <c r="BL73" s="176">
        <f t="shared" ref="BL73:BL101" si="277">BG73*2</f>
        <v>0</v>
      </c>
      <c r="BM73" s="177" t="str">
        <f t="shared" ref="BM73:BM100" si="278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15"/>
        <v xml:space="preserve"> </v>
      </c>
      <c r="BW73" s="212" t="str">
        <f>IF(BS73=0," ",VLOOKUP(BS73,PROTOKOL!$A:$E,5,FALSE))</f>
        <v xml:space="preserve"> </v>
      </c>
      <c r="BX73" s="176"/>
      <c r="BY73" s="177" t="str">
        <f t="shared" ref="BY73:BY100" si="279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16"/>
        <v xml:space="preserve"> </v>
      </c>
      <c r="CF73" s="176" t="str">
        <f>IF(CB73=0," ",VLOOKUP(CB73,PROTOKOL!$A:$E,5,FALSE))</f>
        <v xml:space="preserve"> </v>
      </c>
      <c r="CG73" s="212" t="str">
        <f t="shared" si="182"/>
        <v xml:space="preserve"> </v>
      </c>
      <c r="CH73" s="176">
        <f t="shared" ref="CH73:CH101" si="280">CC73*2</f>
        <v>0</v>
      </c>
      <c r="CI73" s="177" t="str">
        <f t="shared" ref="CI73:CI100" si="281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7"/>
        <v xml:space="preserve"> </v>
      </c>
      <c r="CS73" s="212" t="str">
        <f>IF(CO73=0," ",VLOOKUP(CO73,PROTOKOL!$A:$E,5,FALSE))</f>
        <v xml:space="preserve"> </v>
      </c>
      <c r="CT73" s="176"/>
      <c r="CU73" s="177" t="str">
        <f t="shared" ref="CU73:CU100" si="282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8"/>
        <v xml:space="preserve"> </v>
      </c>
      <c r="DB73" s="176" t="str">
        <f>IF(CX73=0," ",VLOOKUP(CX73,PROTOKOL!$A:$E,5,FALSE))</f>
        <v xml:space="preserve"> </v>
      </c>
      <c r="DC73" s="212" t="str">
        <f t="shared" si="183"/>
        <v xml:space="preserve"> </v>
      </c>
      <c r="DD73" s="176">
        <f t="shared" ref="DD73:DD101" si="283">CY73*2</f>
        <v>0</v>
      </c>
      <c r="DE73" s="177" t="str">
        <f t="shared" ref="DE73:DE100" si="284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9"/>
        <v xml:space="preserve"> </v>
      </c>
      <c r="DO73" s="212" t="str">
        <f>IF(DK73=0," ",VLOOKUP(DK73,PROTOKOL!$A:$E,5,FALSE))</f>
        <v xml:space="preserve"> </v>
      </c>
      <c r="DP73" s="176"/>
      <c r="DQ73" s="177" t="str">
        <f t="shared" ref="DQ73:DQ100" si="285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20"/>
        <v xml:space="preserve"> </v>
      </c>
      <c r="DX73" s="176" t="str">
        <f>IF(DT73=0," ",VLOOKUP(DT73,PROTOKOL!$A:$E,5,FALSE))</f>
        <v xml:space="preserve"> </v>
      </c>
      <c r="DY73" s="212" t="str">
        <f t="shared" si="184"/>
        <v xml:space="preserve"> </v>
      </c>
      <c r="DZ73" s="176">
        <f t="shared" ref="DZ73:DZ101" si="286">DU73*2</f>
        <v>0</v>
      </c>
      <c r="EA73" s="177" t="str">
        <f t="shared" ref="EA73:EA100" si="287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21"/>
        <v xml:space="preserve"> </v>
      </c>
      <c r="EK73" s="212" t="str">
        <f>IF(EG73=0," ",VLOOKUP(EG73,PROTOKOL!$A:$E,5,FALSE))</f>
        <v xml:space="preserve"> </v>
      </c>
      <c r="EL73" s="176"/>
      <c r="EM73" s="177" t="str">
        <f t="shared" ref="EM73:EM100" si="288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22"/>
        <v xml:space="preserve"> </v>
      </c>
      <c r="ET73" s="176" t="str">
        <f>IF(EP73=0," ",VLOOKUP(EP73,PROTOKOL!$A:$E,5,FALSE))</f>
        <v xml:space="preserve"> </v>
      </c>
      <c r="EU73" s="212" t="str">
        <f t="shared" si="185"/>
        <v xml:space="preserve"> </v>
      </c>
      <c r="EV73" s="176">
        <f t="shared" ref="EV73:EV101" si="289">EQ73*2</f>
        <v>0</v>
      </c>
      <c r="EW73" s="177" t="str">
        <f t="shared" ref="EW73:EW100" si="290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23"/>
        <v xml:space="preserve"> </v>
      </c>
      <c r="FG73" s="212" t="str">
        <f>IF(FC73=0," ",VLOOKUP(FC73,PROTOKOL!$A:$E,5,FALSE))</f>
        <v xml:space="preserve"> </v>
      </c>
      <c r="FH73" s="176"/>
      <c r="FI73" s="177" t="str">
        <f t="shared" ref="FI73:FI100" si="291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24"/>
        <v xml:space="preserve"> </v>
      </c>
      <c r="FP73" s="176" t="str">
        <f>IF(FL73=0," ",VLOOKUP(FL73,PROTOKOL!$A:$E,5,FALSE))</f>
        <v xml:space="preserve"> </v>
      </c>
      <c r="FQ73" s="212" t="str">
        <f t="shared" si="186"/>
        <v xml:space="preserve"> </v>
      </c>
      <c r="FR73" s="176">
        <f t="shared" ref="FR73:FR101" si="292">FM73*2</f>
        <v>0</v>
      </c>
      <c r="FS73" s="177" t="str">
        <f t="shared" ref="FS73:FS100" si="293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25"/>
        <v xml:space="preserve"> </v>
      </c>
      <c r="GC73" s="212" t="str">
        <f>IF(FY73=0," ",VLOOKUP(FY73,PROTOKOL!$A:$E,5,FALSE))</f>
        <v xml:space="preserve"> </v>
      </c>
      <c r="GD73" s="176"/>
      <c r="GE73" s="177" t="str">
        <f t="shared" ref="GE73:GE100" si="294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26"/>
        <v xml:space="preserve"> </v>
      </c>
      <c r="GL73" s="176" t="str">
        <f>IF(GH73=0," ",VLOOKUP(GH73,PROTOKOL!$A:$E,5,FALSE))</f>
        <v xml:space="preserve"> </v>
      </c>
      <c r="GM73" s="212" t="str">
        <f t="shared" si="187"/>
        <v xml:space="preserve"> </v>
      </c>
      <c r="GN73" s="176">
        <f t="shared" ref="GN73:GN101" si="295">GI73*2</f>
        <v>0</v>
      </c>
      <c r="GO73" s="177" t="str">
        <f t="shared" ref="GO73:GO100" si="296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7"/>
        <v xml:space="preserve"> </v>
      </c>
      <c r="GY73" s="212" t="str">
        <f>IF(GU73=0," ",VLOOKUP(GU73,PROTOKOL!$A:$E,5,FALSE))</f>
        <v xml:space="preserve"> </v>
      </c>
      <c r="GZ73" s="176"/>
      <c r="HA73" s="177" t="str">
        <f t="shared" ref="HA73:HA100" si="297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8"/>
        <v xml:space="preserve"> </v>
      </c>
      <c r="HH73" s="176" t="str">
        <f>IF(HD73=0," ",VLOOKUP(HD73,PROTOKOL!$A:$E,5,FALSE))</f>
        <v xml:space="preserve"> </v>
      </c>
      <c r="HI73" s="212" t="str">
        <f t="shared" si="188"/>
        <v xml:space="preserve"> </v>
      </c>
      <c r="HJ73" s="176">
        <f t="shared" ref="HJ73:HJ101" si="298">HE73*2</f>
        <v>0</v>
      </c>
      <c r="HK73" s="177" t="str">
        <f t="shared" ref="HK73:HK100" si="299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9"/>
        <v xml:space="preserve"> </v>
      </c>
      <c r="HU73" s="212" t="str">
        <f>IF(HQ73=0," ",VLOOKUP(HQ73,PROTOKOL!$A:$E,5,FALSE))</f>
        <v xml:space="preserve"> </v>
      </c>
      <c r="HV73" s="176"/>
      <c r="HW73" s="177" t="str">
        <f t="shared" ref="HW73:HW100" si="300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30"/>
        <v xml:space="preserve"> </v>
      </c>
      <c r="ID73" s="176" t="str">
        <f>IF(HZ73=0," ",VLOOKUP(HZ73,PROTOKOL!$A:$E,5,FALSE))</f>
        <v xml:space="preserve"> </v>
      </c>
      <c r="IE73" s="212" t="str">
        <f t="shared" si="189"/>
        <v xml:space="preserve"> </v>
      </c>
      <c r="IF73" s="176">
        <f t="shared" ref="IF73:IF101" si="301">IA73*2</f>
        <v>0</v>
      </c>
      <c r="IG73" s="177" t="str">
        <f t="shared" ref="IG73:IG100" si="302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31"/>
        <v xml:space="preserve"> </v>
      </c>
      <c r="IQ73" s="212" t="str">
        <f>IF(IM73=0," ",VLOOKUP(IM73,PROTOKOL!$A:$E,5,FALSE))</f>
        <v xml:space="preserve"> </v>
      </c>
      <c r="IR73" s="176"/>
      <c r="IS73" s="177" t="str">
        <f t="shared" ref="IS73:IS100" si="303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32"/>
        <v xml:space="preserve"> </v>
      </c>
      <c r="IZ73" s="176" t="str">
        <f>IF(IV73=0," ",VLOOKUP(IV73,PROTOKOL!$A:$E,5,FALSE))</f>
        <v xml:space="preserve"> </v>
      </c>
      <c r="JA73" s="212" t="str">
        <f t="shared" si="190"/>
        <v xml:space="preserve"> </v>
      </c>
      <c r="JB73" s="176">
        <f t="shared" ref="JB73:JB101" si="304">IW73*2</f>
        <v>0</v>
      </c>
      <c r="JC73" s="177" t="str">
        <f t="shared" ref="JC73:JC100" si="305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33"/>
        <v xml:space="preserve"> </v>
      </c>
      <c r="JM73" s="212" t="str">
        <f>IF(JI73=0," ",VLOOKUP(JI73,PROTOKOL!$A:$E,5,FALSE))</f>
        <v xml:space="preserve"> </v>
      </c>
      <c r="JN73" s="176"/>
      <c r="JO73" s="177" t="str">
        <f t="shared" ref="JO73:JO100" si="306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34"/>
        <v xml:space="preserve"> </v>
      </c>
      <c r="JV73" s="176" t="str">
        <f>IF(JR73=0," ",VLOOKUP(JR73,PROTOKOL!$A:$E,5,FALSE))</f>
        <v xml:space="preserve"> </v>
      </c>
      <c r="JW73" s="212" t="str">
        <f t="shared" si="191"/>
        <v xml:space="preserve"> </v>
      </c>
      <c r="JX73" s="176">
        <f t="shared" ref="JX73:JX101" si="307">JS73*2</f>
        <v>0</v>
      </c>
      <c r="JY73" s="177" t="str">
        <f t="shared" ref="JY73:JY100" si="308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35"/>
        <v xml:space="preserve"> </v>
      </c>
      <c r="KI73" s="212" t="str">
        <f>IF(KE73=0," ",VLOOKUP(KE73,PROTOKOL!$A:$E,5,FALSE))</f>
        <v xml:space="preserve"> </v>
      </c>
      <c r="KJ73" s="176"/>
      <c r="KK73" s="177" t="str">
        <f t="shared" ref="KK73:KK100" si="309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36"/>
        <v xml:space="preserve"> </v>
      </c>
      <c r="KR73" s="176" t="str">
        <f>IF(KN73=0," ",VLOOKUP(KN73,PROTOKOL!$A:$E,5,FALSE))</f>
        <v xml:space="preserve"> </v>
      </c>
      <c r="KS73" s="212" t="str">
        <f t="shared" si="192"/>
        <v xml:space="preserve"> </v>
      </c>
      <c r="KT73" s="176">
        <f t="shared" ref="KT73:KT101" si="310">KO73*2</f>
        <v>0</v>
      </c>
      <c r="KU73" s="177" t="str">
        <f t="shared" ref="KU73:KU100" si="311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7"/>
        <v xml:space="preserve"> </v>
      </c>
      <c r="LE73" s="212" t="str">
        <f>IF(LA73=0," ",VLOOKUP(LA73,PROTOKOL!$A:$E,5,FALSE))</f>
        <v xml:space="preserve"> </v>
      </c>
      <c r="LF73" s="176"/>
      <c r="LG73" s="177" t="str">
        <f t="shared" ref="LG73:LG100" si="312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8"/>
        <v xml:space="preserve"> </v>
      </c>
      <c r="LN73" s="176" t="str">
        <f>IF(LJ73=0," ",VLOOKUP(LJ73,PROTOKOL!$A:$E,5,FALSE))</f>
        <v xml:space="preserve"> </v>
      </c>
      <c r="LO73" s="212" t="str">
        <f t="shared" si="193"/>
        <v xml:space="preserve"> </v>
      </c>
      <c r="LP73" s="176">
        <f t="shared" ref="LP73:LP101" si="313">LK73*2</f>
        <v>0</v>
      </c>
      <c r="LQ73" s="177" t="str">
        <f t="shared" ref="LQ73:LQ100" si="314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9"/>
        <v xml:space="preserve"> </v>
      </c>
      <c r="MA73" s="212" t="str">
        <f>IF(LW73=0," ",VLOOKUP(LW73,PROTOKOL!$A:$E,5,FALSE))</f>
        <v xml:space="preserve"> </v>
      </c>
      <c r="MB73" s="176"/>
      <c r="MC73" s="177" t="str">
        <f t="shared" ref="MC73:MC100" si="315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40"/>
        <v xml:space="preserve"> </v>
      </c>
      <c r="MJ73" s="176" t="str">
        <f>IF(MF73=0," ",VLOOKUP(MF73,PROTOKOL!$A:$E,5,FALSE))</f>
        <v xml:space="preserve"> </v>
      </c>
      <c r="MK73" s="212" t="str">
        <f t="shared" si="194"/>
        <v xml:space="preserve"> </v>
      </c>
      <c r="ML73" s="176">
        <f t="shared" ref="ML73:ML101" si="316">MG73*2</f>
        <v>0</v>
      </c>
      <c r="MM73" s="177" t="str">
        <f t="shared" ref="MM73:MM100" si="317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41"/>
        <v xml:space="preserve"> </v>
      </c>
      <c r="MW73" s="212" t="str">
        <f>IF(MS73=0," ",VLOOKUP(MS73,PROTOKOL!$A:$E,5,FALSE))</f>
        <v xml:space="preserve"> </v>
      </c>
      <c r="MX73" s="176"/>
      <c r="MY73" s="177" t="str">
        <f t="shared" ref="MY73:MY100" si="318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42"/>
        <v xml:space="preserve"> </v>
      </c>
      <c r="NF73" s="176" t="str">
        <f>IF(NB73=0," ",VLOOKUP(NB73,PROTOKOL!$A:$E,5,FALSE))</f>
        <v xml:space="preserve"> </v>
      </c>
      <c r="NG73" s="212" t="str">
        <f t="shared" si="195"/>
        <v xml:space="preserve"> </v>
      </c>
      <c r="NH73" s="176">
        <f t="shared" ref="NH73:NH101" si="319">NC73*2</f>
        <v>0</v>
      </c>
      <c r="NI73" s="177" t="str">
        <f t="shared" ref="NI73:NI100" si="320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43"/>
        <v xml:space="preserve"> </v>
      </c>
      <c r="NS73" s="212" t="str">
        <f>IF(NO73=0," ",VLOOKUP(NO73,PROTOKOL!$A:$E,5,FALSE))</f>
        <v xml:space="preserve"> </v>
      </c>
      <c r="NT73" s="176"/>
      <c r="NU73" s="177" t="str">
        <f t="shared" ref="NU73:NU100" si="321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44"/>
        <v xml:space="preserve"> </v>
      </c>
      <c r="OB73" s="176" t="str">
        <f>IF(NX73=0," ",VLOOKUP(NX73,PROTOKOL!$A:$E,5,FALSE))</f>
        <v xml:space="preserve"> </v>
      </c>
      <c r="OC73" s="212" t="str">
        <f t="shared" si="196"/>
        <v xml:space="preserve"> </v>
      </c>
      <c r="OD73" s="176">
        <f t="shared" ref="OD73:OD101" si="322">NY73*2</f>
        <v>0</v>
      </c>
      <c r="OE73" s="177" t="str">
        <f t="shared" ref="OE73:OE100" si="323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45"/>
        <v xml:space="preserve"> </v>
      </c>
      <c r="OO73" s="212" t="str">
        <f>IF(OK73=0," ",VLOOKUP(OK73,PROTOKOL!$A:$E,5,FALSE))</f>
        <v xml:space="preserve"> </v>
      </c>
      <c r="OP73" s="176"/>
      <c r="OQ73" s="177" t="str">
        <f t="shared" ref="OQ73:OQ100" si="324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46"/>
        <v xml:space="preserve"> </v>
      </c>
      <c r="OX73" s="176" t="str">
        <f>IF(OT73=0," ",VLOOKUP(OT73,PROTOKOL!$A:$E,5,FALSE))</f>
        <v xml:space="preserve"> </v>
      </c>
      <c r="OY73" s="212" t="str">
        <f t="shared" si="197"/>
        <v xml:space="preserve"> </v>
      </c>
      <c r="OZ73" s="176">
        <f t="shared" ref="OZ73:OZ101" si="325">OU73*2</f>
        <v>0</v>
      </c>
      <c r="PA73" s="177" t="str">
        <f t="shared" ref="PA73:PA100" si="326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47"/>
        <v xml:space="preserve"> </v>
      </c>
      <c r="PK73" s="212" t="str">
        <f>IF(PG73=0," ",VLOOKUP(PG73,PROTOKOL!$A:$E,5,FALSE))</f>
        <v xml:space="preserve"> </v>
      </c>
      <c r="PL73" s="176"/>
      <c r="PM73" s="177" t="str">
        <f t="shared" ref="PM73:PM100" si="327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8"/>
        <v xml:space="preserve"> </v>
      </c>
      <c r="PT73" s="176" t="str">
        <f>IF(PP73=0," ",VLOOKUP(PP73,PROTOKOL!$A:$E,5,FALSE))</f>
        <v xml:space="preserve"> </v>
      </c>
      <c r="PU73" s="212" t="str">
        <f t="shared" si="198"/>
        <v xml:space="preserve"> </v>
      </c>
      <c r="PV73" s="176">
        <f t="shared" ref="PV73:PV101" si="328">PQ73*2</f>
        <v>0</v>
      </c>
      <c r="PW73" s="177" t="str">
        <f t="shared" ref="PW73:PW100" si="329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9"/>
        <v xml:space="preserve"> </v>
      </c>
      <c r="QG73" s="212" t="str">
        <f>IF(QC73=0," ",VLOOKUP(QC73,PROTOKOL!$A:$E,5,FALSE))</f>
        <v xml:space="preserve"> </v>
      </c>
      <c r="QH73" s="176"/>
      <c r="QI73" s="177" t="str">
        <f t="shared" ref="QI73:QI100" si="330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50"/>
        <v xml:space="preserve"> </v>
      </c>
      <c r="QP73" s="176" t="str">
        <f>IF(QL73=0," ",VLOOKUP(QL73,PROTOKOL!$A:$E,5,FALSE))</f>
        <v xml:space="preserve"> </v>
      </c>
      <c r="QQ73" s="212" t="str">
        <f t="shared" si="199"/>
        <v xml:space="preserve"> </v>
      </c>
      <c r="QR73" s="176">
        <f t="shared" ref="QR73:QR101" si="331">QM73*2</f>
        <v>0</v>
      </c>
      <c r="QS73" s="177" t="str">
        <f t="shared" ref="QS73:QS100" si="332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51"/>
        <v xml:space="preserve"> </v>
      </c>
      <c r="RC73" s="212" t="str">
        <f>IF(QY73=0," ",VLOOKUP(QY73,PROTOKOL!$A:$E,5,FALSE))</f>
        <v xml:space="preserve"> </v>
      </c>
      <c r="RD73" s="176"/>
      <c r="RE73" s="177" t="str">
        <f t="shared" ref="RE73:RE100" si="333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52"/>
        <v xml:space="preserve"> </v>
      </c>
      <c r="RL73" s="176" t="str">
        <f>IF(RH73=0," ",VLOOKUP(RH73,PROTOKOL!$A:$E,5,FALSE))</f>
        <v xml:space="preserve"> </v>
      </c>
      <c r="RM73" s="212" t="str">
        <f t="shared" si="200"/>
        <v xml:space="preserve"> </v>
      </c>
      <c r="RN73" s="176">
        <f t="shared" ref="RN73:RN101" si="334">RI73*2</f>
        <v>0</v>
      </c>
      <c r="RO73" s="177" t="str">
        <f t="shared" ref="RO73:RO100" si="335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53"/>
        <v xml:space="preserve"> </v>
      </c>
      <c r="RY73" s="212" t="str">
        <f>IF(RU73=0," ",VLOOKUP(RU73,PROTOKOL!$A:$E,5,FALSE))</f>
        <v xml:space="preserve"> </v>
      </c>
      <c r="RZ73" s="176"/>
      <c r="SA73" s="177" t="str">
        <f t="shared" ref="SA73:SA100" si="336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54"/>
        <v xml:space="preserve"> </v>
      </c>
      <c r="SH73" s="176" t="str">
        <f>IF(SD73=0," ",VLOOKUP(SD73,PROTOKOL!$A:$E,5,FALSE))</f>
        <v xml:space="preserve"> </v>
      </c>
      <c r="SI73" s="212" t="str">
        <f t="shared" si="201"/>
        <v xml:space="preserve"> </v>
      </c>
      <c r="SJ73" s="176">
        <f t="shared" ref="SJ73:SJ101" si="337">SE73*2</f>
        <v>0</v>
      </c>
      <c r="SK73" s="177" t="str">
        <f t="shared" ref="SK73:SK100" si="338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55"/>
        <v xml:space="preserve"> </v>
      </c>
      <c r="SU73" s="212" t="str">
        <f>IF(SQ73=0," ",VLOOKUP(SQ73,PROTOKOL!$A:$E,5,FALSE))</f>
        <v xml:space="preserve"> </v>
      </c>
      <c r="SV73" s="176"/>
      <c r="SW73" s="177" t="str">
        <f t="shared" ref="SW73:SW100" si="339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56"/>
        <v xml:space="preserve"> </v>
      </c>
      <c r="TD73" s="176" t="str">
        <f>IF(SZ73=0," ",VLOOKUP(SZ73,PROTOKOL!$A:$E,5,FALSE))</f>
        <v xml:space="preserve"> </v>
      </c>
      <c r="TE73" s="212" t="str">
        <f t="shared" si="202"/>
        <v xml:space="preserve"> </v>
      </c>
      <c r="TF73" s="176">
        <f t="shared" ref="TF73:TF101" si="340">TA73*2</f>
        <v>0</v>
      </c>
      <c r="TG73" s="177" t="str">
        <f t="shared" ref="TG73:TG100" si="341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7"/>
        <v xml:space="preserve"> </v>
      </c>
      <c r="TQ73" s="212" t="str">
        <f>IF(TM73=0," ",VLOOKUP(TM73,PROTOKOL!$A:$E,5,FALSE))</f>
        <v xml:space="preserve"> </v>
      </c>
      <c r="TR73" s="176"/>
      <c r="TS73" s="177" t="str">
        <f t="shared" ref="TS73:TS100" si="342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8"/>
        <v xml:space="preserve"> </v>
      </c>
      <c r="TZ73" s="176" t="str">
        <f>IF(TV73=0," ",VLOOKUP(TV73,PROTOKOL!$A:$E,5,FALSE))</f>
        <v xml:space="preserve"> </v>
      </c>
      <c r="UA73" s="212" t="str">
        <f t="shared" si="203"/>
        <v xml:space="preserve"> </v>
      </c>
      <c r="UB73" s="176">
        <f t="shared" ref="UB73:UB101" si="343">TW73*2</f>
        <v>0</v>
      </c>
      <c r="UC73" s="177" t="str">
        <f t="shared" ref="UC73:UC100" si="344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9"/>
        <v xml:space="preserve"> </v>
      </c>
      <c r="UM73" s="212" t="str">
        <f>IF(UI73=0," ",VLOOKUP(UI73,PROTOKOL!$A:$E,5,FALSE))</f>
        <v xml:space="preserve"> </v>
      </c>
      <c r="UN73" s="176"/>
      <c r="UO73" s="177" t="str">
        <f t="shared" ref="UO73:UO100" si="345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60"/>
        <v xml:space="preserve"> </v>
      </c>
      <c r="UV73" s="176" t="str">
        <f>IF(UR73=0," ",VLOOKUP(UR73,PROTOKOL!$A:$E,5,FALSE))</f>
        <v xml:space="preserve"> </v>
      </c>
      <c r="UW73" s="212" t="str">
        <f t="shared" si="204"/>
        <v xml:space="preserve"> </v>
      </c>
      <c r="UX73" s="176">
        <f t="shared" ref="UX73:UX101" si="346">US73*2</f>
        <v>0</v>
      </c>
      <c r="UY73" s="177" t="str">
        <f t="shared" ref="UY73:UY100" si="347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61"/>
        <v xml:space="preserve"> </v>
      </c>
      <c r="VI73" s="212" t="str">
        <f>IF(VE73=0," ",VLOOKUP(VE73,PROTOKOL!$A:$E,5,FALSE))</f>
        <v xml:space="preserve"> </v>
      </c>
      <c r="VJ73" s="176"/>
      <c r="VK73" s="177" t="str">
        <f t="shared" ref="VK73:VK100" si="348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62"/>
        <v xml:space="preserve"> </v>
      </c>
      <c r="VR73" s="176" t="str">
        <f>IF(VN73=0," ",VLOOKUP(VN73,PROTOKOL!$A:$E,5,FALSE))</f>
        <v xml:space="preserve"> </v>
      </c>
      <c r="VS73" s="212" t="str">
        <f t="shared" si="205"/>
        <v xml:space="preserve"> </v>
      </c>
      <c r="VT73" s="176">
        <f t="shared" ref="VT73:VT101" si="349">VO73*2</f>
        <v>0</v>
      </c>
      <c r="VU73" s="177" t="str">
        <f t="shared" ref="VU73:VU100" si="350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63"/>
        <v xml:space="preserve"> </v>
      </c>
      <c r="WE73" s="212" t="str">
        <f>IF(WA73=0," ",VLOOKUP(WA73,PROTOKOL!$A:$E,5,FALSE))</f>
        <v xml:space="preserve"> </v>
      </c>
      <c r="WF73" s="176"/>
      <c r="WG73" s="177" t="str">
        <f t="shared" ref="WG73:WG100" si="351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64"/>
        <v xml:space="preserve"> </v>
      </c>
      <c r="WN73" s="176" t="str">
        <f>IF(WJ73=0," ",VLOOKUP(WJ73,PROTOKOL!$A:$E,5,FALSE))</f>
        <v xml:space="preserve"> </v>
      </c>
      <c r="WO73" s="212" t="str">
        <f t="shared" si="206"/>
        <v xml:space="preserve"> </v>
      </c>
      <c r="WP73" s="176">
        <f t="shared" ref="WP73:WP101" si="352">WK73*2</f>
        <v>0</v>
      </c>
      <c r="WQ73" s="177" t="str">
        <f t="shared" ref="WQ73:WQ100" si="353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65"/>
        <v xml:space="preserve"> </v>
      </c>
      <c r="XA73" s="212" t="str">
        <f>IF(WW73=0," ",VLOOKUP(WW73,PROTOKOL!$A:$E,5,FALSE))</f>
        <v xml:space="preserve"> </v>
      </c>
      <c r="XB73" s="176"/>
      <c r="XC73" s="177" t="str">
        <f t="shared" ref="XC73:XC100" si="354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66"/>
        <v xml:space="preserve"> </v>
      </c>
      <c r="XJ73" s="176" t="str">
        <f>IF(XF73=0," ",VLOOKUP(XF73,PROTOKOL!$A:$E,5,FALSE))</f>
        <v xml:space="preserve"> </v>
      </c>
      <c r="XK73" s="212" t="str">
        <f t="shared" si="207"/>
        <v xml:space="preserve"> </v>
      </c>
      <c r="XL73" s="176">
        <f t="shared" ref="XL73:XL101" si="355">XG73*2</f>
        <v>0</v>
      </c>
      <c r="XM73" s="177" t="str">
        <f t="shared" ref="XM73:XM100" si="356">IF(XL73=0," ",XK73/XG73*XL73)</f>
        <v xml:space="preserve"> </v>
      </c>
      <c r="XO73" s="173">
        <v>17</v>
      </c>
      <c r="XP73" s="230"/>
      <c r="XQ73" s="174" t="str">
        <f>IF(XS73=0," ",VLOOKUP(XS73,PROTOKOL!$A:$F,6,FALSE))</f>
        <v xml:space="preserve"> </v>
      </c>
      <c r="XR73" s="43"/>
      <c r="XS73" s="43"/>
      <c r="XT73" s="43"/>
      <c r="XU73" s="42" t="str">
        <f>IF(XS73=0," ",(VLOOKUP(XS73,PROTOKOL!$A$1:$E$29,2,FALSE))*XT73)</f>
        <v xml:space="preserve"> </v>
      </c>
      <c r="XV73" s="175" t="str">
        <f t="shared" si="267"/>
        <v xml:space="preserve"> </v>
      </c>
      <c r="XW73" s="212" t="str">
        <f>IF(XS73=0," ",VLOOKUP(XS73,PROTOKOL!$A:$E,5,FALSE))</f>
        <v xml:space="preserve"> </v>
      </c>
      <c r="XX73" s="176"/>
      <c r="XY73" s="177" t="str">
        <f t="shared" ref="XY73:XY100" si="357">IF(XS73=0," ",(XW73*XV73))</f>
        <v xml:space="preserve"> </v>
      </c>
      <c r="XZ73" s="217" t="str">
        <f>IF(YB73=0," ",VLOOKUP(YB73,PROTOKOL!$A:$F,6,FALSE))</f>
        <v xml:space="preserve"> </v>
      </c>
      <c r="YA73" s="43"/>
      <c r="YB73" s="43"/>
      <c r="YC73" s="43"/>
      <c r="YD73" s="91" t="str">
        <f>IF(YB73=0," ",(VLOOKUP(YB73,PROTOKOL!$A$1:$E$29,2,FALSE))*YC73)</f>
        <v xml:space="preserve"> </v>
      </c>
      <c r="YE73" s="175" t="str">
        <f t="shared" si="268"/>
        <v xml:space="preserve"> </v>
      </c>
      <c r="YF73" s="176" t="str">
        <f>IF(YB73=0," ",VLOOKUP(YB73,PROTOKOL!$A:$E,5,FALSE))</f>
        <v xml:space="preserve"> </v>
      </c>
      <c r="YG73" s="212" t="str">
        <f t="shared" si="208"/>
        <v xml:space="preserve"> </v>
      </c>
      <c r="YH73" s="176">
        <f t="shared" ref="YH73:YH101" si="358">YC73*2</f>
        <v>0</v>
      </c>
      <c r="YI73" s="177" t="str">
        <f t="shared" ref="YI73:YI100" si="359">IF(YH73=0," ",YG73/YC73*YH73)</f>
        <v xml:space="preserve"> </v>
      </c>
    </row>
    <row r="74" spans="1:659" ht="13.8">
      <c r="A74" s="173">
        <v>18</v>
      </c>
      <c r="B74" s="231">
        <v>18</v>
      </c>
      <c r="C74" s="174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5" t="str">
        <f t="shared" si="209"/>
        <v xml:space="preserve"> </v>
      </c>
      <c r="I74" s="212" t="str">
        <f>IF(E74=0," ",VLOOKUP(E74,PROTOKOL!$A:$E,5,FALSE))</f>
        <v xml:space="preserve"> </v>
      </c>
      <c r="J74" s="176"/>
      <c r="K74" s="177" t="str">
        <f t="shared" si="269"/>
        <v xml:space="preserve"> 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10"/>
        <v xml:space="preserve"> </v>
      </c>
      <c r="R74" s="176" t="str">
        <f>IF(N74=0," ",VLOOKUP(N74,PROTOKOL!$A:$E,5,FALSE))</f>
        <v xml:space="preserve"> </v>
      </c>
      <c r="S74" s="212" t="str">
        <f t="shared" si="270"/>
        <v xml:space="preserve"> </v>
      </c>
      <c r="T74" s="176">
        <f t="shared" si="271"/>
        <v>0</v>
      </c>
      <c r="U74" s="177" t="str">
        <f t="shared" si="272"/>
        <v xml:space="preserve"> </v>
      </c>
      <c r="W74" s="173">
        <v>18</v>
      </c>
      <c r="X74" s="231">
        <v>18</v>
      </c>
      <c r="Y74" s="174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5" t="str">
        <f t="shared" si="211"/>
        <v xml:space="preserve"> </v>
      </c>
      <c r="AE74" s="212" t="str">
        <f>IF(AA74=0," ",VLOOKUP(AA74,PROTOKOL!$A:$E,5,FALSE))</f>
        <v xml:space="preserve"> </v>
      </c>
      <c r="AF74" s="176"/>
      <c r="AG74" s="177" t="str">
        <f t="shared" si="273"/>
        <v xml:space="preserve"> 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12"/>
        <v xml:space="preserve"> </v>
      </c>
      <c r="AN74" s="176" t="str">
        <f>IF(AJ74=0," ",VLOOKUP(AJ74,PROTOKOL!$A:$E,5,FALSE))</f>
        <v xml:space="preserve"> </v>
      </c>
      <c r="AO74" s="212" t="str">
        <f t="shared" si="180"/>
        <v xml:space="preserve"> </v>
      </c>
      <c r="AP74" s="176">
        <f t="shared" si="274"/>
        <v>0</v>
      </c>
      <c r="AQ74" s="177" t="str">
        <f t="shared" si="275"/>
        <v xml:space="preserve"> </v>
      </c>
      <c r="AS74" s="173">
        <v>18</v>
      </c>
      <c r="AT74" s="231">
        <v>18</v>
      </c>
      <c r="AU74" s="174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5" t="str">
        <f t="shared" si="213"/>
        <v xml:space="preserve"> </v>
      </c>
      <c r="BA74" s="212" t="str">
        <f>IF(AW74=0," ",VLOOKUP(AW74,PROTOKOL!$A:$E,5,FALSE))</f>
        <v xml:space="preserve"> </v>
      </c>
      <c r="BB74" s="176"/>
      <c r="BC74" s="177" t="str">
        <f t="shared" si="276"/>
        <v xml:space="preserve"> 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14"/>
        <v xml:space="preserve"> </v>
      </c>
      <c r="BJ74" s="176" t="str">
        <f>IF(BF74=0," ",VLOOKUP(BF74,PROTOKOL!$A:$E,5,FALSE))</f>
        <v xml:space="preserve"> </v>
      </c>
      <c r="BK74" s="212" t="str">
        <f t="shared" si="181"/>
        <v xml:space="preserve"> </v>
      </c>
      <c r="BL74" s="176">
        <f t="shared" si="277"/>
        <v>0</v>
      </c>
      <c r="BM74" s="177" t="str">
        <f t="shared" si="278"/>
        <v xml:space="preserve"> </v>
      </c>
      <c r="BO74" s="173">
        <v>18</v>
      </c>
      <c r="BP74" s="231">
        <v>18</v>
      </c>
      <c r="BQ74" s="174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5" t="str">
        <f t="shared" si="215"/>
        <v xml:space="preserve"> </v>
      </c>
      <c r="BW74" s="212" t="str">
        <f>IF(BS74=0," ",VLOOKUP(BS74,PROTOKOL!$A:$E,5,FALSE))</f>
        <v xml:space="preserve"> </v>
      </c>
      <c r="BX74" s="176"/>
      <c r="BY74" s="177" t="str">
        <f t="shared" si="279"/>
        <v xml:space="preserve"> 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16"/>
        <v xml:space="preserve"> </v>
      </c>
      <c r="CF74" s="176" t="str">
        <f>IF(CB74=0," ",VLOOKUP(CB74,PROTOKOL!$A:$E,5,FALSE))</f>
        <v xml:space="preserve"> </v>
      </c>
      <c r="CG74" s="212" t="str">
        <f t="shared" si="182"/>
        <v xml:space="preserve"> </v>
      </c>
      <c r="CH74" s="176">
        <f t="shared" si="280"/>
        <v>0</v>
      </c>
      <c r="CI74" s="177" t="str">
        <f t="shared" si="281"/>
        <v xml:space="preserve"> </v>
      </c>
      <c r="CK74" s="173">
        <v>18</v>
      </c>
      <c r="CL74" s="231">
        <v>18</v>
      </c>
      <c r="CM74" s="174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5" t="str">
        <f t="shared" si="217"/>
        <v xml:space="preserve"> </v>
      </c>
      <c r="CS74" s="212" t="str">
        <f>IF(CO74=0," ",VLOOKUP(CO74,PROTOKOL!$A:$E,5,FALSE))</f>
        <v xml:space="preserve"> </v>
      </c>
      <c r="CT74" s="176"/>
      <c r="CU74" s="177" t="str">
        <f t="shared" si="282"/>
        <v xml:space="preserve"> 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8"/>
        <v xml:space="preserve"> </v>
      </c>
      <c r="DB74" s="176" t="str">
        <f>IF(CX74=0," ",VLOOKUP(CX74,PROTOKOL!$A:$E,5,FALSE))</f>
        <v xml:space="preserve"> </v>
      </c>
      <c r="DC74" s="212" t="str">
        <f t="shared" si="183"/>
        <v xml:space="preserve"> </v>
      </c>
      <c r="DD74" s="176">
        <f t="shared" si="283"/>
        <v>0</v>
      </c>
      <c r="DE74" s="177" t="str">
        <f t="shared" si="284"/>
        <v xml:space="preserve"> </v>
      </c>
      <c r="DG74" s="173">
        <v>18</v>
      </c>
      <c r="DH74" s="231">
        <v>18</v>
      </c>
      <c r="DI74" s="174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5" t="str">
        <f t="shared" si="219"/>
        <v xml:space="preserve"> </v>
      </c>
      <c r="DO74" s="212" t="str">
        <f>IF(DK74=0," ",VLOOKUP(DK74,PROTOKOL!$A:$E,5,FALSE))</f>
        <v xml:space="preserve"> </v>
      </c>
      <c r="DP74" s="176"/>
      <c r="DQ74" s="177" t="str">
        <f t="shared" si="285"/>
        <v xml:space="preserve"> 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20"/>
        <v xml:space="preserve"> </v>
      </c>
      <c r="DX74" s="176" t="str">
        <f>IF(DT74=0," ",VLOOKUP(DT74,PROTOKOL!$A:$E,5,FALSE))</f>
        <v xml:space="preserve"> </v>
      </c>
      <c r="DY74" s="212" t="str">
        <f t="shared" si="184"/>
        <v xml:space="preserve"> </v>
      </c>
      <c r="DZ74" s="176">
        <f t="shared" si="286"/>
        <v>0</v>
      </c>
      <c r="EA74" s="177" t="str">
        <f t="shared" si="287"/>
        <v xml:space="preserve"> </v>
      </c>
      <c r="EC74" s="173">
        <v>18</v>
      </c>
      <c r="ED74" s="231">
        <v>18</v>
      </c>
      <c r="EE74" s="174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21"/>
        <v xml:space="preserve"> </v>
      </c>
      <c r="EK74" s="212" t="str">
        <f>IF(EG74=0," ",VLOOKUP(EG74,PROTOKOL!$A:$E,5,FALSE))</f>
        <v xml:space="preserve"> </v>
      </c>
      <c r="EL74" s="176"/>
      <c r="EM74" s="177" t="str">
        <f t="shared" si="288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22"/>
        <v xml:space="preserve"> </v>
      </c>
      <c r="ET74" s="176" t="str">
        <f>IF(EP74=0," ",VLOOKUP(EP74,PROTOKOL!$A:$E,5,FALSE))</f>
        <v xml:space="preserve"> </v>
      </c>
      <c r="EU74" s="212" t="str">
        <f t="shared" si="185"/>
        <v xml:space="preserve"> </v>
      </c>
      <c r="EV74" s="176">
        <f t="shared" si="289"/>
        <v>0</v>
      </c>
      <c r="EW74" s="177" t="str">
        <f t="shared" si="290"/>
        <v xml:space="preserve"> </v>
      </c>
      <c r="EY74" s="173">
        <v>18</v>
      </c>
      <c r="EZ74" s="231">
        <v>18</v>
      </c>
      <c r="FA74" s="174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5" t="str">
        <f t="shared" si="223"/>
        <v xml:space="preserve"> </v>
      </c>
      <c r="FG74" s="212" t="str">
        <f>IF(FC74=0," ",VLOOKUP(FC74,PROTOKOL!$A:$E,5,FALSE))</f>
        <v xml:space="preserve"> </v>
      </c>
      <c r="FH74" s="176"/>
      <c r="FI74" s="177" t="str">
        <f t="shared" si="291"/>
        <v xml:space="preserve"> 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24"/>
        <v xml:space="preserve"> </v>
      </c>
      <c r="FP74" s="176" t="str">
        <f>IF(FL74=0," ",VLOOKUP(FL74,PROTOKOL!$A:$E,5,FALSE))</f>
        <v xml:space="preserve"> </v>
      </c>
      <c r="FQ74" s="212" t="str">
        <f t="shared" si="186"/>
        <v xml:space="preserve"> </v>
      </c>
      <c r="FR74" s="176">
        <f t="shared" si="292"/>
        <v>0</v>
      </c>
      <c r="FS74" s="177" t="str">
        <f t="shared" si="293"/>
        <v xml:space="preserve"> </v>
      </c>
      <c r="FU74" s="173">
        <v>18</v>
      </c>
      <c r="FV74" s="231">
        <v>18</v>
      </c>
      <c r="FW74" s="174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5" t="str">
        <f t="shared" si="225"/>
        <v xml:space="preserve"> </v>
      </c>
      <c r="GC74" s="212" t="str">
        <f>IF(FY74=0," ",VLOOKUP(FY74,PROTOKOL!$A:$E,5,FALSE))</f>
        <v xml:space="preserve"> </v>
      </c>
      <c r="GD74" s="176"/>
      <c r="GE74" s="177" t="str">
        <f t="shared" si="294"/>
        <v xml:space="preserve"> 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26"/>
        <v xml:space="preserve"> </v>
      </c>
      <c r="GL74" s="176" t="str">
        <f>IF(GH74=0," ",VLOOKUP(GH74,PROTOKOL!$A:$E,5,FALSE))</f>
        <v xml:space="preserve"> </v>
      </c>
      <c r="GM74" s="212" t="str">
        <f t="shared" si="187"/>
        <v xml:space="preserve"> </v>
      </c>
      <c r="GN74" s="176">
        <f t="shared" si="295"/>
        <v>0</v>
      </c>
      <c r="GO74" s="177" t="str">
        <f t="shared" si="296"/>
        <v xml:space="preserve"> </v>
      </c>
      <c r="GQ74" s="173">
        <v>18</v>
      </c>
      <c r="GR74" s="231">
        <v>18</v>
      </c>
      <c r="GS74" s="174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5" t="str">
        <f t="shared" si="227"/>
        <v xml:space="preserve"> </v>
      </c>
      <c r="GY74" s="212" t="str">
        <f>IF(GU74=0," ",VLOOKUP(GU74,PROTOKOL!$A:$E,5,FALSE))</f>
        <v xml:space="preserve"> </v>
      </c>
      <c r="GZ74" s="176"/>
      <c r="HA74" s="177" t="str">
        <f t="shared" si="297"/>
        <v xml:space="preserve"> 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8"/>
        <v xml:space="preserve"> </v>
      </c>
      <c r="HH74" s="176" t="str">
        <f>IF(HD74=0," ",VLOOKUP(HD74,PROTOKOL!$A:$E,5,FALSE))</f>
        <v xml:space="preserve"> </v>
      </c>
      <c r="HI74" s="212" t="str">
        <f t="shared" si="188"/>
        <v xml:space="preserve"> </v>
      </c>
      <c r="HJ74" s="176">
        <f t="shared" si="298"/>
        <v>0</v>
      </c>
      <c r="HK74" s="177" t="str">
        <f t="shared" si="299"/>
        <v xml:space="preserve"> </v>
      </c>
      <c r="HM74" s="173">
        <v>18</v>
      </c>
      <c r="HN74" s="231">
        <v>18</v>
      </c>
      <c r="HO74" s="174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5" t="str">
        <f t="shared" si="229"/>
        <v xml:space="preserve"> </v>
      </c>
      <c r="HU74" s="212" t="str">
        <f>IF(HQ74=0," ",VLOOKUP(HQ74,PROTOKOL!$A:$E,5,FALSE))</f>
        <v xml:space="preserve"> </v>
      </c>
      <c r="HV74" s="176"/>
      <c r="HW74" s="177" t="str">
        <f t="shared" si="300"/>
        <v xml:space="preserve"> 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30"/>
        <v xml:space="preserve"> </v>
      </c>
      <c r="ID74" s="176" t="str">
        <f>IF(HZ74=0," ",VLOOKUP(HZ74,PROTOKOL!$A:$E,5,FALSE))</f>
        <v xml:space="preserve"> </v>
      </c>
      <c r="IE74" s="212" t="str">
        <f t="shared" si="189"/>
        <v xml:space="preserve"> </v>
      </c>
      <c r="IF74" s="176">
        <f t="shared" si="301"/>
        <v>0</v>
      </c>
      <c r="IG74" s="177" t="str">
        <f t="shared" si="302"/>
        <v xml:space="preserve"> </v>
      </c>
      <c r="II74" s="173">
        <v>18</v>
      </c>
      <c r="IJ74" s="231">
        <v>18</v>
      </c>
      <c r="IK74" s="174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31"/>
        <v xml:space="preserve"> </v>
      </c>
      <c r="IQ74" s="212" t="str">
        <f>IF(IM74=0," ",VLOOKUP(IM74,PROTOKOL!$A:$E,5,FALSE))</f>
        <v xml:space="preserve"> </v>
      </c>
      <c r="IR74" s="176"/>
      <c r="IS74" s="177" t="str">
        <f t="shared" si="303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32"/>
        <v xml:space="preserve"> </v>
      </c>
      <c r="IZ74" s="176" t="str">
        <f>IF(IV74=0," ",VLOOKUP(IV74,PROTOKOL!$A:$E,5,FALSE))</f>
        <v xml:space="preserve"> </v>
      </c>
      <c r="JA74" s="212" t="str">
        <f t="shared" si="190"/>
        <v xml:space="preserve"> </v>
      </c>
      <c r="JB74" s="176">
        <f t="shared" si="304"/>
        <v>0</v>
      </c>
      <c r="JC74" s="177" t="str">
        <f t="shared" si="305"/>
        <v xml:space="preserve"> </v>
      </c>
      <c r="JE74" s="173">
        <v>18</v>
      </c>
      <c r="JF74" s="231">
        <v>18</v>
      </c>
      <c r="JG74" s="174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5" t="str">
        <f t="shared" si="233"/>
        <v xml:space="preserve"> </v>
      </c>
      <c r="JM74" s="212" t="str">
        <f>IF(JI74=0," ",VLOOKUP(JI74,PROTOKOL!$A:$E,5,FALSE))</f>
        <v xml:space="preserve"> </v>
      </c>
      <c r="JN74" s="176"/>
      <c r="JO74" s="177" t="str">
        <f t="shared" si="306"/>
        <v xml:space="preserve"> 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34"/>
        <v xml:space="preserve"> </v>
      </c>
      <c r="JV74" s="176" t="str">
        <f>IF(JR74=0," ",VLOOKUP(JR74,PROTOKOL!$A:$E,5,FALSE))</f>
        <v xml:space="preserve"> </v>
      </c>
      <c r="JW74" s="212" t="str">
        <f t="shared" si="191"/>
        <v xml:space="preserve"> </v>
      </c>
      <c r="JX74" s="176">
        <f t="shared" si="307"/>
        <v>0</v>
      </c>
      <c r="JY74" s="177" t="str">
        <f t="shared" si="308"/>
        <v xml:space="preserve"> </v>
      </c>
      <c r="KA74" s="173">
        <v>18</v>
      </c>
      <c r="KB74" s="231">
        <v>18</v>
      </c>
      <c r="KC74" s="174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5" t="str">
        <f t="shared" si="235"/>
        <v xml:space="preserve"> </v>
      </c>
      <c r="KI74" s="212" t="str">
        <f>IF(KE74=0," ",VLOOKUP(KE74,PROTOKOL!$A:$E,5,FALSE))</f>
        <v xml:space="preserve"> </v>
      </c>
      <c r="KJ74" s="176"/>
      <c r="KK74" s="177" t="str">
        <f t="shared" si="309"/>
        <v xml:space="preserve"> </v>
      </c>
      <c r="KL74" s="217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5" t="str">
        <f t="shared" si="236"/>
        <v xml:space="preserve"> </v>
      </c>
      <c r="KR74" s="176" t="str">
        <f>IF(KN74=0," ",VLOOKUP(KN74,PROTOKOL!$A:$E,5,FALSE))</f>
        <v xml:space="preserve"> </v>
      </c>
      <c r="KS74" s="212" t="str">
        <f t="shared" si="192"/>
        <v xml:space="preserve"> </v>
      </c>
      <c r="KT74" s="176">
        <f t="shared" si="310"/>
        <v>0</v>
      </c>
      <c r="KU74" s="177" t="str">
        <f t="shared" si="311"/>
        <v xml:space="preserve"> </v>
      </c>
      <c r="KW74" s="173">
        <v>18</v>
      </c>
      <c r="KX74" s="231">
        <v>18</v>
      </c>
      <c r="KY74" s="174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5" t="str">
        <f t="shared" si="237"/>
        <v xml:space="preserve"> </v>
      </c>
      <c r="LE74" s="212" t="str">
        <f>IF(LA74=0," ",VLOOKUP(LA74,PROTOKOL!$A:$E,5,FALSE))</f>
        <v xml:space="preserve"> </v>
      </c>
      <c r="LF74" s="176"/>
      <c r="LG74" s="177" t="str">
        <f t="shared" si="312"/>
        <v xml:space="preserve"> 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8"/>
        <v xml:space="preserve"> </v>
      </c>
      <c r="LN74" s="176" t="str">
        <f>IF(LJ74=0," ",VLOOKUP(LJ74,PROTOKOL!$A:$E,5,FALSE))</f>
        <v xml:space="preserve"> </v>
      </c>
      <c r="LO74" s="212" t="str">
        <f t="shared" si="193"/>
        <v xml:space="preserve"> </v>
      </c>
      <c r="LP74" s="176">
        <f t="shared" si="313"/>
        <v>0</v>
      </c>
      <c r="LQ74" s="177" t="str">
        <f t="shared" si="314"/>
        <v xml:space="preserve"> </v>
      </c>
      <c r="LS74" s="173">
        <v>18</v>
      </c>
      <c r="LT74" s="231">
        <v>18</v>
      </c>
      <c r="LU74" s="174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5" t="str">
        <f t="shared" si="239"/>
        <v xml:space="preserve"> </v>
      </c>
      <c r="MA74" s="212" t="str">
        <f>IF(LW74=0," ",VLOOKUP(LW74,PROTOKOL!$A:$E,5,FALSE))</f>
        <v xml:space="preserve"> </v>
      </c>
      <c r="MB74" s="176"/>
      <c r="MC74" s="177" t="str">
        <f t="shared" si="315"/>
        <v xml:space="preserve"> 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40"/>
        <v xml:space="preserve"> </v>
      </c>
      <c r="MJ74" s="176" t="str">
        <f>IF(MF74=0," ",VLOOKUP(MF74,PROTOKOL!$A:$E,5,FALSE))</f>
        <v xml:space="preserve"> </v>
      </c>
      <c r="MK74" s="212" t="str">
        <f t="shared" si="194"/>
        <v xml:space="preserve"> </v>
      </c>
      <c r="ML74" s="176">
        <f t="shared" si="316"/>
        <v>0</v>
      </c>
      <c r="MM74" s="177" t="str">
        <f t="shared" si="317"/>
        <v xml:space="preserve"> </v>
      </c>
      <c r="MO74" s="173">
        <v>18</v>
      </c>
      <c r="MP74" s="231">
        <v>18</v>
      </c>
      <c r="MQ74" s="174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5" t="str">
        <f t="shared" si="241"/>
        <v xml:space="preserve"> </v>
      </c>
      <c r="MW74" s="212" t="str">
        <f>IF(MS74=0," ",VLOOKUP(MS74,PROTOKOL!$A:$E,5,FALSE))</f>
        <v xml:space="preserve"> </v>
      </c>
      <c r="MX74" s="176"/>
      <c r="MY74" s="177" t="str">
        <f t="shared" si="318"/>
        <v xml:space="preserve"> 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42"/>
        <v xml:space="preserve"> </v>
      </c>
      <c r="NF74" s="176" t="str">
        <f>IF(NB74=0," ",VLOOKUP(NB74,PROTOKOL!$A:$E,5,FALSE))</f>
        <v xml:space="preserve"> </v>
      </c>
      <c r="NG74" s="212" t="str">
        <f t="shared" si="195"/>
        <v xml:space="preserve"> </v>
      </c>
      <c r="NH74" s="176">
        <f t="shared" si="319"/>
        <v>0</v>
      </c>
      <c r="NI74" s="177" t="str">
        <f t="shared" si="320"/>
        <v xml:space="preserve"> </v>
      </c>
      <c r="NK74" s="173">
        <v>18</v>
      </c>
      <c r="NL74" s="231">
        <v>18</v>
      </c>
      <c r="NM74" s="174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5" t="str">
        <f t="shared" si="243"/>
        <v xml:space="preserve"> </v>
      </c>
      <c r="NS74" s="212" t="str">
        <f>IF(NO74=0," ",VLOOKUP(NO74,PROTOKOL!$A:$E,5,FALSE))</f>
        <v xml:space="preserve"> </v>
      </c>
      <c r="NT74" s="176"/>
      <c r="NU74" s="177" t="str">
        <f t="shared" si="321"/>
        <v xml:space="preserve"> 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44"/>
        <v xml:space="preserve"> </v>
      </c>
      <c r="OB74" s="176" t="str">
        <f>IF(NX74=0," ",VLOOKUP(NX74,PROTOKOL!$A:$E,5,FALSE))</f>
        <v xml:space="preserve"> </v>
      </c>
      <c r="OC74" s="212" t="str">
        <f t="shared" si="196"/>
        <v xml:space="preserve"> </v>
      </c>
      <c r="OD74" s="176">
        <f t="shared" si="322"/>
        <v>0</v>
      </c>
      <c r="OE74" s="177" t="str">
        <f t="shared" si="323"/>
        <v xml:space="preserve"> </v>
      </c>
      <c r="OG74" s="173">
        <v>18</v>
      </c>
      <c r="OH74" s="231">
        <v>18</v>
      </c>
      <c r="OI74" s="174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5" t="str">
        <f t="shared" si="245"/>
        <v xml:space="preserve"> </v>
      </c>
      <c r="OO74" s="212" t="str">
        <f>IF(OK74=0," ",VLOOKUP(OK74,PROTOKOL!$A:$E,5,FALSE))</f>
        <v xml:space="preserve"> </v>
      </c>
      <c r="OP74" s="176"/>
      <c r="OQ74" s="177" t="str">
        <f t="shared" si="324"/>
        <v xml:space="preserve"> 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46"/>
        <v xml:space="preserve"> </v>
      </c>
      <c r="OX74" s="176" t="str">
        <f>IF(OT74=0," ",VLOOKUP(OT74,PROTOKOL!$A:$E,5,FALSE))</f>
        <v xml:space="preserve"> </v>
      </c>
      <c r="OY74" s="212" t="str">
        <f t="shared" si="197"/>
        <v xml:space="preserve"> </v>
      </c>
      <c r="OZ74" s="176">
        <f t="shared" si="325"/>
        <v>0</v>
      </c>
      <c r="PA74" s="177" t="str">
        <f t="shared" si="326"/>
        <v xml:space="preserve"> </v>
      </c>
      <c r="PC74" s="173">
        <v>18</v>
      </c>
      <c r="PD74" s="231">
        <v>18</v>
      </c>
      <c r="PE74" s="174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5" t="str">
        <f t="shared" si="247"/>
        <v xml:space="preserve"> </v>
      </c>
      <c r="PK74" s="212" t="str">
        <f>IF(PG74=0," ",VLOOKUP(PG74,PROTOKOL!$A:$E,5,FALSE))</f>
        <v xml:space="preserve"> </v>
      </c>
      <c r="PL74" s="176"/>
      <c r="PM74" s="177" t="str">
        <f t="shared" si="327"/>
        <v xml:space="preserve"> 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8"/>
        <v xml:space="preserve"> </v>
      </c>
      <c r="PT74" s="176" t="str">
        <f>IF(PP74=0," ",VLOOKUP(PP74,PROTOKOL!$A:$E,5,FALSE))</f>
        <v xml:space="preserve"> </v>
      </c>
      <c r="PU74" s="212" t="str">
        <f t="shared" si="198"/>
        <v xml:space="preserve"> </v>
      </c>
      <c r="PV74" s="176">
        <f t="shared" si="328"/>
        <v>0</v>
      </c>
      <c r="PW74" s="177" t="str">
        <f t="shared" si="329"/>
        <v xml:space="preserve"> </v>
      </c>
      <c r="PY74" s="173">
        <v>18</v>
      </c>
      <c r="PZ74" s="231">
        <v>18</v>
      </c>
      <c r="QA74" s="174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5" t="str">
        <f t="shared" si="249"/>
        <v xml:space="preserve"> </v>
      </c>
      <c r="QG74" s="212" t="str">
        <f>IF(QC74=0," ",VLOOKUP(QC74,PROTOKOL!$A:$E,5,FALSE))</f>
        <v xml:space="preserve"> </v>
      </c>
      <c r="QH74" s="176"/>
      <c r="QI74" s="177" t="str">
        <f t="shared" si="330"/>
        <v xml:space="preserve"> 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50"/>
        <v xml:space="preserve"> </v>
      </c>
      <c r="QP74" s="176" t="str">
        <f>IF(QL74=0," ",VLOOKUP(QL74,PROTOKOL!$A:$E,5,FALSE))</f>
        <v xml:space="preserve"> </v>
      </c>
      <c r="QQ74" s="212" t="str">
        <f t="shared" si="199"/>
        <v xml:space="preserve"> </v>
      </c>
      <c r="QR74" s="176">
        <f t="shared" si="331"/>
        <v>0</v>
      </c>
      <c r="QS74" s="177" t="str">
        <f t="shared" si="332"/>
        <v xml:space="preserve"> </v>
      </c>
      <c r="QU74" s="173">
        <v>18</v>
      </c>
      <c r="QV74" s="231">
        <v>18</v>
      </c>
      <c r="QW74" s="174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5" t="str">
        <f t="shared" si="251"/>
        <v xml:space="preserve"> </v>
      </c>
      <c r="RC74" s="212" t="str">
        <f>IF(QY74=0," ",VLOOKUP(QY74,PROTOKOL!$A:$E,5,FALSE))</f>
        <v xml:space="preserve"> </v>
      </c>
      <c r="RD74" s="176"/>
      <c r="RE74" s="177" t="str">
        <f t="shared" si="333"/>
        <v xml:space="preserve"> 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52"/>
        <v xml:space="preserve"> </v>
      </c>
      <c r="RL74" s="176" t="str">
        <f>IF(RH74=0," ",VLOOKUP(RH74,PROTOKOL!$A:$E,5,FALSE))</f>
        <v xml:space="preserve"> </v>
      </c>
      <c r="RM74" s="212" t="str">
        <f t="shared" si="200"/>
        <v xml:space="preserve"> </v>
      </c>
      <c r="RN74" s="176">
        <f t="shared" si="334"/>
        <v>0</v>
      </c>
      <c r="RO74" s="177" t="str">
        <f t="shared" si="335"/>
        <v xml:space="preserve"> </v>
      </c>
      <c r="RQ74" s="173">
        <v>18</v>
      </c>
      <c r="RR74" s="231">
        <v>18</v>
      </c>
      <c r="RS74" s="174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5" t="str">
        <f t="shared" si="253"/>
        <v xml:space="preserve"> </v>
      </c>
      <c r="RY74" s="212" t="str">
        <f>IF(RU74=0," ",VLOOKUP(RU74,PROTOKOL!$A:$E,5,FALSE))</f>
        <v xml:space="preserve"> </v>
      </c>
      <c r="RZ74" s="176"/>
      <c r="SA74" s="177" t="str">
        <f t="shared" si="336"/>
        <v xml:space="preserve"> 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54"/>
        <v xml:space="preserve"> </v>
      </c>
      <c r="SH74" s="176" t="str">
        <f>IF(SD74=0," ",VLOOKUP(SD74,PROTOKOL!$A:$E,5,FALSE))</f>
        <v xml:space="preserve"> </v>
      </c>
      <c r="SI74" s="212" t="str">
        <f t="shared" si="201"/>
        <v xml:space="preserve"> </v>
      </c>
      <c r="SJ74" s="176">
        <f t="shared" si="337"/>
        <v>0</v>
      </c>
      <c r="SK74" s="177" t="str">
        <f t="shared" si="338"/>
        <v xml:space="preserve"> </v>
      </c>
      <c r="SM74" s="173">
        <v>18</v>
      </c>
      <c r="SN74" s="231">
        <v>18</v>
      </c>
      <c r="SO74" s="174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75" t="str">
        <f t="shared" si="255"/>
        <v xml:space="preserve"> </v>
      </c>
      <c r="SU74" s="212" t="str">
        <f>IF(SQ74=0," ",VLOOKUP(SQ74,PROTOKOL!$A:$E,5,FALSE))</f>
        <v xml:space="preserve"> </v>
      </c>
      <c r="SV74" s="176"/>
      <c r="SW74" s="177" t="str">
        <f t="shared" si="339"/>
        <v xml:space="preserve"> 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56"/>
        <v xml:space="preserve"> </v>
      </c>
      <c r="TD74" s="176" t="str">
        <f>IF(SZ74=0," ",VLOOKUP(SZ74,PROTOKOL!$A:$E,5,FALSE))</f>
        <v xml:space="preserve"> </v>
      </c>
      <c r="TE74" s="212" t="str">
        <f t="shared" si="202"/>
        <v xml:space="preserve"> </v>
      </c>
      <c r="TF74" s="176">
        <f t="shared" si="340"/>
        <v>0</v>
      </c>
      <c r="TG74" s="177" t="str">
        <f t="shared" si="341"/>
        <v xml:space="preserve"> </v>
      </c>
      <c r="TI74" s="173">
        <v>18</v>
      </c>
      <c r="TJ74" s="231">
        <v>18</v>
      </c>
      <c r="TK74" s="174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75" t="str">
        <f t="shared" si="257"/>
        <v xml:space="preserve"> </v>
      </c>
      <c r="TQ74" s="212" t="str">
        <f>IF(TM74=0," ",VLOOKUP(TM74,PROTOKOL!$A:$E,5,FALSE))</f>
        <v xml:space="preserve"> </v>
      </c>
      <c r="TR74" s="176"/>
      <c r="TS74" s="177" t="str">
        <f t="shared" si="342"/>
        <v xml:space="preserve"> 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8"/>
        <v xml:space="preserve"> </v>
      </c>
      <c r="TZ74" s="176" t="str">
        <f>IF(TV74=0," ",VLOOKUP(TV74,PROTOKOL!$A:$E,5,FALSE))</f>
        <v xml:space="preserve"> </v>
      </c>
      <c r="UA74" s="212" t="str">
        <f t="shared" si="203"/>
        <v xml:space="preserve"> </v>
      </c>
      <c r="UB74" s="176">
        <f t="shared" si="343"/>
        <v>0</v>
      </c>
      <c r="UC74" s="177" t="str">
        <f t="shared" si="344"/>
        <v xml:space="preserve"> </v>
      </c>
      <c r="UE74" s="173">
        <v>18</v>
      </c>
      <c r="UF74" s="231">
        <v>18</v>
      </c>
      <c r="UG74" s="174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75" t="str">
        <f t="shared" si="259"/>
        <v xml:space="preserve"> </v>
      </c>
      <c r="UM74" s="212" t="str">
        <f>IF(UI74=0," ",VLOOKUP(UI74,PROTOKOL!$A:$E,5,FALSE))</f>
        <v xml:space="preserve"> </v>
      </c>
      <c r="UN74" s="176"/>
      <c r="UO74" s="177" t="str">
        <f t="shared" si="345"/>
        <v xml:space="preserve"> </v>
      </c>
      <c r="UP74" s="217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75" t="str">
        <f t="shared" si="260"/>
        <v xml:space="preserve"> </v>
      </c>
      <c r="UV74" s="176" t="str">
        <f>IF(UR74=0," ",VLOOKUP(UR74,PROTOKOL!$A:$E,5,FALSE))</f>
        <v xml:space="preserve"> </v>
      </c>
      <c r="UW74" s="212" t="str">
        <f t="shared" si="204"/>
        <v xml:space="preserve"> </v>
      </c>
      <c r="UX74" s="176">
        <f t="shared" si="346"/>
        <v>0</v>
      </c>
      <c r="UY74" s="177" t="str">
        <f t="shared" si="347"/>
        <v xml:space="preserve"> </v>
      </c>
      <c r="VA74" s="173">
        <v>18</v>
      </c>
      <c r="VB74" s="231">
        <v>18</v>
      </c>
      <c r="VC74" s="174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75" t="str">
        <f t="shared" si="261"/>
        <v xml:space="preserve"> </v>
      </c>
      <c r="VI74" s="212" t="str">
        <f>IF(VE74=0," ",VLOOKUP(VE74,PROTOKOL!$A:$E,5,FALSE))</f>
        <v xml:space="preserve"> </v>
      </c>
      <c r="VJ74" s="176"/>
      <c r="VK74" s="177" t="str">
        <f t="shared" si="348"/>
        <v xml:space="preserve"> </v>
      </c>
      <c r="VL74" s="217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75" t="str">
        <f t="shared" si="262"/>
        <v xml:space="preserve"> </v>
      </c>
      <c r="VR74" s="176" t="str">
        <f>IF(VN74=0," ",VLOOKUP(VN74,PROTOKOL!$A:$E,5,FALSE))</f>
        <v xml:space="preserve"> </v>
      </c>
      <c r="VS74" s="212" t="str">
        <f t="shared" si="205"/>
        <v xml:space="preserve"> </v>
      </c>
      <c r="VT74" s="176">
        <f t="shared" si="349"/>
        <v>0</v>
      </c>
      <c r="VU74" s="177" t="str">
        <f t="shared" si="350"/>
        <v xml:space="preserve"> </v>
      </c>
      <c r="VW74" s="173">
        <v>18</v>
      </c>
      <c r="VX74" s="231">
        <v>18</v>
      </c>
      <c r="VY74" s="174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63"/>
        <v xml:space="preserve"> </v>
      </c>
      <c r="WE74" s="212" t="str">
        <f>IF(WA74=0," ",VLOOKUP(WA74,PROTOKOL!$A:$E,5,FALSE))</f>
        <v xml:space="preserve"> </v>
      </c>
      <c r="WF74" s="176"/>
      <c r="WG74" s="177" t="str">
        <f t="shared" si="351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64"/>
        <v xml:space="preserve"> </v>
      </c>
      <c r="WN74" s="176" t="str">
        <f>IF(WJ74=0," ",VLOOKUP(WJ74,PROTOKOL!$A:$E,5,FALSE))</f>
        <v xml:space="preserve"> </v>
      </c>
      <c r="WO74" s="212" t="str">
        <f t="shared" si="206"/>
        <v xml:space="preserve"> </v>
      </c>
      <c r="WP74" s="176">
        <f t="shared" si="352"/>
        <v>0</v>
      </c>
      <c r="WQ74" s="177" t="str">
        <f t="shared" si="353"/>
        <v xml:space="preserve"> </v>
      </c>
      <c r="WS74" s="173">
        <v>18</v>
      </c>
      <c r="WT74" s="231">
        <v>18</v>
      </c>
      <c r="WU74" s="174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65"/>
        <v xml:space="preserve"> </v>
      </c>
      <c r="XA74" s="212" t="str">
        <f>IF(WW74=0," ",VLOOKUP(WW74,PROTOKOL!$A:$E,5,FALSE))</f>
        <v xml:space="preserve"> </v>
      </c>
      <c r="XB74" s="176"/>
      <c r="XC74" s="177" t="str">
        <f t="shared" si="354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66"/>
        <v xml:space="preserve"> </v>
      </c>
      <c r="XJ74" s="176" t="str">
        <f>IF(XF74=0," ",VLOOKUP(XF74,PROTOKOL!$A:$E,5,FALSE))</f>
        <v xml:space="preserve"> </v>
      </c>
      <c r="XK74" s="212" t="str">
        <f t="shared" si="207"/>
        <v xml:space="preserve"> </v>
      </c>
      <c r="XL74" s="176">
        <f t="shared" si="355"/>
        <v>0</v>
      </c>
      <c r="XM74" s="177" t="str">
        <f t="shared" si="356"/>
        <v xml:space="preserve"> </v>
      </c>
      <c r="XO74" s="173">
        <v>18</v>
      </c>
      <c r="XP74" s="231">
        <v>18</v>
      </c>
      <c r="XQ74" s="174" t="str">
        <f>IF(XS74=0," ",VLOOKUP(XS74,PROTOKOL!$A:$F,6,FALSE))</f>
        <v xml:space="preserve"> </v>
      </c>
      <c r="XR74" s="43"/>
      <c r="XS74" s="43"/>
      <c r="XT74" s="43"/>
      <c r="XU74" s="42" t="str">
        <f>IF(XS74=0," ",(VLOOKUP(XS74,PROTOKOL!$A$1:$E$29,2,FALSE))*XT74)</f>
        <v xml:space="preserve"> </v>
      </c>
      <c r="XV74" s="175" t="str">
        <f t="shared" si="267"/>
        <v xml:space="preserve"> </v>
      </c>
      <c r="XW74" s="212" t="str">
        <f>IF(XS74=0," ",VLOOKUP(XS74,PROTOKOL!$A:$E,5,FALSE))</f>
        <v xml:space="preserve"> </v>
      </c>
      <c r="XX74" s="176"/>
      <c r="XY74" s="177" t="str">
        <f t="shared" si="357"/>
        <v xml:space="preserve"> </v>
      </c>
      <c r="XZ74" s="217" t="str">
        <f>IF(YB74=0," ",VLOOKUP(YB74,PROTOKOL!$A:$F,6,FALSE))</f>
        <v xml:space="preserve"> </v>
      </c>
      <c r="YA74" s="43"/>
      <c r="YB74" s="43"/>
      <c r="YC74" s="43"/>
      <c r="YD74" s="91" t="str">
        <f>IF(YB74=0," ",(VLOOKUP(YB74,PROTOKOL!$A$1:$E$29,2,FALSE))*YC74)</f>
        <v xml:space="preserve"> </v>
      </c>
      <c r="YE74" s="175" t="str">
        <f t="shared" si="268"/>
        <v xml:space="preserve"> </v>
      </c>
      <c r="YF74" s="176" t="str">
        <f>IF(YB74=0," ",VLOOKUP(YB74,PROTOKOL!$A:$E,5,FALSE))</f>
        <v xml:space="preserve"> </v>
      </c>
      <c r="YG74" s="212" t="str">
        <f t="shared" si="208"/>
        <v xml:space="preserve"> </v>
      </c>
      <c r="YH74" s="176">
        <f t="shared" si="358"/>
        <v>0</v>
      </c>
      <c r="YI74" s="177" t="str">
        <f t="shared" si="359"/>
        <v xml:space="preserve"> </v>
      </c>
    </row>
    <row r="75" spans="1:659" ht="13.8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9"/>
        <v xml:space="preserve"> </v>
      </c>
      <c r="I75" s="212" t="str">
        <f>IF(E75=0," ",VLOOKUP(E75,PROTOKOL!$A:$E,5,FALSE))</f>
        <v xml:space="preserve"> </v>
      </c>
      <c r="J75" s="176"/>
      <c r="K75" s="177" t="str">
        <f t="shared" si="269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10"/>
        <v xml:space="preserve"> </v>
      </c>
      <c r="R75" s="176" t="str">
        <f>IF(N75=0," ",VLOOKUP(N75,PROTOKOL!$A:$E,5,FALSE))</f>
        <v xml:space="preserve"> </v>
      </c>
      <c r="S75" s="212" t="str">
        <f t="shared" si="270"/>
        <v xml:space="preserve"> </v>
      </c>
      <c r="T75" s="176">
        <f t="shared" si="271"/>
        <v>0</v>
      </c>
      <c r="U75" s="177" t="str">
        <f t="shared" si="272"/>
        <v xml:space="preserve"> </v>
      </c>
      <c r="W75" s="173">
        <v>18</v>
      </c>
      <c r="X75" s="229"/>
      <c r="Y75" s="174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5" t="str">
        <f t="shared" si="211"/>
        <v xml:space="preserve"> </v>
      </c>
      <c r="AE75" s="212" t="str">
        <f>IF(AA75=0," ",VLOOKUP(AA75,PROTOKOL!$A:$E,5,FALSE))</f>
        <v xml:space="preserve"> </v>
      </c>
      <c r="AF75" s="176"/>
      <c r="AG75" s="177" t="str">
        <f t="shared" si="273"/>
        <v xml:space="preserve"> 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12"/>
        <v xml:space="preserve"> </v>
      </c>
      <c r="AN75" s="176" t="str">
        <f>IF(AJ75=0," ",VLOOKUP(AJ75,PROTOKOL!$A:$E,5,FALSE))</f>
        <v xml:space="preserve"> </v>
      </c>
      <c r="AO75" s="212" t="str">
        <f t="shared" si="180"/>
        <v xml:space="preserve"> </v>
      </c>
      <c r="AP75" s="176">
        <f t="shared" si="274"/>
        <v>0</v>
      </c>
      <c r="AQ75" s="177" t="str">
        <f t="shared" si="275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13"/>
        <v xml:space="preserve"> </v>
      </c>
      <c r="BA75" s="212" t="str">
        <f>IF(AW75=0," ",VLOOKUP(AW75,PROTOKOL!$A:$E,5,FALSE))</f>
        <v xml:space="preserve"> </v>
      </c>
      <c r="BB75" s="176"/>
      <c r="BC75" s="177" t="str">
        <f t="shared" si="276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14"/>
        <v xml:space="preserve"> </v>
      </c>
      <c r="BJ75" s="176" t="str">
        <f>IF(BF75=0," ",VLOOKUP(BF75,PROTOKOL!$A:$E,5,FALSE))</f>
        <v xml:space="preserve"> </v>
      </c>
      <c r="BK75" s="212" t="str">
        <f t="shared" si="181"/>
        <v xml:space="preserve"> </v>
      </c>
      <c r="BL75" s="176">
        <f t="shared" si="277"/>
        <v>0</v>
      </c>
      <c r="BM75" s="177" t="str">
        <f t="shared" si="278"/>
        <v xml:space="preserve"> </v>
      </c>
      <c r="BO75" s="173">
        <v>18</v>
      </c>
      <c r="BP75" s="229"/>
      <c r="BQ75" s="174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5" t="str">
        <f t="shared" si="215"/>
        <v xml:space="preserve"> </v>
      </c>
      <c r="BW75" s="212" t="str">
        <f>IF(BS75=0," ",VLOOKUP(BS75,PROTOKOL!$A:$E,5,FALSE))</f>
        <v xml:space="preserve"> </v>
      </c>
      <c r="BX75" s="176"/>
      <c r="BY75" s="177" t="str">
        <f t="shared" si="279"/>
        <v xml:space="preserve"> 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16"/>
        <v xml:space="preserve"> </v>
      </c>
      <c r="CF75" s="176" t="str">
        <f>IF(CB75=0," ",VLOOKUP(CB75,PROTOKOL!$A:$E,5,FALSE))</f>
        <v xml:space="preserve"> </v>
      </c>
      <c r="CG75" s="212" t="str">
        <f t="shared" si="182"/>
        <v xml:space="preserve"> </v>
      </c>
      <c r="CH75" s="176">
        <f t="shared" si="280"/>
        <v>0</v>
      </c>
      <c r="CI75" s="177" t="str">
        <f t="shared" si="281"/>
        <v xml:space="preserve"> </v>
      </c>
      <c r="CK75" s="173">
        <v>18</v>
      </c>
      <c r="CL75" s="229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17"/>
        <v xml:space="preserve"> </v>
      </c>
      <c r="CS75" s="212" t="str">
        <f>IF(CO75=0," ",VLOOKUP(CO75,PROTOKOL!$A:$E,5,FALSE))</f>
        <v xml:space="preserve"> </v>
      </c>
      <c r="CT75" s="176"/>
      <c r="CU75" s="177" t="str">
        <f t="shared" si="282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8"/>
        <v xml:space="preserve"> </v>
      </c>
      <c r="DB75" s="176" t="str">
        <f>IF(CX75=0," ",VLOOKUP(CX75,PROTOKOL!$A:$E,5,FALSE))</f>
        <v xml:space="preserve"> </v>
      </c>
      <c r="DC75" s="212" t="str">
        <f t="shared" si="183"/>
        <v xml:space="preserve"> </v>
      </c>
      <c r="DD75" s="176">
        <f t="shared" si="283"/>
        <v>0</v>
      </c>
      <c r="DE75" s="177" t="str">
        <f t="shared" si="284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9"/>
        <v xml:space="preserve"> </v>
      </c>
      <c r="DO75" s="212" t="str">
        <f>IF(DK75=0," ",VLOOKUP(DK75,PROTOKOL!$A:$E,5,FALSE))</f>
        <v xml:space="preserve"> </v>
      </c>
      <c r="DP75" s="176"/>
      <c r="DQ75" s="177" t="str">
        <f t="shared" si="285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20"/>
        <v xml:space="preserve"> </v>
      </c>
      <c r="DX75" s="176" t="str">
        <f>IF(DT75=0," ",VLOOKUP(DT75,PROTOKOL!$A:$E,5,FALSE))</f>
        <v xml:space="preserve"> </v>
      </c>
      <c r="DY75" s="212" t="str">
        <f t="shared" si="184"/>
        <v xml:space="preserve"> </v>
      </c>
      <c r="DZ75" s="176">
        <f t="shared" si="286"/>
        <v>0</v>
      </c>
      <c r="EA75" s="177" t="str">
        <f t="shared" si="287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21"/>
        <v xml:space="preserve"> </v>
      </c>
      <c r="EK75" s="212" t="str">
        <f>IF(EG75=0," ",VLOOKUP(EG75,PROTOKOL!$A:$E,5,FALSE))</f>
        <v xml:space="preserve"> </v>
      </c>
      <c r="EL75" s="176"/>
      <c r="EM75" s="177" t="str">
        <f t="shared" si="288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22"/>
        <v xml:space="preserve"> </v>
      </c>
      <c r="ET75" s="176" t="str">
        <f>IF(EP75=0," ",VLOOKUP(EP75,PROTOKOL!$A:$E,5,FALSE))</f>
        <v xml:space="preserve"> </v>
      </c>
      <c r="EU75" s="212" t="str">
        <f t="shared" si="185"/>
        <v xml:space="preserve"> </v>
      </c>
      <c r="EV75" s="176">
        <f t="shared" si="289"/>
        <v>0</v>
      </c>
      <c r="EW75" s="177" t="str">
        <f t="shared" si="290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23"/>
        <v xml:space="preserve"> </v>
      </c>
      <c r="FG75" s="212" t="str">
        <f>IF(FC75=0," ",VLOOKUP(FC75,PROTOKOL!$A:$E,5,FALSE))</f>
        <v xml:space="preserve"> </v>
      </c>
      <c r="FH75" s="176"/>
      <c r="FI75" s="177" t="str">
        <f t="shared" si="291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24"/>
        <v xml:space="preserve"> </v>
      </c>
      <c r="FP75" s="176" t="str">
        <f>IF(FL75=0," ",VLOOKUP(FL75,PROTOKOL!$A:$E,5,FALSE))</f>
        <v xml:space="preserve"> </v>
      </c>
      <c r="FQ75" s="212" t="str">
        <f t="shared" si="186"/>
        <v xml:space="preserve"> </v>
      </c>
      <c r="FR75" s="176">
        <f t="shared" si="292"/>
        <v>0</v>
      </c>
      <c r="FS75" s="177" t="str">
        <f t="shared" si="293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25"/>
        <v xml:space="preserve"> </v>
      </c>
      <c r="GC75" s="212" t="str">
        <f>IF(FY75=0," ",VLOOKUP(FY75,PROTOKOL!$A:$E,5,FALSE))</f>
        <v xml:space="preserve"> </v>
      </c>
      <c r="GD75" s="176"/>
      <c r="GE75" s="177" t="str">
        <f t="shared" si="294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26"/>
        <v xml:space="preserve"> </v>
      </c>
      <c r="GL75" s="176" t="str">
        <f>IF(GH75=0," ",VLOOKUP(GH75,PROTOKOL!$A:$E,5,FALSE))</f>
        <v xml:space="preserve"> </v>
      </c>
      <c r="GM75" s="212" t="str">
        <f t="shared" si="187"/>
        <v xml:space="preserve"> </v>
      </c>
      <c r="GN75" s="176">
        <f t="shared" si="295"/>
        <v>0</v>
      </c>
      <c r="GO75" s="177" t="str">
        <f t="shared" si="296"/>
        <v xml:space="preserve"> </v>
      </c>
      <c r="GQ75" s="173">
        <v>18</v>
      </c>
      <c r="GR75" s="229"/>
      <c r="GS75" s="174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5" t="str">
        <f t="shared" si="227"/>
        <v xml:space="preserve"> </v>
      </c>
      <c r="GY75" s="212" t="str">
        <f>IF(GU75=0," ",VLOOKUP(GU75,PROTOKOL!$A:$E,5,FALSE))</f>
        <v xml:space="preserve"> </v>
      </c>
      <c r="GZ75" s="176"/>
      <c r="HA75" s="177" t="str">
        <f t="shared" si="297"/>
        <v xml:space="preserve"> 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8"/>
        <v xml:space="preserve"> </v>
      </c>
      <c r="HH75" s="176" t="str">
        <f>IF(HD75=0," ",VLOOKUP(HD75,PROTOKOL!$A:$E,5,FALSE))</f>
        <v xml:space="preserve"> </v>
      </c>
      <c r="HI75" s="212" t="str">
        <f t="shared" si="188"/>
        <v xml:space="preserve"> </v>
      </c>
      <c r="HJ75" s="176">
        <f t="shared" si="298"/>
        <v>0</v>
      </c>
      <c r="HK75" s="177" t="str">
        <f t="shared" si="299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9"/>
        <v xml:space="preserve"> </v>
      </c>
      <c r="HU75" s="212" t="str">
        <f>IF(HQ75=0," ",VLOOKUP(HQ75,PROTOKOL!$A:$E,5,FALSE))</f>
        <v xml:space="preserve"> </v>
      </c>
      <c r="HV75" s="176"/>
      <c r="HW75" s="177" t="str">
        <f t="shared" si="300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30"/>
        <v xml:space="preserve"> </v>
      </c>
      <c r="ID75" s="176" t="str">
        <f>IF(HZ75=0," ",VLOOKUP(HZ75,PROTOKOL!$A:$E,5,FALSE))</f>
        <v xml:space="preserve"> </v>
      </c>
      <c r="IE75" s="212" t="str">
        <f t="shared" si="189"/>
        <v xml:space="preserve"> </v>
      </c>
      <c r="IF75" s="176">
        <f t="shared" si="301"/>
        <v>0</v>
      </c>
      <c r="IG75" s="177" t="str">
        <f t="shared" si="302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31"/>
        <v xml:space="preserve"> </v>
      </c>
      <c r="IQ75" s="212" t="str">
        <f>IF(IM75=0," ",VLOOKUP(IM75,PROTOKOL!$A:$E,5,FALSE))</f>
        <v xml:space="preserve"> </v>
      </c>
      <c r="IR75" s="176"/>
      <c r="IS75" s="177" t="str">
        <f t="shared" si="303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32"/>
        <v xml:space="preserve"> </v>
      </c>
      <c r="IZ75" s="176" t="str">
        <f>IF(IV75=0," ",VLOOKUP(IV75,PROTOKOL!$A:$E,5,FALSE))</f>
        <v xml:space="preserve"> </v>
      </c>
      <c r="JA75" s="212" t="str">
        <f t="shared" si="190"/>
        <v xml:space="preserve"> </v>
      </c>
      <c r="JB75" s="176">
        <f t="shared" si="304"/>
        <v>0</v>
      </c>
      <c r="JC75" s="177" t="str">
        <f t="shared" si="305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33"/>
        <v xml:space="preserve"> </v>
      </c>
      <c r="JM75" s="212" t="str">
        <f>IF(JI75=0," ",VLOOKUP(JI75,PROTOKOL!$A:$E,5,FALSE))</f>
        <v xml:space="preserve"> </v>
      </c>
      <c r="JN75" s="176"/>
      <c r="JO75" s="177" t="str">
        <f t="shared" si="306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34"/>
        <v xml:space="preserve"> </v>
      </c>
      <c r="JV75" s="176" t="str">
        <f>IF(JR75=0," ",VLOOKUP(JR75,PROTOKOL!$A:$E,5,FALSE))</f>
        <v xml:space="preserve"> </v>
      </c>
      <c r="JW75" s="212" t="str">
        <f t="shared" si="191"/>
        <v xml:space="preserve"> </v>
      </c>
      <c r="JX75" s="176">
        <f t="shared" si="307"/>
        <v>0</v>
      </c>
      <c r="JY75" s="177" t="str">
        <f t="shared" si="308"/>
        <v xml:space="preserve"> </v>
      </c>
      <c r="KA75" s="173">
        <v>18</v>
      </c>
      <c r="KB75" s="229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35"/>
        <v xml:space="preserve"> </v>
      </c>
      <c r="KI75" s="212" t="str">
        <f>IF(KE75=0," ",VLOOKUP(KE75,PROTOKOL!$A:$E,5,FALSE))</f>
        <v xml:space="preserve"> </v>
      </c>
      <c r="KJ75" s="176"/>
      <c r="KK75" s="177" t="str">
        <f t="shared" si="309"/>
        <v xml:space="preserve"> 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36"/>
        <v xml:space="preserve"> </v>
      </c>
      <c r="KR75" s="176" t="str">
        <f>IF(KN75=0," ",VLOOKUP(KN75,PROTOKOL!$A:$E,5,FALSE))</f>
        <v xml:space="preserve"> </v>
      </c>
      <c r="KS75" s="212" t="str">
        <f t="shared" si="192"/>
        <v xml:space="preserve"> </v>
      </c>
      <c r="KT75" s="176">
        <f t="shared" si="310"/>
        <v>0</v>
      </c>
      <c r="KU75" s="177" t="str">
        <f t="shared" si="311"/>
        <v xml:space="preserve"> 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7"/>
        <v xml:space="preserve"> </v>
      </c>
      <c r="LE75" s="212" t="str">
        <f>IF(LA75=0," ",VLOOKUP(LA75,PROTOKOL!$A:$E,5,FALSE))</f>
        <v xml:space="preserve"> </v>
      </c>
      <c r="LF75" s="176"/>
      <c r="LG75" s="177" t="str">
        <f t="shared" si="312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8"/>
        <v xml:space="preserve"> </v>
      </c>
      <c r="LN75" s="176" t="str">
        <f>IF(LJ75=0," ",VLOOKUP(LJ75,PROTOKOL!$A:$E,5,FALSE))</f>
        <v xml:space="preserve"> </v>
      </c>
      <c r="LO75" s="212" t="str">
        <f t="shared" si="193"/>
        <v xml:space="preserve"> </v>
      </c>
      <c r="LP75" s="176">
        <f t="shared" si="313"/>
        <v>0</v>
      </c>
      <c r="LQ75" s="177" t="str">
        <f t="shared" si="314"/>
        <v xml:space="preserve"> </v>
      </c>
      <c r="LS75" s="173">
        <v>18</v>
      </c>
      <c r="LT75" s="229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39"/>
        <v xml:space="preserve"> </v>
      </c>
      <c r="MA75" s="212" t="str">
        <f>IF(LW75=0," ",VLOOKUP(LW75,PROTOKOL!$A:$E,5,FALSE))</f>
        <v xml:space="preserve"> </v>
      </c>
      <c r="MB75" s="176"/>
      <c r="MC75" s="177" t="str">
        <f t="shared" si="315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40"/>
        <v xml:space="preserve"> </v>
      </c>
      <c r="MJ75" s="176" t="str">
        <f>IF(MF75=0," ",VLOOKUP(MF75,PROTOKOL!$A:$E,5,FALSE))</f>
        <v xml:space="preserve"> </v>
      </c>
      <c r="MK75" s="212" t="str">
        <f t="shared" si="194"/>
        <v xml:space="preserve"> </v>
      </c>
      <c r="ML75" s="176">
        <f t="shared" si="316"/>
        <v>0</v>
      </c>
      <c r="MM75" s="177" t="str">
        <f t="shared" si="317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41"/>
        <v xml:space="preserve"> </v>
      </c>
      <c r="MW75" s="212" t="str">
        <f>IF(MS75=0," ",VLOOKUP(MS75,PROTOKOL!$A:$E,5,FALSE))</f>
        <v xml:space="preserve"> </v>
      </c>
      <c r="MX75" s="176"/>
      <c r="MY75" s="177" t="str">
        <f t="shared" si="318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42"/>
        <v xml:space="preserve"> </v>
      </c>
      <c r="NF75" s="176" t="str">
        <f>IF(NB75=0," ",VLOOKUP(NB75,PROTOKOL!$A:$E,5,FALSE))</f>
        <v xml:space="preserve"> </v>
      </c>
      <c r="NG75" s="212" t="str">
        <f t="shared" si="195"/>
        <v xml:space="preserve"> </v>
      </c>
      <c r="NH75" s="176">
        <f t="shared" si="319"/>
        <v>0</v>
      </c>
      <c r="NI75" s="177" t="str">
        <f t="shared" si="320"/>
        <v xml:space="preserve"> </v>
      </c>
      <c r="NK75" s="173">
        <v>18</v>
      </c>
      <c r="NL75" s="229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43"/>
        <v xml:space="preserve"> </v>
      </c>
      <c r="NS75" s="212" t="str">
        <f>IF(NO75=0," ",VLOOKUP(NO75,PROTOKOL!$A:$E,5,FALSE))</f>
        <v xml:space="preserve"> </v>
      </c>
      <c r="NT75" s="176"/>
      <c r="NU75" s="177" t="str">
        <f t="shared" si="321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44"/>
        <v xml:space="preserve"> </v>
      </c>
      <c r="OB75" s="176" t="str">
        <f>IF(NX75=0," ",VLOOKUP(NX75,PROTOKOL!$A:$E,5,FALSE))</f>
        <v xml:space="preserve"> </v>
      </c>
      <c r="OC75" s="212" t="str">
        <f t="shared" si="196"/>
        <v xml:space="preserve"> </v>
      </c>
      <c r="OD75" s="176">
        <f t="shared" si="322"/>
        <v>0</v>
      </c>
      <c r="OE75" s="177" t="str">
        <f t="shared" si="323"/>
        <v xml:space="preserve"> </v>
      </c>
      <c r="OG75" s="173">
        <v>18</v>
      </c>
      <c r="OH75" s="229"/>
      <c r="OI75" s="174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5" t="str">
        <f t="shared" si="245"/>
        <v xml:space="preserve"> </v>
      </c>
      <c r="OO75" s="212" t="str">
        <f>IF(OK75=0," ",VLOOKUP(OK75,PROTOKOL!$A:$E,5,FALSE))</f>
        <v xml:space="preserve"> </v>
      </c>
      <c r="OP75" s="176"/>
      <c r="OQ75" s="177" t="str">
        <f t="shared" si="324"/>
        <v xml:space="preserve"> 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46"/>
        <v xml:space="preserve"> </v>
      </c>
      <c r="OX75" s="176" t="str">
        <f>IF(OT75=0," ",VLOOKUP(OT75,PROTOKOL!$A:$E,5,FALSE))</f>
        <v xml:space="preserve"> </v>
      </c>
      <c r="OY75" s="212" t="str">
        <f t="shared" si="197"/>
        <v xml:space="preserve"> </v>
      </c>
      <c r="OZ75" s="176">
        <f t="shared" si="325"/>
        <v>0</v>
      </c>
      <c r="PA75" s="177" t="str">
        <f t="shared" si="326"/>
        <v xml:space="preserve"> </v>
      </c>
      <c r="PC75" s="173">
        <v>18</v>
      </c>
      <c r="PD75" s="229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47"/>
        <v xml:space="preserve"> </v>
      </c>
      <c r="PK75" s="212" t="str">
        <f>IF(PG75=0," ",VLOOKUP(PG75,PROTOKOL!$A:$E,5,FALSE))</f>
        <v xml:space="preserve"> </v>
      </c>
      <c r="PL75" s="176"/>
      <c r="PM75" s="177" t="str">
        <f t="shared" si="327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8"/>
        <v xml:space="preserve"> </v>
      </c>
      <c r="PT75" s="176" t="str">
        <f>IF(PP75=0," ",VLOOKUP(PP75,PROTOKOL!$A:$E,5,FALSE))</f>
        <v xml:space="preserve"> </v>
      </c>
      <c r="PU75" s="212" t="str">
        <f t="shared" si="198"/>
        <v xml:space="preserve"> </v>
      </c>
      <c r="PV75" s="176">
        <f t="shared" si="328"/>
        <v>0</v>
      </c>
      <c r="PW75" s="177" t="str">
        <f t="shared" si="329"/>
        <v xml:space="preserve"> </v>
      </c>
      <c r="PY75" s="173">
        <v>18</v>
      </c>
      <c r="PZ75" s="229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49"/>
        <v xml:space="preserve"> </v>
      </c>
      <c r="QG75" s="212" t="str">
        <f>IF(QC75=0," ",VLOOKUP(QC75,PROTOKOL!$A:$E,5,FALSE))</f>
        <v xml:space="preserve"> </v>
      </c>
      <c r="QH75" s="176"/>
      <c r="QI75" s="177" t="str">
        <f t="shared" si="330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50"/>
        <v xml:space="preserve"> </v>
      </c>
      <c r="QP75" s="176" t="str">
        <f>IF(QL75=0," ",VLOOKUP(QL75,PROTOKOL!$A:$E,5,FALSE))</f>
        <v xml:space="preserve"> </v>
      </c>
      <c r="QQ75" s="212" t="str">
        <f t="shared" si="199"/>
        <v xml:space="preserve"> </v>
      </c>
      <c r="QR75" s="176">
        <f t="shared" si="331"/>
        <v>0</v>
      </c>
      <c r="QS75" s="177" t="str">
        <f t="shared" si="332"/>
        <v xml:space="preserve"> </v>
      </c>
      <c r="QU75" s="173">
        <v>18</v>
      </c>
      <c r="QV75" s="229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51"/>
        <v xml:space="preserve"> </v>
      </c>
      <c r="RC75" s="212" t="str">
        <f>IF(QY75=0," ",VLOOKUP(QY75,PROTOKOL!$A:$E,5,FALSE))</f>
        <v xml:space="preserve"> </v>
      </c>
      <c r="RD75" s="176"/>
      <c r="RE75" s="177" t="str">
        <f t="shared" si="333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52"/>
        <v xml:space="preserve"> </v>
      </c>
      <c r="RL75" s="176" t="str">
        <f>IF(RH75=0," ",VLOOKUP(RH75,PROTOKOL!$A:$E,5,FALSE))</f>
        <v xml:space="preserve"> </v>
      </c>
      <c r="RM75" s="212" t="str">
        <f t="shared" si="200"/>
        <v xml:space="preserve"> </v>
      </c>
      <c r="RN75" s="176">
        <f t="shared" si="334"/>
        <v>0</v>
      </c>
      <c r="RO75" s="177" t="str">
        <f t="shared" si="335"/>
        <v xml:space="preserve"> </v>
      </c>
      <c r="RQ75" s="173">
        <v>18</v>
      </c>
      <c r="RR75" s="229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53"/>
        <v xml:space="preserve"> </v>
      </c>
      <c r="RY75" s="212" t="str">
        <f>IF(RU75=0," ",VLOOKUP(RU75,PROTOKOL!$A:$E,5,FALSE))</f>
        <v xml:space="preserve"> </v>
      </c>
      <c r="RZ75" s="176"/>
      <c r="SA75" s="177" t="str">
        <f t="shared" si="336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54"/>
        <v xml:space="preserve"> </v>
      </c>
      <c r="SH75" s="176" t="str">
        <f>IF(SD75=0," ",VLOOKUP(SD75,PROTOKOL!$A:$E,5,FALSE))</f>
        <v xml:space="preserve"> </v>
      </c>
      <c r="SI75" s="212" t="str">
        <f t="shared" si="201"/>
        <v xml:space="preserve"> </v>
      </c>
      <c r="SJ75" s="176">
        <f t="shared" si="337"/>
        <v>0</v>
      </c>
      <c r="SK75" s="177" t="str">
        <f t="shared" si="338"/>
        <v xml:space="preserve"> </v>
      </c>
      <c r="SM75" s="173">
        <v>18</v>
      </c>
      <c r="SN75" s="229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55"/>
        <v xml:space="preserve"> </v>
      </c>
      <c r="SU75" s="212" t="str">
        <f>IF(SQ75=0," ",VLOOKUP(SQ75,PROTOKOL!$A:$E,5,FALSE))</f>
        <v xml:space="preserve"> </v>
      </c>
      <c r="SV75" s="176"/>
      <c r="SW75" s="177" t="str">
        <f t="shared" si="339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56"/>
        <v xml:space="preserve"> </v>
      </c>
      <c r="TD75" s="176" t="str">
        <f>IF(SZ75=0," ",VLOOKUP(SZ75,PROTOKOL!$A:$E,5,FALSE))</f>
        <v xml:space="preserve"> </v>
      </c>
      <c r="TE75" s="212" t="str">
        <f t="shared" si="202"/>
        <v xml:space="preserve"> </v>
      </c>
      <c r="TF75" s="176">
        <f t="shared" si="340"/>
        <v>0</v>
      </c>
      <c r="TG75" s="177" t="str">
        <f t="shared" si="341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7"/>
        <v xml:space="preserve"> </v>
      </c>
      <c r="TQ75" s="212" t="str">
        <f>IF(TM75=0," ",VLOOKUP(TM75,PROTOKOL!$A:$E,5,FALSE))</f>
        <v xml:space="preserve"> </v>
      </c>
      <c r="TR75" s="176"/>
      <c r="TS75" s="177" t="str">
        <f t="shared" si="342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8"/>
        <v xml:space="preserve"> </v>
      </c>
      <c r="TZ75" s="176" t="str">
        <f>IF(TV75=0," ",VLOOKUP(TV75,PROTOKOL!$A:$E,5,FALSE))</f>
        <v xml:space="preserve"> </v>
      </c>
      <c r="UA75" s="212" t="str">
        <f t="shared" si="203"/>
        <v xml:space="preserve"> </v>
      </c>
      <c r="UB75" s="176">
        <f t="shared" si="343"/>
        <v>0</v>
      </c>
      <c r="UC75" s="177" t="str">
        <f t="shared" si="344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9"/>
        <v xml:space="preserve"> </v>
      </c>
      <c r="UM75" s="212" t="str">
        <f>IF(UI75=0," ",VLOOKUP(UI75,PROTOKOL!$A:$E,5,FALSE))</f>
        <v xml:space="preserve"> </v>
      </c>
      <c r="UN75" s="176"/>
      <c r="UO75" s="177" t="str">
        <f t="shared" si="345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60"/>
        <v xml:space="preserve"> </v>
      </c>
      <c r="UV75" s="176" t="str">
        <f>IF(UR75=0," ",VLOOKUP(UR75,PROTOKOL!$A:$E,5,FALSE))</f>
        <v xml:space="preserve"> </v>
      </c>
      <c r="UW75" s="212" t="str">
        <f t="shared" si="204"/>
        <v xml:space="preserve"> </v>
      </c>
      <c r="UX75" s="176">
        <f t="shared" si="346"/>
        <v>0</v>
      </c>
      <c r="UY75" s="177" t="str">
        <f t="shared" si="347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61"/>
        <v xml:space="preserve"> </v>
      </c>
      <c r="VI75" s="212" t="str">
        <f>IF(VE75=0," ",VLOOKUP(VE75,PROTOKOL!$A:$E,5,FALSE))</f>
        <v xml:space="preserve"> </v>
      </c>
      <c r="VJ75" s="176"/>
      <c r="VK75" s="177" t="str">
        <f t="shared" si="348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62"/>
        <v xml:space="preserve"> </v>
      </c>
      <c r="VR75" s="176" t="str">
        <f>IF(VN75=0," ",VLOOKUP(VN75,PROTOKOL!$A:$E,5,FALSE))</f>
        <v xml:space="preserve"> </v>
      </c>
      <c r="VS75" s="212" t="str">
        <f t="shared" si="205"/>
        <v xml:space="preserve"> </v>
      </c>
      <c r="VT75" s="176">
        <f t="shared" si="349"/>
        <v>0</v>
      </c>
      <c r="VU75" s="177" t="str">
        <f t="shared" si="350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63"/>
        <v xml:space="preserve"> </v>
      </c>
      <c r="WE75" s="212" t="str">
        <f>IF(WA75=0," ",VLOOKUP(WA75,PROTOKOL!$A:$E,5,FALSE))</f>
        <v xml:space="preserve"> </v>
      </c>
      <c r="WF75" s="176"/>
      <c r="WG75" s="177" t="str">
        <f t="shared" si="351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64"/>
        <v xml:space="preserve"> </v>
      </c>
      <c r="WN75" s="176" t="str">
        <f>IF(WJ75=0," ",VLOOKUP(WJ75,PROTOKOL!$A:$E,5,FALSE))</f>
        <v xml:space="preserve"> </v>
      </c>
      <c r="WO75" s="212" t="str">
        <f t="shared" si="206"/>
        <v xml:space="preserve"> </v>
      </c>
      <c r="WP75" s="176">
        <f t="shared" si="352"/>
        <v>0</v>
      </c>
      <c r="WQ75" s="177" t="str">
        <f t="shared" si="353"/>
        <v xml:space="preserve"> </v>
      </c>
      <c r="WS75" s="173">
        <v>18</v>
      </c>
      <c r="WT75" s="229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65"/>
        <v xml:space="preserve"> </v>
      </c>
      <c r="XA75" s="212" t="str">
        <f>IF(WW75=0," ",VLOOKUP(WW75,PROTOKOL!$A:$E,5,FALSE))</f>
        <v xml:space="preserve"> </v>
      </c>
      <c r="XB75" s="176"/>
      <c r="XC75" s="177" t="str">
        <f t="shared" si="354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66"/>
        <v xml:space="preserve"> </v>
      </c>
      <c r="XJ75" s="176" t="str">
        <f>IF(XF75=0," ",VLOOKUP(XF75,PROTOKOL!$A:$E,5,FALSE))</f>
        <v xml:space="preserve"> </v>
      </c>
      <c r="XK75" s="212" t="str">
        <f t="shared" si="207"/>
        <v xml:space="preserve"> </v>
      </c>
      <c r="XL75" s="176">
        <f t="shared" si="355"/>
        <v>0</v>
      </c>
      <c r="XM75" s="177" t="str">
        <f t="shared" si="356"/>
        <v xml:space="preserve"> </v>
      </c>
      <c r="XO75" s="173">
        <v>18</v>
      </c>
      <c r="XP75" s="229"/>
      <c r="XQ75" s="174" t="str">
        <f>IF(XS75=0," ",VLOOKUP(XS75,PROTOKOL!$A:$F,6,FALSE))</f>
        <v xml:space="preserve"> </v>
      </c>
      <c r="XR75" s="43"/>
      <c r="XS75" s="43"/>
      <c r="XT75" s="43"/>
      <c r="XU75" s="42" t="str">
        <f>IF(XS75=0," ",(VLOOKUP(XS75,PROTOKOL!$A$1:$E$29,2,FALSE))*XT75)</f>
        <v xml:space="preserve"> </v>
      </c>
      <c r="XV75" s="175" t="str">
        <f t="shared" si="267"/>
        <v xml:space="preserve"> </v>
      </c>
      <c r="XW75" s="212" t="str">
        <f>IF(XS75=0," ",VLOOKUP(XS75,PROTOKOL!$A:$E,5,FALSE))</f>
        <v xml:space="preserve"> </v>
      </c>
      <c r="XX75" s="176"/>
      <c r="XY75" s="177" t="str">
        <f t="shared" si="357"/>
        <v xml:space="preserve"> </v>
      </c>
      <c r="XZ75" s="217" t="str">
        <f>IF(YB75=0," ",VLOOKUP(YB75,PROTOKOL!$A:$F,6,FALSE))</f>
        <v xml:space="preserve"> </v>
      </c>
      <c r="YA75" s="43"/>
      <c r="YB75" s="43"/>
      <c r="YC75" s="43"/>
      <c r="YD75" s="91" t="str">
        <f>IF(YB75=0," ",(VLOOKUP(YB75,PROTOKOL!$A$1:$E$29,2,FALSE))*YC75)</f>
        <v xml:space="preserve"> </v>
      </c>
      <c r="YE75" s="175" t="str">
        <f t="shared" si="268"/>
        <v xml:space="preserve"> </v>
      </c>
      <c r="YF75" s="176" t="str">
        <f>IF(YB75=0," ",VLOOKUP(YB75,PROTOKOL!$A:$E,5,FALSE))</f>
        <v xml:space="preserve"> </v>
      </c>
      <c r="YG75" s="212" t="str">
        <f t="shared" si="208"/>
        <v xml:space="preserve"> </v>
      </c>
      <c r="YH75" s="176">
        <f t="shared" si="358"/>
        <v>0</v>
      </c>
      <c r="YI75" s="177" t="str">
        <f t="shared" si="359"/>
        <v xml:space="preserve"> </v>
      </c>
    </row>
    <row r="76" spans="1:659" ht="13.8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9"/>
        <v xml:space="preserve"> </v>
      </c>
      <c r="I76" s="212" t="str">
        <f>IF(E76=0," ",VLOOKUP(E76,PROTOKOL!$A:$E,5,FALSE))</f>
        <v xml:space="preserve"> </v>
      </c>
      <c r="J76" s="176"/>
      <c r="K76" s="177" t="str">
        <f t="shared" si="269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10"/>
        <v xml:space="preserve"> </v>
      </c>
      <c r="R76" s="176" t="str">
        <f>IF(N76=0," ",VLOOKUP(N76,PROTOKOL!$A:$E,5,FALSE))</f>
        <v xml:space="preserve"> </v>
      </c>
      <c r="S76" s="212" t="str">
        <f t="shared" si="270"/>
        <v xml:space="preserve"> </v>
      </c>
      <c r="T76" s="176">
        <f t="shared" si="271"/>
        <v>0</v>
      </c>
      <c r="U76" s="177" t="str">
        <f t="shared" si="272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11"/>
        <v xml:space="preserve"> </v>
      </c>
      <c r="AE76" s="212" t="str">
        <f>IF(AA76=0," ",VLOOKUP(AA76,PROTOKOL!$A:$E,5,FALSE))</f>
        <v xml:space="preserve"> </v>
      </c>
      <c r="AF76" s="176"/>
      <c r="AG76" s="177" t="str">
        <f t="shared" si="273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12"/>
        <v xml:space="preserve"> </v>
      </c>
      <c r="AN76" s="176" t="str">
        <f>IF(AJ76=0," ",VLOOKUP(AJ76,PROTOKOL!$A:$E,5,FALSE))</f>
        <v xml:space="preserve"> </v>
      </c>
      <c r="AO76" s="212" t="str">
        <f t="shared" si="180"/>
        <v xml:space="preserve"> </v>
      </c>
      <c r="AP76" s="176">
        <f t="shared" si="274"/>
        <v>0</v>
      </c>
      <c r="AQ76" s="177" t="str">
        <f t="shared" si="275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13"/>
        <v xml:space="preserve"> </v>
      </c>
      <c r="BA76" s="212" t="str">
        <f>IF(AW76=0," ",VLOOKUP(AW76,PROTOKOL!$A:$E,5,FALSE))</f>
        <v xml:space="preserve"> </v>
      </c>
      <c r="BB76" s="176"/>
      <c r="BC76" s="177" t="str">
        <f t="shared" si="276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14"/>
        <v xml:space="preserve"> </v>
      </c>
      <c r="BJ76" s="176" t="str">
        <f>IF(BF76=0," ",VLOOKUP(BF76,PROTOKOL!$A:$E,5,FALSE))</f>
        <v xml:space="preserve"> </v>
      </c>
      <c r="BK76" s="212" t="str">
        <f t="shared" si="181"/>
        <v xml:space="preserve"> </v>
      </c>
      <c r="BL76" s="176">
        <f t="shared" si="277"/>
        <v>0</v>
      </c>
      <c r="BM76" s="177" t="str">
        <f t="shared" si="278"/>
        <v xml:space="preserve"> </v>
      </c>
      <c r="BO76" s="173">
        <v>18</v>
      </c>
      <c r="BP76" s="230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15"/>
        <v xml:space="preserve"> </v>
      </c>
      <c r="BW76" s="212" t="str">
        <f>IF(BS76=0," ",VLOOKUP(BS76,PROTOKOL!$A:$E,5,FALSE))</f>
        <v xml:space="preserve"> </v>
      </c>
      <c r="BX76" s="176"/>
      <c r="BY76" s="177" t="str">
        <f t="shared" si="279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16"/>
        <v xml:space="preserve"> </v>
      </c>
      <c r="CF76" s="176" t="str">
        <f>IF(CB76=0," ",VLOOKUP(CB76,PROTOKOL!$A:$E,5,FALSE))</f>
        <v xml:space="preserve"> </v>
      </c>
      <c r="CG76" s="212" t="str">
        <f t="shared" si="182"/>
        <v xml:space="preserve"> </v>
      </c>
      <c r="CH76" s="176">
        <f t="shared" si="280"/>
        <v>0</v>
      </c>
      <c r="CI76" s="177" t="str">
        <f t="shared" si="281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7"/>
        <v xml:space="preserve"> </v>
      </c>
      <c r="CS76" s="212" t="str">
        <f>IF(CO76=0," ",VLOOKUP(CO76,PROTOKOL!$A:$E,5,FALSE))</f>
        <v xml:space="preserve"> </v>
      </c>
      <c r="CT76" s="176"/>
      <c r="CU76" s="177" t="str">
        <f t="shared" si="282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8"/>
        <v xml:space="preserve"> </v>
      </c>
      <c r="DB76" s="176" t="str">
        <f>IF(CX76=0," ",VLOOKUP(CX76,PROTOKOL!$A:$E,5,FALSE))</f>
        <v xml:space="preserve"> </v>
      </c>
      <c r="DC76" s="212" t="str">
        <f t="shared" si="183"/>
        <v xml:space="preserve"> </v>
      </c>
      <c r="DD76" s="176">
        <f t="shared" si="283"/>
        <v>0</v>
      </c>
      <c r="DE76" s="177" t="str">
        <f t="shared" si="284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9"/>
        <v xml:space="preserve"> </v>
      </c>
      <c r="DO76" s="212" t="str">
        <f>IF(DK76=0," ",VLOOKUP(DK76,PROTOKOL!$A:$E,5,FALSE))</f>
        <v xml:space="preserve"> </v>
      </c>
      <c r="DP76" s="176"/>
      <c r="DQ76" s="177" t="str">
        <f t="shared" si="285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20"/>
        <v xml:space="preserve"> </v>
      </c>
      <c r="DX76" s="176" t="str">
        <f>IF(DT76=0," ",VLOOKUP(DT76,PROTOKOL!$A:$E,5,FALSE))</f>
        <v xml:space="preserve"> </v>
      </c>
      <c r="DY76" s="212" t="str">
        <f t="shared" si="184"/>
        <v xml:space="preserve"> </v>
      </c>
      <c r="DZ76" s="176">
        <f t="shared" si="286"/>
        <v>0</v>
      </c>
      <c r="EA76" s="177" t="str">
        <f t="shared" si="287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21"/>
        <v xml:space="preserve"> </v>
      </c>
      <c r="EK76" s="212" t="str">
        <f>IF(EG76=0," ",VLOOKUP(EG76,PROTOKOL!$A:$E,5,FALSE))</f>
        <v xml:space="preserve"> </v>
      </c>
      <c r="EL76" s="176"/>
      <c r="EM76" s="177" t="str">
        <f t="shared" si="288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22"/>
        <v xml:space="preserve"> </v>
      </c>
      <c r="ET76" s="176" t="str">
        <f>IF(EP76=0," ",VLOOKUP(EP76,PROTOKOL!$A:$E,5,FALSE))</f>
        <v xml:space="preserve"> </v>
      </c>
      <c r="EU76" s="212" t="str">
        <f t="shared" si="185"/>
        <v xml:space="preserve"> </v>
      </c>
      <c r="EV76" s="176">
        <f t="shared" si="289"/>
        <v>0</v>
      </c>
      <c r="EW76" s="177" t="str">
        <f t="shared" si="290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23"/>
        <v xml:space="preserve"> </v>
      </c>
      <c r="FG76" s="212" t="str">
        <f>IF(FC76=0," ",VLOOKUP(FC76,PROTOKOL!$A:$E,5,FALSE))</f>
        <v xml:space="preserve"> </v>
      </c>
      <c r="FH76" s="176"/>
      <c r="FI76" s="177" t="str">
        <f t="shared" si="291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24"/>
        <v xml:space="preserve"> </v>
      </c>
      <c r="FP76" s="176" t="str">
        <f>IF(FL76=0," ",VLOOKUP(FL76,PROTOKOL!$A:$E,5,FALSE))</f>
        <v xml:space="preserve"> </v>
      </c>
      <c r="FQ76" s="212" t="str">
        <f t="shared" si="186"/>
        <v xml:space="preserve"> </v>
      </c>
      <c r="FR76" s="176">
        <f t="shared" si="292"/>
        <v>0</v>
      </c>
      <c r="FS76" s="177" t="str">
        <f t="shared" si="293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25"/>
        <v xml:space="preserve"> </v>
      </c>
      <c r="GC76" s="212" t="str">
        <f>IF(FY76=0," ",VLOOKUP(FY76,PROTOKOL!$A:$E,5,FALSE))</f>
        <v xml:space="preserve"> </v>
      </c>
      <c r="GD76" s="176"/>
      <c r="GE76" s="177" t="str">
        <f t="shared" si="294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26"/>
        <v xml:space="preserve"> </v>
      </c>
      <c r="GL76" s="176" t="str">
        <f>IF(GH76=0," ",VLOOKUP(GH76,PROTOKOL!$A:$E,5,FALSE))</f>
        <v xml:space="preserve"> </v>
      </c>
      <c r="GM76" s="212" t="str">
        <f t="shared" si="187"/>
        <v xml:space="preserve"> </v>
      </c>
      <c r="GN76" s="176">
        <f t="shared" si="295"/>
        <v>0</v>
      </c>
      <c r="GO76" s="177" t="str">
        <f t="shared" si="296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7"/>
        <v xml:space="preserve"> </v>
      </c>
      <c r="GY76" s="212" t="str">
        <f>IF(GU76=0," ",VLOOKUP(GU76,PROTOKOL!$A:$E,5,FALSE))</f>
        <v xml:space="preserve"> </v>
      </c>
      <c r="GZ76" s="176"/>
      <c r="HA76" s="177" t="str">
        <f t="shared" si="297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8"/>
        <v xml:space="preserve"> </v>
      </c>
      <c r="HH76" s="176" t="str">
        <f>IF(HD76=0," ",VLOOKUP(HD76,PROTOKOL!$A:$E,5,FALSE))</f>
        <v xml:space="preserve"> </v>
      </c>
      <c r="HI76" s="212" t="str">
        <f t="shared" si="188"/>
        <v xml:space="preserve"> </v>
      </c>
      <c r="HJ76" s="176">
        <f t="shared" si="298"/>
        <v>0</v>
      </c>
      <c r="HK76" s="177" t="str">
        <f t="shared" si="299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9"/>
        <v xml:space="preserve"> </v>
      </c>
      <c r="HU76" s="212" t="str">
        <f>IF(HQ76=0," ",VLOOKUP(HQ76,PROTOKOL!$A:$E,5,FALSE))</f>
        <v xml:space="preserve"> </v>
      </c>
      <c r="HV76" s="176"/>
      <c r="HW76" s="177" t="str">
        <f t="shared" si="300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30"/>
        <v xml:space="preserve"> </v>
      </c>
      <c r="ID76" s="176" t="str">
        <f>IF(HZ76=0," ",VLOOKUP(HZ76,PROTOKOL!$A:$E,5,FALSE))</f>
        <v xml:space="preserve"> </v>
      </c>
      <c r="IE76" s="212" t="str">
        <f t="shared" si="189"/>
        <v xml:space="preserve"> </v>
      </c>
      <c r="IF76" s="176">
        <f t="shared" si="301"/>
        <v>0</v>
      </c>
      <c r="IG76" s="177" t="str">
        <f t="shared" si="302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31"/>
        <v xml:space="preserve"> </v>
      </c>
      <c r="IQ76" s="212" t="str">
        <f>IF(IM76=0," ",VLOOKUP(IM76,PROTOKOL!$A:$E,5,FALSE))</f>
        <v xml:space="preserve"> </v>
      </c>
      <c r="IR76" s="176"/>
      <c r="IS76" s="177" t="str">
        <f t="shared" si="303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32"/>
        <v xml:space="preserve"> </v>
      </c>
      <c r="IZ76" s="176" t="str">
        <f>IF(IV76=0," ",VLOOKUP(IV76,PROTOKOL!$A:$E,5,FALSE))</f>
        <v xml:space="preserve"> </v>
      </c>
      <c r="JA76" s="212" t="str">
        <f t="shared" si="190"/>
        <v xml:space="preserve"> </v>
      </c>
      <c r="JB76" s="176">
        <f t="shared" si="304"/>
        <v>0</v>
      </c>
      <c r="JC76" s="177" t="str">
        <f t="shared" si="305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33"/>
        <v xml:space="preserve"> </v>
      </c>
      <c r="JM76" s="212" t="str">
        <f>IF(JI76=0," ",VLOOKUP(JI76,PROTOKOL!$A:$E,5,FALSE))</f>
        <v xml:space="preserve"> </v>
      </c>
      <c r="JN76" s="176"/>
      <c r="JO76" s="177" t="str">
        <f t="shared" si="306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34"/>
        <v xml:space="preserve"> </v>
      </c>
      <c r="JV76" s="176" t="str">
        <f>IF(JR76=0," ",VLOOKUP(JR76,PROTOKOL!$A:$E,5,FALSE))</f>
        <v xml:space="preserve"> </v>
      </c>
      <c r="JW76" s="212" t="str">
        <f t="shared" si="191"/>
        <v xml:space="preserve"> </v>
      </c>
      <c r="JX76" s="176">
        <f t="shared" si="307"/>
        <v>0</v>
      </c>
      <c r="JY76" s="177" t="str">
        <f t="shared" si="308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35"/>
        <v xml:space="preserve"> </v>
      </c>
      <c r="KI76" s="212" t="str">
        <f>IF(KE76=0," ",VLOOKUP(KE76,PROTOKOL!$A:$E,5,FALSE))</f>
        <v xml:space="preserve"> </v>
      </c>
      <c r="KJ76" s="176"/>
      <c r="KK76" s="177" t="str">
        <f t="shared" si="309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36"/>
        <v xml:space="preserve"> </v>
      </c>
      <c r="KR76" s="176" t="str">
        <f>IF(KN76=0," ",VLOOKUP(KN76,PROTOKOL!$A:$E,5,FALSE))</f>
        <v xml:space="preserve"> </v>
      </c>
      <c r="KS76" s="212" t="str">
        <f t="shared" si="192"/>
        <v xml:space="preserve"> </v>
      </c>
      <c r="KT76" s="176">
        <f t="shared" si="310"/>
        <v>0</v>
      </c>
      <c r="KU76" s="177" t="str">
        <f t="shared" si="311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7"/>
        <v xml:space="preserve"> </v>
      </c>
      <c r="LE76" s="212" t="str">
        <f>IF(LA76=0," ",VLOOKUP(LA76,PROTOKOL!$A:$E,5,FALSE))</f>
        <v xml:space="preserve"> </v>
      </c>
      <c r="LF76" s="176"/>
      <c r="LG76" s="177" t="str">
        <f t="shared" si="312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8"/>
        <v xml:space="preserve"> </v>
      </c>
      <c r="LN76" s="176" t="str">
        <f>IF(LJ76=0," ",VLOOKUP(LJ76,PROTOKOL!$A:$E,5,FALSE))</f>
        <v xml:space="preserve"> </v>
      </c>
      <c r="LO76" s="212" t="str">
        <f t="shared" si="193"/>
        <v xml:space="preserve"> </v>
      </c>
      <c r="LP76" s="176">
        <f t="shared" si="313"/>
        <v>0</v>
      </c>
      <c r="LQ76" s="177" t="str">
        <f t="shared" si="314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9"/>
        <v xml:space="preserve"> </v>
      </c>
      <c r="MA76" s="212" t="str">
        <f>IF(LW76=0," ",VLOOKUP(LW76,PROTOKOL!$A:$E,5,FALSE))</f>
        <v xml:space="preserve"> </v>
      </c>
      <c r="MB76" s="176"/>
      <c r="MC76" s="177" t="str">
        <f t="shared" si="315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40"/>
        <v xml:space="preserve"> </v>
      </c>
      <c r="MJ76" s="176" t="str">
        <f>IF(MF76=0," ",VLOOKUP(MF76,PROTOKOL!$A:$E,5,FALSE))</f>
        <v xml:space="preserve"> </v>
      </c>
      <c r="MK76" s="212" t="str">
        <f t="shared" si="194"/>
        <v xml:space="preserve"> </v>
      </c>
      <c r="ML76" s="176">
        <f t="shared" si="316"/>
        <v>0</v>
      </c>
      <c r="MM76" s="177" t="str">
        <f t="shared" si="317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41"/>
        <v xml:space="preserve"> </v>
      </c>
      <c r="MW76" s="212" t="str">
        <f>IF(MS76=0," ",VLOOKUP(MS76,PROTOKOL!$A:$E,5,FALSE))</f>
        <v xml:space="preserve"> </v>
      </c>
      <c r="MX76" s="176"/>
      <c r="MY76" s="177" t="str">
        <f t="shared" si="318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42"/>
        <v xml:space="preserve"> </v>
      </c>
      <c r="NF76" s="176" t="str">
        <f>IF(NB76=0," ",VLOOKUP(NB76,PROTOKOL!$A:$E,5,FALSE))</f>
        <v xml:space="preserve"> </v>
      </c>
      <c r="NG76" s="212" t="str">
        <f t="shared" si="195"/>
        <v xml:space="preserve"> </v>
      </c>
      <c r="NH76" s="176">
        <f t="shared" si="319"/>
        <v>0</v>
      </c>
      <c r="NI76" s="177" t="str">
        <f t="shared" si="320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43"/>
        <v xml:space="preserve"> </v>
      </c>
      <c r="NS76" s="212" t="str">
        <f>IF(NO76=0," ",VLOOKUP(NO76,PROTOKOL!$A:$E,5,FALSE))</f>
        <v xml:space="preserve"> </v>
      </c>
      <c r="NT76" s="176"/>
      <c r="NU76" s="177" t="str">
        <f t="shared" si="321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44"/>
        <v xml:space="preserve"> </v>
      </c>
      <c r="OB76" s="176" t="str">
        <f>IF(NX76=0," ",VLOOKUP(NX76,PROTOKOL!$A:$E,5,FALSE))</f>
        <v xml:space="preserve"> </v>
      </c>
      <c r="OC76" s="212" t="str">
        <f t="shared" si="196"/>
        <v xml:space="preserve"> </v>
      </c>
      <c r="OD76" s="176">
        <f t="shared" si="322"/>
        <v>0</v>
      </c>
      <c r="OE76" s="177" t="str">
        <f t="shared" si="323"/>
        <v xml:space="preserve"> </v>
      </c>
      <c r="OG76" s="173">
        <v>18</v>
      </c>
      <c r="OH76" s="230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45"/>
        <v xml:space="preserve"> </v>
      </c>
      <c r="OO76" s="212" t="str">
        <f>IF(OK76=0," ",VLOOKUP(OK76,PROTOKOL!$A:$E,5,FALSE))</f>
        <v xml:space="preserve"> </v>
      </c>
      <c r="OP76" s="176"/>
      <c r="OQ76" s="177" t="str">
        <f t="shared" si="324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46"/>
        <v xml:space="preserve"> </v>
      </c>
      <c r="OX76" s="176" t="str">
        <f>IF(OT76=0," ",VLOOKUP(OT76,PROTOKOL!$A:$E,5,FALSE))</f>
        <v xml:space="preserve"> </v>
      </c>
      <c r="OY76" s="212" t="str">
        <f t="shared" si="197"/>
        <v xml:space="preserve"> </v>
      </c>
      <c r="OZ76" s="176">
        <f t="shared" si="325"/>
        <v>0</v>
      </c>
      <c r="PA76" s="177" t="str">
        <f t="shared" si="326"/>
        <v xml:space="preserve"> </v>
      </c>
      <c r="PC76" s="173">
        <v>18</v>
      </c>
      <c r="PD76" s="230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47"/>
        <v xml:space="preserve"> </v>
      </c>
      <c r="PK76" s="212" t="str">
        <f>IF(PG76=0," ",VLOOKUP(PG76,PROTOKOL!$A:$E,5,FALSE))</f>
        <v xml:space="preserve"> </v>
      </c>
      <c r="PL76" s="176"/>
      <c r="PM76" s="177" t="str">
        <f t="shared" si="327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8"/>
        <v xml:space="preserve"> </v>
      </c>
      <c r="PT76" s="176" t="str">
        <f>IF(PP76=0," ",VLOOKUP(PP76,PROTOKOL!$A:$E,5,FALSE))</f>
        <v xml:space="preserve"> </v>
      </c>
      <c r="PU76" s="212" t="str">
        <f t="shared" si="198"/>
        <v xml:space="preserve"> </v>
      </c>
      <c r="PV76" s="176">
        <f t="shared" si="328"/>
        <v>0</v>
      </c>
      <c r="PW76" s="177" t="str">
        <f t="shared" si="329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9"/>
        <v xml:space="preserve"> </v>
      </c>
      <c r="QG76" s="212" t="str">
        <f>IF(QC76=0," ",VLOOKUP(QC76,PROTOKOL!$A:$E,5,FALSE))</f>
        <v xml:space="preserve"> </v>
      </c>
      <c r="QH76" s="176"/>
      <c r="QI76" s="177" t="str">
        <f t="shared" si="330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50"/>
        <v xml:space="preserve"> </v>
      </c>
      <c r="QP76" s="176" t="str">
        <f>IF(QL76=0," ",VLOOKUP(QL76,PROTOKOL!$A:$E,5,FALSE))</f>
        <v xml:space="preserve"> </v>
      </c>
      <c r="QQ76" s="212" t="str">
        <f t="shared" si="199"/>
        <v xml:space="preserve"> </v>
      </c>
      <c r="QR76" s="176">
        <f t="shared" si="331"/>
        <v>0</v>
      </c>
      <c r="QS76" s="177" t="str">
        <f t="shared" si="332"/>
        <v xml:space="preserve"> </v>
      </c>
      <c r="QU76" s="173">
        <v>18</v>
      </c>
      <c r="QV76" s="230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51"/>
        <v xml:space="preserve"> </v>
      </c>
      <c r="RC76" s="212" t="str">
        <f>IF(QY76=0," ",VLOOKUP(QY76,PROTOKOL!$A:$E,5,FALSE))</f>
        <v xml:space="preserve"> </v>
      </c>
      <c r="RD76" s="176"/>
      <c r="RE76" s="177" t="str">
        <f t="shared" si="333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52"/>
        <v xml:space="preserve"> </v>
      </c>
      <c r="RL76" s="176" t="str">
        <f>IF(RH76=0," ",VLOOKUP(RH76,PROTOKOL!$A:$E,5,FALSE))</f>
        <v xml:space="preserve"> </v>
      </c>
      <c r="RM76" s="212" t="str">
        <f t="shared" si="200"/>
        <v xml:space="preserve"> </v>
      </c>
      <c r="RN76" s="176">
        <f t="shared" si="334"/>
        <v>0</v>
      </c>
      <c r="RO76" s="177" t="str">
        <f t="shared" si="335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53"/>
        <v xml:space="preserve"> </v>
      </c>
      <c r="RY76" s="212" t="str">
        <f>IF(RU76=0," ",VLOOKUP(RU76,PROTOKOL!$A:$E,5,FALSE))</f>
        <v xml:space="preserve"> </v>
      </c>
      <c r="RZ76" s="176"/>
      <c r="SA76" s="177" t="str">
        <f t="shared" si="336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54"/>
        <v xml:space="preserve"> </v>
      </c>
      <c r="SH76" s="176" t="str">
        <f>IF(SD76=0," ",VLOOKUP(SD76,PROTOKOL!$A:$E,5,FALSE))</f>
        <v xml:space="preserve"> </v>
      </c>
      <c r="SI76" s="212" t="str">
        <f t="shared" si="201"/>
        <v xml:space="preserve"> </v>
      </c>
      <c r="SJ76" s="176">
        <f t="shared" si="337"/>
        <v>0</v>
      </c>
      <c r="SK76" s="177" t="str">
        <f t="shared" si="338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55"/>
        <v xml:space="preserve"> </v>
      </c>
      <c r="SU76" s="212" t="str">
        <f>IF(SQ76=0," ",VLOOKUP(SQ76,PROTOKOL!$A:$E,5,FALSE))</f>
        <v xml:space="preserve"> </v>
      </c>
      <c r="SV76" s="176"/>
      <c r="SW76" s="177" t="str">
        <f t="shared" si="339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56"/>
        <v xml:space="preserve"> </v>
      </c>
      <c r="TD76" s="176" t="str">
        <f>IF(SZ76=0," ",VLOOKUP(SZ76,PROTOKOL!$A:$E,5,FALSE))</f>
        <v xml:space="preserve"> </v>
      </c>
      <c r="TE76" s="212" t="str">
        <f t="shared" si="202"/>
        <v xml:space="preserve"> </v>
      </c>
      <c r="TF76" s="176">
        <f t="shared" si="340"/>
        <v>0</v>
      </c>
      <c r="TG76" s="177" t="str">
        <f t="shared" si="341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7"/>
        <v xml:space="preserve"> </v>
      </c>
      <c r="TQ76" s="212" t="str">
        <f>IF(TM76=0," ",VLOOKUP(TM76,PROTOKOL!$A:$E,5,FALSE))</f>
        <v xml:space="preserve"> </v>
      </c>
      <c r="TR76" s="176"/>
      <c r="TS76" s="177" t="str">
        <f t="shared" si="342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8"/>
        <v xml:space="preserve"> </v>
      </c>
      <c r="TZ76" s="176" t="str">
        <f>IF(TV76=0," ",VLOOKUP(TV76,PROTOKOL!$A:$E,5,FALSE))</f>
        <v xml:space="preserve"> </v>
      </c>
      <c r="UA76" s="212" t="str">
        <f t="shared" si="203"/>
        <v xml:space="preserve"> </v>
      </c>
      <c r="UB76" s="176">
        <f t="shared" si="343"/>
        <v>0</v>
      </c>
      <c r="UC76" s="177" t="str">
        <f t="shared" si="344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9"/>
        <v xml:space="preserve"> </v>
      </c>
      <c r="UM76" s="212" t="str">
        <f>IF(UI76=0," ",VLOOKUP(UI76,PROTOKOL!$A:$E,5,FALSE))</f>
        <v xml:space="preserve"> </v>
      </c>
      <c r="UN76" s="176"/>
      <c r="UO76" s="177" t="str">
        <f t="shared" si="345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60"/>
        <v xml:space="preserve"> </v>
      </c>
      <c r="UV76" s="176" t="str">
        <f>IF(UR76=0," ",VLOOKUP(UR76,PROTOKOL!$A:$E,5,FALSE))</f>
        <v xml:space="preserve"> </v>
      </c>
      <c r="UW76" s="212" t="str">
        <f t="shared" si="204"/>
        <v xml:space="preserve"> </v>
      </c>
      <c r="UX76" s="176">
        <f t="shared" si="346"/>
        <v>0</v>
      </c>
      <c r="UY76" s="177" t="str">
        <f t="shared" si="347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61"/>
        <v xml:space="preserve"> </v>
      </c>
      <c r="VI76" s="212" t="str">
        <f>IF(VE76=0," ",VLOOKUP(VE76,PROTOKOL!$A:$E,5,FALSE))</f>
        <v xml:space="preserve"> </v>
      </c>
      <c r="VJ76" s="176"/>
      <c r="VK76" s="177" t="str">
        <f t="shared" si="348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62"/>
        <v xml:space="preserve"> </v>
      </c>
      <c r="VR76" s="176" t="str">
        <f>IF(VN76=0," ",VLOOKUP(VN76,PROTOKOL!$A:$E,5,FALSE))</f>
        <v xml:space="preserve"> </v>
      </c>
      <c r="VS76" s="212" t="str">
        <f t="shared" si="205"/>
        <v xml:space="preserve"> </v>
      </c>
      <c r="VT76" s="176">
        <f t="shared" si="349"/>
        <v>0</v>
      </c>
      <c r="VU76" s="177" t="str">
        <f t="shared" si="350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63"/>
        <v xml:space="preserve"> </v>
      </c>
      <c r="WE76" s="212" t="str">
        <f>IF(WA76=0," ",VLOOKUP(WA76,PROTOKOL!$A:$E,5,FALSE))</f>
        <v xml:space="preserve"> </v>
      </c>
      <c r="WF76" s="176"/>
      <c r="WG76" s="177" t="str">
        <f t="shared" si="351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64"/>
        <v xml:space="preserve"> </v>
      </c>
      <c r="WN76" s="176" t="str">
        <f>IF(WJ76=0," ",VLOOKUP(WJ76,PROTOKOL!$A:$E,5,FALSE))</f>
        <v xml:space="preserve"> </v>
      </c>
      <c r="WO76" s="212" t="str">
        <f t="shared" si="206"/>
        <v xml:space="preserve"> </v>
      </c>
      <c r="WP76" s="176">
        <f t="shared" si="352"/>
        <v>0</v>
      </c>
      <c r="WQ76" s="177" t="str">
        <f t="shared" si="353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65"/>
        <v xml:space="preserve"> </v>
      </c>
      <c r="XA76" s="212" t="str">
        <f>IF(WW76=0," ",VLOOKUP(WW76,PROTOKOL!$A:$E,5,FALSE))</f>
        <v xml:space="preserve"> </v>
      </c>
      <c r="XB76" s="176"/>
      <c r="XC76" s="177" t="str">
        <f t="shared" si="354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66"/>
        <v xml:space="preserve"> </v>
      </c>
      <c r="XJ76" s="176" t="str">
        <f>IF(XF76=0," ",VLOOKUP(XF76,PROTOKOL!$A:$E,5,FALSE))</f>
        <v xml:space="preserve"> </v>
      </c>
      <c r="XK76" s="212" t="str">
        <f t="shared" si="207"/>
        <v xml:space="preserve"> </v>
      </c>
      <c r="XL76" s="176">
        <f t="shared" si="355"/>
        <v>0</v>
      </c>
      <c r="XM76" s="177" t="str">
        <f t="shared" si="356"/>
        <v xml:space="preserve"> </v>
      </c>
      <c r="XO76" s="173">
        <v>18</v>
      </c>
      <c r="XP76" s="230"/>
      <c r="XQ76" s="174" t="str">
        <f>IF(XS76=0," ",VLOOKUP(XS76,PROTOKOL!$A:$F,6,FALSE))</f>
        <v xml:space="preserve"> </v>
      </c>
      <c r="XR76" s="43"/>
      <c r="XS76" s="43"/>
      <c r="XT76" s="43"/>
      <c r="XU76" s="42" t="str">
        <f>IF(XS76=0," ",(VLOOKUP(XS76,PROTOKOL!$A$1:$E$29,2,FALSE))*XT76)</f>
        <v xml:space="preserve"> </v>
      </c>
      <c r="XV76" s="175" t="str">
        <f t="shared" si="267"/>
        <v xml:space="preserve"> </v>
      </c>
      <c r="XW76" s="212" t="str">
        <f>IF(XS76=0," ",VLOOKUP(XS76,PROTOKOL!$A:$E,5,FALSE))</f>
        <v xml:space="preserve"> </v>
      </c>
      <c r="XX76" s="176"/>
      <c r="XY76" s="177" t="str">
        <f t="shared" si="357"/>
        <v xml:space="preserve"> </v>
      </c>
      <c r="XZ76" s="217" t="str">
        <f>IF(YB76=0," ",VLOOKUP(YB76,PROTOKOL!$A:$F,6,FALSE))</f>
        <v xml:space="preserve"> </v>
      </c>
      <c r="YA76" s="43"/>
      <c r="YB76" s="43"/>
      <c r="YC76" s="43"/>
      <c r="YD76" s="91" t="str">
        <f>IF(YB76=0," ",(VLOOKUP(YB76,PROTOKOL!$A$1:$E$29,2,FALSE))*YC76)</f>
        <v xml:space="preserve"> </v>
      </c>
      <c r="YE76" s="175" t="str">
        <f t="shared" si="268"/>
        <v xml:space="preserve"> </v>
      </c>
      <c r="YF76" s="176" t="str">
        <f>IF(YB76=0," ",VLOOKUP(YB76,PROTOKOL!$A:$E,5,FALSE))</f>
        <v xml:space="preserve"> </v>
      </c>
      <c r="YG76" s="212" t="str">
        <f t="shared" si="208"/>
        <v xml:space="preserve"> </v>
      </c>
      <c r="YH76" s="176">
        <f t="shared" si="358"/>
        <v>0</v>
      </c>
      <c r="YI76" s="177" t="str">
        <f t="shared" si="359"/>
        <v xml:space="preserve"> </v>
      </c>
    </row>
    <row r="77" spans="1:659" ht="13.8">
      <c r="A77" s="173">
        <v>19</v>
      </c>
      <c r="B77" s="231">
        <v>19</v>
      </c>
      <c r="C77" s="174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5" t="str">
        <f t="shared" si="209"/>
        <v xml:space="preserve"> </v>
      </c>
      <c r="I77" s="212" t="str">
        <f>IF(E77=0," ",VLOOKUP(E77,PROTOKOL!$A:$E,5,FALSE))</f>
        <v xml:space="preserve"> </v>
      </c>
      <c r="J77" s="176"/>
      <c r="K77" s="177" t="str">
        <f t="shared" si="269"/>
        <v xml:space="preserve"> 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10"/>
        <v xml:space="preserve"> </v>
      </c>
      <c r="R77" s="176" t="str">
        <f>IF(N77=0," ",VLOOKUP(N77,PROTOKOL!$A:$E,5,FALSE))</f>
        <v xml:space="preserve"> </v>
      </c>
      <c r="S77" s="212" t="str">
        <f t="shared" si="270"/>
        <v xml:space="preserve"> </v>
      </c>
      <c r="T77" s="176">
        <f t="shared" si="271"/>
        <v>0</v>
      </c>
      <c r="U77" s="177" t="str">
        <f t="shared" si="272"/>
        <v xml:space="preserve"> </v>
      </c>
      <c r="W77" s="173">
        <v>19</v>
      </c>
      <c r="X77" s="231">
        <v>19</v>
      </c>
      <c r="Y77" s="174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5" t="str">
        <f t="shared" si="211"/>
        <v xml:space="preserve"> </v>
      </c>
      <c r="AE77" s="212" t="str">
        <f>IF(AA77=0," ",VLOOKUP(AA77,PROTOKOL!$A:$E,5,FALSE))</f>
        <v xml:space="preserve"> </v>
      </c>
      <c r="AF77" s="176"/>
      <c r="AG77" s="177" t="str">
        <f t="shared" si="273"/>
        <v xml:space="preserve"> 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12"/>
        <v xml:space="preserve"> </v>
      </c>
      <c r="AN77" s="176" t="str">
        <f>IF(AJ77=0," ",VLOOKUP(AJ77,PROTOKOL!$A:$E,5,FALSE))</f>
        <v xml:space="preserve"> </v>
      </c>
      <c r="AO77" s="212" t="str">
        <f t="shared" si="180"/>
        <v xml:space="preserve"> </v>
      </c>
      <c r="AP77" s="176">
        <f t="shared" si="274"/>
        <v>0</v>
      </c>
      <c r="AQ77" s="177" t="str">
        <f t="shared" si="275"/>
        <v xml:space="preserve"> </v>
      </c>
      <c r="AS77" s="173">
        <v>19</v>
      </c>
      <c r="AT77" s="231">
        <v>19</v>
      </c>
      <c r="AU77" s="174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5" t="str">
        <f t="shared" si="213"/>
        <v xml:space="preserve"> </v>
      </c>
      <c r="BA77" s="212" t="str">
        <f>IF(AW77=0," ",VLOOKUP(AW77,PROTOKOL!$A:$E,5,FALSE))</f>
        <v xml:space="preserve"> </v>
      </c>
      <c r="BB77" s="176"/>
      <c r="BC77" s="177" t="str">
        <f t="shared" si="276"/>
        <v xml:space="preserve"> 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14"/>
        <v xml:space="preserve"> </v>
      </c>
      <c r="BJ77" s="176" t="str">
        <f>IF(BF77=0," ",VLOOKUP(BF77,PROTOKOL!$A:$E,5,FALSE))</f>
        <v xml:space="preserve"> </v>
      </c>
      <c r="BK77" s="212" t="str">
        <f t="shared" si="181"/>
        <v xml:space="preserve"> </v>
      </c>
      <c r="BL77" s="176">
        <f t="shared" si="277"/>
        <v>0</v>
      </c>
      <c r="BM77" s="177" t="str">
        <f t="shared" si="278"/>
        <v xml:space="preserve"> </v>
      </c>
      <c r="BO77" s="173">
        <v>19</v>
      </c>
      <c r="BP77" s="231">
        <v>19</v>
      </c>
      <c r="BQ77" s="174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15"/>
        <v xml:space="preserve"> </v>
      </c>
      <c r="BW77" s="212" t="str">
        <f>IF(BS77=0," ",VLOOKUP(BS77,PROTOKOL!$A:$E,5,FALSE))</f>
        <v xml:space="preserve"> </v>
      </c>
      <c r="BX77" s="176"/>
      <c r="BY77" s="177" t="str">
        <f t="shared" si="279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16"/>
        <v xml:space="preserve"> </v>
      </c>
      <c r="CF77" s="176" t="str">
        <f>IF(CB77=0," ",VLOOKUP(CB77,PROTOKOL!$A:$E,5,FALSE))</f>
        <v xml:space="preserve"> </v>
      </c>
      <c r="CG77" s="212" t="str">
        <f t="shared" si="182"/>
        <v xml:space="preserve"> </v>
      </c>
      <c r="CH77" s="176">
        <f t="shared" si="280"/>
        <v>0</v>
      </c>
      <c r="CI77" s="177" t="str">
        <f t="shared" si="281"/>
        <v xml:space="preserve"> </v>
      </c>
      <c r="CK77" s="173">
        <v>19</v>
      </c>
      <c r="CL77" s="231">
        <v>19</v>
      </c>
      <c r="CM77" s="174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7"/>
        <v xml:space="preserve"> </v>
      </c>
      <c r="CS77" s="212" t="str">
        <f>IF(CO77=0," ",VLOOKUP(CO77,PROTOKOL!$A:$E,5,FALSE))</f>
        <v xml:space="preserve"> </v>
      </c>
      <c r="CT77" s="176"/>
      <c r="CU77" s="177" t="str">
        <f t="shared" si="282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8"/>
        <v xml:space="preserve"> </v>
      </c>
      <c r="DB77" s="176" t="str">
        <f>IF(CX77=0," ",VLOOKUP(CX77,PROTOKOL!$A:$E,5,FALSE))</f>
        <v xml:space="preserve"> </v>
      </c>
      <c r="DC77" s="212" t="str">
        <f t="shared" si="183"/>
        <v xml:space="preserve"> </v>
      </c>
      <c r="DD77" s="176">
        <f t="shared" si="283"/>
        <v>0</v>
      </c>
      <c r="DE77" s="177" t="str">
        <f t="shared" si="284"/>
        <v xml:space="preserve"> </v>
      </c>
      <c r="DG77" s="173">
        <v>19</v>
      </c>
      <c r="DH77" s="231">
        <v>19</v>
      </c>
      <c r="DI77" s="174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5" t="str">
        <f t="shared" si="219"/>
        <v xml:space="preserve"> </v>
      </c>
      <c r="DO77" s="212" t="str">
        <f>IF(DK77=0," ",VLOOKUP(DK77,PROTOKOL!$A:$E,5,FALSE))</f>
        <v xml:space="preserve"> </v>
      </c>
      <c r="DP77" s="176"/>
      <c r="DQ77" s="177" t="str">
        <f t="shared" si="285"/>
        <v xml:space="preserve"> 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20"/>
        <v xml:space="preserve"> </v>
      </c>
      <c r="DX77" s="176" t="str">
        <f>IF(DT77=0," ",VLOOKUP(DT77,PROTOKOL!$A:$E,5,FALSE))</f>
        <v xml:space="preserve"> </v>
      </c>
      <c r="DY77" s="212" t="str">
        <f t="shared" si="184"/>
        <v xml:space="preserve"> </v>
      </c>
      <c r="DZ77" s="176">
        <f t="shared" si="286"/>
        <v>0</v>
      </c>
      <c r="EA77" s="177" t="str">
        <f t="shared" si="287"/>
        <v xml:space="preserve"> </v>
      </c>
      <c r="EC77" s="173">
        <v>19</v>
      </c>
      <c r="ED77" s="231">
        <v>19</v>
      </c>
      <c r="EE77" s="174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21"/>
        <v xml:space="preserve"> </v>
      </c>
      <c r="EK77" s="212" t="str">
        <f>IF(EG77=0," ",VLOOKUP(EG77,PROTOKOL!$A:$E,5,FALSE))</f>
        <v xml:space="preserve"> </v>
      </c>
      <c r="EL77" s="176"/>
      <c r="EM77" s="177" t="str">
        <f t="shared" si="288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22"/>
        <v xml:space="preserve"> </v>
      </c>
      <c r="ET77" s="176" t="str">
        <f>IF(EP77=0," ",VLOOKUP(EP77,PROTOKOL!$A:$E,5,FALSE))</f>
        <v xml:space="preserve"> </v>
      </c>
      <c r="EU77" s="212" t="str">
        <f t="shared" si="185"/>
        <v xml:space="preserve"> </v>
      </c>
      <c r="EV77" s="176">
        <f t="shared" si="289"/>
        <v>0</v>
      </c>
      <c r="EW77" s="177" t="str">
        <f t="shared" si="290"/>
        <v xml:space="preserve"> </v>
      </c>
      <c r="EY77" s="173">
        <v>19</v>
      </c>
      <c r="EZ77" s="231">
        <v>19</v>
      </c>
      <c r="FA77" s="174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5" t="str">
        <f t="shared" si="223"/>
        <v xml:space="preserve"> </v>
      </c>
      <c r="FG77" s="212" t="str">
        <f>IF(FC77=0," ",VLOOKUP(FC77,PROTOKOL!$A:$E,5,FALSE))</f>
        <v xml:space="preserve"> </v>
      </c>
      <c r="FH77" s="176"/>
      <c r="FI77" s="177" t="str">
        <f t="shared" si="291"/>
        <v xml:space="preserve"> 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24"/>
        <v xml:space="preserve"> </v>
      </c>
      <c r="FP77" s="176" t="str">
        <f>IF(FL77=0," ",VLOOKUP(FL77,PROTOKOL!$A:$E,5,FALSE))</f>
        <v xml:space="preserve"> </v>
      </c>
      <c r="FQ77" s="212" t="str">
        <f t="shared" si="186"/>
        <v xml:space="preserve"> </v>
      </c>
      <c r="FR77" s="176">
        <f t="shared" si="292"/>
        <v>0</v>
      </c>
      <c r="FS77" s="177" t="str">
        <f t="shared" si="293"/>
        <v xml:space="preserve"> </v>
      </c>
      <c r="FU77" s="173">
        <v>19</v>
      </c>
      <c r="FV77" s="231">
        <v>19</v>
      </c>
      <c r="FW77" s="174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25"/>
        <v xml:space="preserve"> </v>
      </c>
      <c r="GC77" s="212" t="str">
        <f>IF(FY77=0," ",VLOOKUP(FY77,PROTOKOL!$A:$E,5,FALSE))</f>
        <v xml:space="preserve"> </v>
      </c>
      <c r="GD77" s="176"/>
      <c r="GE77" s="177" t="str">
        <f t="shared" si="294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26"/>
        <v xml:space="preserve"> </v>
      </c>
      <c r="GL77" s="176" t="str">
        <f>IF(GH77=0," ",VLOOKUP(GH77,PROTOKOL!$A:$E,5,FALSE))</f>
        <v xml:space="preserve"> </v>
      </c>
      <c r="GM77" s="212" t="str">
        <f t="shared" si="187"/>
        <v xml:space="preserve"> </v>
      </c>
      <c r="GN77" s="176">
        <f t="shared" si="295"/>
        <v>0</v>
      </c>
      <c r="GO77" s="177" t="str">
        <f t="shared" si="296"/>
        <v xml:space="preserve"> </v>
      </c>
      <c r="GQ77" s="173">
        <v>19</v>
      </c>
      <c r="GR77" s="231">
        <v>19</v>
      </c>
      <c r="GS77" s="174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5" t="str">
        <f t="shared" si="227"/>
        <v xml:space="preserve"> </v>
      </c>
      <c r="GY77" s="212" t="str">
        <f>IF(GU77=0," ",VLOOKUP(GU77,PROTOKOL!$A:$E,5,FALSE))</f>
        <v xml:space="preserve"> </v>
      </c>
      <c r="GZ77" s="176"/>
      <c r="HA77" s="177" t="str">
        <f t="shared" si="297"/>
        <v xml:space="preserve"> 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8"/>
        <v xml:space="preserve"> </v>
      </c>
      <c r="HH77" s="176" t="str">
        <f>IF(HD77=0," ",VLOOKUP(HD77,PROTOKOL!$A:$E,5,FALSE))</f>
        <v xml:space="preserve"> </v>
      </c>
      <c r="HI77" s="212" t="str">
        <f t="shared" si="188"/>
        <v xml:space="preserve"> </v>
      </c>
      <c r="HJ77" s="176">
        <f t="shared" si="298"/>
        <v>0</v>
      </c>
      <c r="HK77" s="177" t="str">
        <f t="shared" si="299"/>
        <v xml:space="preserve"> </v>
      </c>
      <c r="HM77" s="173">
        <v>19</v>
      </c>
      <c r="HN77" s="231">
        <v>19</v>
      </c>
      <c r="HO77" s="174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9"/>
        <v xml:space="preserve"> </v>
      </c>
      <c r="HU77" s="212" t="str">
        <f>IF(HQ77=0," ",VLOOKUP(HQ77,PROTOKOL!$A:$E,5,FALSE))</f>
        <v xml:space="preserve"> </v>
      </c>
      <c r="HV77" s="176"/>
      <c r="HW77" s="177" t="str">
        <f t="shared" si="300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30"/>
        <v xml:space="preserve"> </v>
      </c>
      <c r="ID77" s="176" t="str">
        <f>IF(HZ77=0," ",VLOOKUP(HZ77,PROTOKOL!$A:$E,5,FALSE))</f>
        <v xml:space="preserve"> </v>
      </c>
      <c r="IE77" s="212" t="str">
        <f t="shared" si="189"/>
        <v xml:space="preserve"> </v>
      </c>
      <c r="IF77" s="176">
        <f t="shared" si="301"/>
        <v>0</v>
      </c>
      <c r="IG77" s="177" t="str">
        <f t="shared" si="302"/>
        <v xml:space="preserve"> </v>
      </c>
      <c r="II77" s="173">
        <v>19</v>
      </c>
      <c r="IJ77" s="231">
        <v>19</v>
      </c>
      <c r="IK77" s="174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31"/>
        <v xml:space="preserve"> </v>
      </c>
      <c r="IQ77" s="212" t="str">
        <f>IF(IM77=0," ",VLOOKUP(IM77,PROTOKOL!$A:$E,5,FALSE))</f>
        <v xml:space="preserve"> </v>
      </c>
      <c r="IR77" s="176"/>
      <c r="IS77" s="177" t="str">
        <f t="shared" si="303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32"/>
        <v xml:space="preserve"> </v>
      </c>
      <c r="IZ77" s="176" t="str">
        <f>IF(IV77=0," ",VLOOKUP(IV77,PROTOKOL!$A:$E,5,FALSE))</f>
        <v xml:space="preserve"> </v>
      </c>
      <c r="JA77" s="212" t="str">
        <f t="shared" si="190"/>
        <v xml:space="preserve"> </v>
      </c>
      <c r="JB77" s="176">
        <f t="shared" si="304"/>
        <v>0</v>
      </c>
      <c r="JC77" s="177" t="str">
        <f t="shared" si="305"/>
        <v xml:space="preserve"> </v>
      </c>
      <c r="JE77" s="173">
        <v>19</v>
      </c>
      <c r="JF77" s="231">
        <v>19</v>
      </c>
      <c r="JG77" s="174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33"/>
        <v xml:space="preserve"> </v>
      </c>
      <c r="JM77" s="212" t="str">
        <f>IF(JI77=0," ",VLOOKUP(JI77,PROTOKOL!$A:$E,5,FALSE))</f>
        <v xml:space="preserve"> </v>
      </c>
      <c r="JN77" s="176"/>
      <c r="JO77" s="177" t="str">
        <f t="shared" si="306"/>
        <v xml:space="preserve"> </v>
      </c>
      <c r="JP77" s="217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5" t="str">
        <f t="shared" si="234"/>
        <v xml:space="preserve"> </v>
      </c>
      <c r="JV77" s="176" t="str">
        <f>IF(JR77=0," ",VLOOKUP(JR77,PROTOKOL!$A:$E,5,FALSE))</f>
        <v xml:space="preserve"> </v>
      </c>
      <c r="JW77" s="212" t="str">
        <f t="shared" si="191"/>
        <v xml:space="preserve"> </v>
      </c>
      <c r="JX77" s="176">
        <f t="shared" si="307"/>
        <v>0</v>
      </c>
      <c r="JY77" s="177" t="str">
        <f t="shared" si="308"/>
        <v xml:space="preserve"> </v>
      </c>
      <c r="KA77" s="173">
        <v>19</v>
      </c>
      <c r="KB77" s="231">
        <v>19</v>
      </c>
      <c r="KC77" s="174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5" t="str">
        <f t="shared" si="235"/>
        <v xml:space="preserve"> </v>
      </c>
      <c r="KI77" s="212" t="str">
        <f>IF(KE77=0," ",VLOOKUP(KE77,PROTOKOL!$A:$E,5,FALSE))</f>
        <v xml:space="preserve"> </v>
      </c>
      <c r="KJ77" s="176"/>
      <c r="KK77" s="177" t="str">
        <f t="shared" si="309"/>
        <v xml:space="preserve"> 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36"/>
        <v xml:space="preserve"> </v>
      </c>
      <c r="KR77" s="176" t="str">
        <f>IF(KN77=0," ",VLOOKUP(KN77,PROTOKOL!$A:$E,5,FALSE))</f>
        <v xml:space="preserve"> </v>
      </c>
      <c r="KS77" s="212" t="str">
        <f t="shared" si="192"/>
        <v xml:space="preserve"> </v>
      </c>
      <c r="KT77" s="176">
        <f t="shared" si="310"/>
        <v>0</v>
      </c>
      <c r="KU77" s="177" t="str">
        <f t="shared" si="311"/>
        <v xml:space="preserve"> </v>
      </c>
      <c r="KW77" s="173">
        <v>19</v>
      </c>
      <c r="KX77" s="231">
        <v>19</v>
      </c>
      <c r="KY77" s="174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7"/>
        <v xml:space="preserve"> </v>
      </c>
      <c r="LE77" s="212" t="str">
        <f>IF(LA77=0," ",VLOOKUP(LA77,PROTOKOL!$A:$E,5,FALSE))</f>
        <v xml:space="preserve"> </v>
      </c>
      <c r="LF77" s="176"/>
      <c r="LG77" s="177" t="str">
        <f t="shared" si="312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8"/>
        <v xml:space="preserve"> </v>
      </c>
      <c r="LN77" s="176" t="str">
        <f>IF(LJ77=0," ",VLOOKUP(LJ77,PROTOKOL!$A:$E,5,FALSE))</f>
        <v xml:space="preserve"> </v>
      </c>
      <c r="LO77" s="212" t="str">
        <f t="shared" si="193"/>
        <v xml:space="preserve"> </v>
      </c>
      <c r="LP77" s="176">
        <f t="shared" si="313"/>
        <v>0</v>
      </c>
      <c r="LQ77" s="177" t="str">
        <f t="shared" si="314"/>
        <v xml:space="preserve"> </v>
      </c>
      <c r="LS77" s="173">
        <v>19</v>
      </c>
      <c r="LT77" s="231">
        <v>19</v>
      </c>
      <c r="LU77" s="174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5" t="str">
        <f t="shared" si="239"/>
        <v xml:space="preserve"> </v>
      </c>
      <c r="MA77" s="212" t="str">
        <f>IF(LW77=0," ",VLOOKUP(LW77,PROTOKOL!$A:$E,5,FALSE))</f>
        <v xml:space="preserve"> </v>
      </c>
      <c r="MB77" s="176"/>
      <c r="MC77" s="177" t="str">
        <f t="shared" si="315"/>
        <v xml:space="preserve"> 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40"/>
        <v xml:space="preserve"> </v>
      </c>
      <c r="MJ77" s="176" t="str">
        <f>IF(MF77=0," ",VLOOKUP(MF77,PROTOKOL!$A:$E,5,FALSE))</f>
        <v xml:space="preserve"> </v>
      </c>
      <c r="MK77" s="212" t="str">
        <f t="shared" si="194"/>
        <v xml:space="preserve"> </v>
      </c>
      <c r="ML77" s="176">
        <f t="shared" si="316"/>
        <v>0</v>
      </c>
      <c r="MM77" s="177" t="str">
        <f t="shared" si="317"/>
        <v xml:space="preserve"> </v>
      </c>
      <c r="MO77" s="173">
        <v>19</v>
      </c>
      <c r="MP77" s="231">
        <v>19</v>
      </c>
      <c r="MQ77" s="174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41"/>
        <v xml:space="preserve"> </v>
      </c>
      <c r="MW77" s="212" t="str">
        <f>IF(MS77=0," ",VLOOKUP(MS77,PROTOKOL!$A:$E,5,FALSE))</f>
        <v xml:space="preserve"> </v>
      </c>
      <c r="MX77" s="176"/>
      <c r="MY77" s="177" t="str">
        <f t="shared" si="318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42"/>
        <v xml:space="preserve"> </v>
      </c>
      <c r="NF77" s="176" t="str">
        <f>IF(NB77=0," ",VLOOKUP(NB77,PROTOKOL!$A:$E,5,FALSE))</f>
        <v xml:space="preserve"> </v>
      </c>
      <c r="NG77" s="212" t="str">
        <f t="shared" si="195"/>
        <v xml:space="preserve"> </v>
      </c>
      <c r="NH77" s="176">
        <f t="shared" si="319"/>
        <v>0</v>
      </c>
      <c r="NI77" s="177" t="str">
        <f t="shared" si="320"/>
        <v xml:space="preserve"> </v>
      </c>
      <c r="NK77" s="173">
        <v>19</v>
      </c>
      <c r="NL77" s="231">
        <v>19</v>
      </c>
      <c r="NM77" s="174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5" t="str">
        <f t="shared" si="243"/>
        <v xml:space="preserve"> </v>
      </c>
      <c r="NS77" s="212" t="str">
        <f>IF(NO77=0," ",VLOOKUP(NO77,PROTOKOL!$A:$E,5,FALSE))</f>
        <v xml:space="preserve"> </v>
      </c>
      <c r="NT77" s="176"/>
      <c r="NU77" s="177" t="str">
        <f t="shared" si="321"/>
        <v xml:space="preserve"> 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44"/>
        <v xml:space="preserve"> </v>
      </c>
      <c r="OB77" s="176" t="str">
        <f>IF(NX77=0," ",VLOOKUP(NX77,PROTOKOL!$A:$E,5,FALSE))</f>
        <v xml:space="preserve"> </v>
      </c>
      <c r="OC77" s="212" t="str">
        <f t="shared" si="196"/>
        <v xml:space="preserve"> </v>
      </c>
      <c r="OD77" s="176">
        <f t="shared" si="322"/>
        <v>0</v>
      </c>
      <c r="OE77" s="177" t="str">
        <f t="shared" si="323"/>
        <v xml:space="preserve"> </v>
      </c>
      <c r="OG77" s="173">
        <v>19</v>
      </c>
      <c r="OH77" s="231">
        <v>19</v>
      </c>
      <c r="OI77" s="174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45"/>
        <v xml:space="preserve"> </v>
      </c>
      <c r="OO77" s="212" t="str">
        <f>IF(OK77=0," ",VLOOKUP(OK77,PROTOKOL!$A:$E,5,FALSE))</f>
        <v xml:space="preserve"> </v>
      </c>
      <c r="OP77" s="176"/>
      <c r="OQ77" s="177" t="str">
        <f t="shared" si="324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46"/>
        <v xml:space="preserve"> </v>
      </c>
      <c r="OX77" s="176" t="str">
        <f>IF(OT77=0," ",VLOOKUP(OT77,PROTOKOL!$A:$E,5,FALSE))</f>
        <v xml:space="preserve"> </v>
      </c>
      <c r="OY77" s="212" t="str">
        <f t="shared" si="197"/>
        <v xml:space="preserve"> </v>
      </c>
      <c r="OZ77" s="176">
        <f t="shared" si="325"/>
        <v>0</v>
      </c>
      <c r="PA77" s="177" t="str">
        <f t="shared" si="326"/>
        <v xml:space="preserve"> </v>
      </c>
      <c r="PC77" s="173">
        <v>19</v>
      </c>
      <c r="PD77" s="231">
        <v>19</v>
      </c>
      <c r="PE77" s="174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5" t="str">
        <f t="shared" si="247"/>
        <v xml:space="preserve"> </v>
      </c>
      <c r="PK77" s="212" t="str">
        <f>IF(PG77=0," ",VLOOKUP(PG77,PROTOKOL!$A:$E,5,FALSE))</f>
        <v xml:space="preserve"> </v>
      </c>
      <c r="PL77" s="176"/>
      <c r="PM77" s="177" t="str">
        <f t="shared" si="327"/>
        <v xml:space="preserve"> 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8"/>
        <v xml:space="preserve"> </v>
      </c>
      <c r="PT77" s="176" t="str">
        <f>IF(PP77=0," ",VLOOKUP(PP77,PROTOKOL!$A:$E,5,FALSE))</f>
        <v xml:space="preserve"> </v>
      </c>
      <c r="PU77" s="212" t="str">
        <f t="shared" si="198"/>
        <v xml:space="preserve"> </v>
      </c>
      <c r="PV77" s="176">
        <f t="shared" si="328"/>
        <v>0</v>
      </c>
      <c r="PW77" s="177" t="str">
        <f t="shared" si="329"/>
        <v xml:space="preserve"> </v>
      </c>
      <c r="PY77" s="173">
        <v>19</v>
      </c>
      <c r="PZ77" s="231">
        <v>19</v>
      </c>
      <c r="QA77" s="174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49"/>
        <v xml:space="preserve"> </v>
      </c>
      <c r="QG77" s="212" t="str">
        <f>IF(QC77=0," ",VLOOKUP(QC77,PROTOKOL!$A:$E,5,FALSE))</f>
        <v xml:space="preserve"> </v>
      </c>
      <c r="QH77" s="176"/>
      <c r="QI77" s="177" t="str">
        <f t="shared" si="330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50"/>
        <v xml:space="preserve"> </v>
      </c>
      <c r="QP77" s="176" t="str">
        <f>IF(QL77=0," ",VLOOKUP(QL77,PROTOKOL!$A:$E,5,FALSE))</f>
        <v xml:space="preserve"> </v>
      </c>
      <c r="QQ77" s="212" t="str">
        <f t="shared" si="199"/>
        <v xml:space="preserve"> </v>
      </c>
      <c r="QR77" s="176">
        <f t="shared" si="331"/>
        <v>0</v>
      </c>
      <c r="QS77" s="177" t="str">
        <f t="shared" si="332"/>
        <v xml:space="preserve"> </v>
      </c>
      <c r="QU77" s="173">
        <v>19</v>
      </c>
      <c r="QV77" s="231">
        <v>19</v>
      </c>
      <c r="QW77" s="174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51"/>
        <v xml:space="preserve"> </v>
      </c>
      <c r="RC77" s="212" t="str">
        <f>IF(QY77=0," ",VLOOKUP(QY77,PROTOKOL!$A:$E,5,FALSE))</f>
        <v xml:space="preserve"> </v>
      </c>
      <c r="RD77" s="176"/>
      <c r="RE77" s="177" t="str">
        <f t="shared" si="333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52"/>
        <v xml:space="preserve"> </v>
      </c>
      <c r="RL77" s="176" t="str">
        <f>IF(RH77=0," ",VLOOKUP(RH77,PROTOKOL!$A:$E,5,FALSE))</f>
        <v xml:space="preserve"> </v>
      </c>
      <c r="RM77" s="212" t="str">
        <f t="shared" si="200"/>
        <v xml:space="preserve"> </v>
      </c>
      <c r="RN77" s="176">
        <f t="shared" si="334"/>
        <v>0</v>
      </c>
      <c r="RO77" s="177" t="str">
        <f t="shared" si="335"/>
        <v xml:space="preserve"> </v>
      </c>
      <c r="RQ77" s="173">
        <v>19</v>
      </c>
      <c r="RR77" s="231">
        <v>19</v>
      </c>
      <c r="RS77" s="174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53"/>
        <v xml:space="preserve"> </v>
      </c>
      <c r="RY77" s="212" t="str">
        <f>IF(RU77=0," ",VLOOKUP(RU77,PROTOKOL!$A:$E,5,FALSE))</f>
        <v xml:space="preserve"> </v>
      </c>
      <c r="RZ77" s="176"/>
      <c r="SA77" s="177" t="str">
        <f t="shared" si="336"/>
        <v xml:space="preserve"> 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54"/>
        <v xml:space="preserve"> </v>
      </c>
      <c r="SH77" s="176" t="str">
        <f>IF(SD77=0," ",VLOOKUP(SD77,PROTOKOL!$A:$E,5,FALSE))</f>
        <v xml:space="preserve"> </v>
      </c>
      <c r="SI77" s="212" t="str">
        <f t="shared" si="201"/>
        <v xml:space="preserve"> </v>
      </c>
      <c r="SJ77" s="176">
        <f t="shared" si="337"/>
        <v>0</v>
      </c>
      <c r="SK77" s="177" t="str">
        <f t="shared" si="338"/>
        <v xml:space="preserve"> </v>
      </c>
      <c r="SM77" s="173">
        <v>19</v>
      </c>
      <c r="SN77" s="231">
        <v>19</v>
      </c>
      <c r="SO77" s="174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55"/>
        <v xml:space="preserve"> </v>
      </c>
      <c r="SU77" s="212" t="str">
        <f>IF(SQ77=0," ",VLOOKUP(SQ77,PROTOKOL!$A:$E,5,FALSE))</f>
        <v xml:space="preserve"> </v>
      </c>
      <c r="SV77" s="176"/>
      <c r="SW77" s="177" t="str">
        <f t="shared" si="339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56"/>
        <v xml:space="preserve"> </v>
      </c>
      <c r="TD77" s="176" t="str">
        <f>IF(SZ77=0," ",VLOOKUP(SZ77,PROTOKOL!$A:$E,5,FALSE))</f>
        <v xml:space="preserve"> </v>
      </c>
      <c r="TE77" s="212" t="str">
        <f t="shared" si="202"/>
        <v xml:space="preserve"> </v>
      </c>
      <c r="TF77" s="176">
        <f t="shared" si="340"/>
        <v>0</v>
      </c>
      <c r="TG77" s="177" t="str">
        <f t="shared" si="341"/>
        <v xml:space="preserve"> </v>
      </c>
      <c r="TI77" s="173">
        <v>19</v>
      </c>
      <c r="TJ77" s="231">
        <v>19</v>
      </c>
      <c r="TK77" s="174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7"/>
        <v xml:space="preserve"> </v>
      </c>
      <c r="TQ77" s="212" t="str">
        <f>IF(TM77=0," ",VLOOKUP(TM77,PROTOKOL!$A:$E,5,FALSE))</f>
        <v xml:space="preserve"> </v>
      </c>
      <c r="TR77" s="176"/>
      <c r="TS77" s="177" t="str">
        <f t="shared" si="342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8"/>
        <v xml:space="preserve"> </v>
      </c>
      <c r="TZ77" s="176" t="str">
        <f>IF(TV77=0," ",VLOOKUP(TV77,PROTOKOL!$A:$E,5,FALSE))</f>
        <v xml:space="preserve"> </v>
      </c>
      <c r="UA77" s="212" t="str">
        <f t="shared" si="203"/>
        <v xml:space="preserve"> </v>
      </c>
      <c r="UB77" s="176">
        <f t="shared" si="343"/>
        <v>0</v>
      </c>
      <c r="UC77" s="177" t="str">
        <f t="shared" si="344"/>
        <v xml:space="preserve"> </v>
      </c>
      <c r="UE77" s="173">
        <v>19</v>
      </c>
      <c r="UF77" s="231">
        <v>19</v>
      </c>
      <c r="UG77" s="174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75" t="str">
        <f t="shared" si="259"/>
        <v xml:space="preserve"> </v>
      </c>
      <c r="UM77" s="212" t="str">
        <f>IF(UI77=0," ",VLOOKUP(UI77,PROTOKOL!$A:$E,5,FALSE))</f>
        <v xml:space="preserve"> </v>
      </c>
      <c r="UN77" s="176"/>
      <c r="UO77" s="177" t="str">
        <f t="shared" si="345"/>
        <v xml:space="preserve"> 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60"/>
        <v xml:space="preserve"> </v>
      </c>
      <c r="UV77" s="176" t="str">
        <f>IF(UR77=0," ",VLOOKUP(UR77,PROTOKOL!$A:$E,5,FALSE))</f>
        <v xml:space="preserve"> </v>
      </c>
      <c r="UW77" s="212" t="str">
        <f t="shared" si="204"/>
        <v xml:space="preserve"> </v>
      </c>
      <c r="UX77" s="176">
        <f t="shared" si="346"/>
        <v>0</v>
      </c>
      <c r="UY77" s="177" t="str">
        <f t="shared" si="347"/>
        <v xml:space="preserve"> </v>
      </c>
      <c r="VA77" s="173">
        <v>19</v>
      </c>
      <c r="VB77" s="231">
        <v>19</v>
      </c>
      <c r="VC77" s="174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75" t="str">
        <f t="shared" si="261"/>
        <v xml:space="preserve"> </v>
      </c>
      <c r="VI77" s="212" t="str">
        <f>IF(VE77=0," ",VLOOKUP(VE77,PROTOKOL!$A:$E,5,FALSE))</f>
        <v xml:space="preserve"> </v>
      </c>
      <c r="VJ77" s="176"/>
      <c r="VK77" s="177" t="str">
        <f t="shared" si="348"/>
        <v xml:space="preserve"> 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62"/>
        <v xml:space="preserve"> </v>
      </c>
      <c r="VR77" s="176" t="str">
        <f>IF(VN77=0," ",VLOOKUP(VN77,PROTOKOL!$A:$E,5,FALSE))</f>
        <v xml:space="preserve"> </v>
      </c>
      <c r="VS77" s="212" t="str">
        <f t="shared" si="205"/>
        <v xml:space="preserve"> </v>
      </c>
      <c r="VT77" s="176">
        <f t="shared" si="349"/>
        <v>0</v>
      </c>
      <c r="VU77" s="177" t="str">
        <f t="shared" si="350"/>
        <v xml:space="preserve"> </v>
      </c>
      <c r="VW77" s="173">
        <v>19</v>
      </c>
      <c r="VX77" s="231">
        <v>19</v>
      </c>
      <c r="VY77" s="174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63"/>
        <v xml:space="preserve"> </v>
      </c>
      <c r="WE77" s="212" t="str">
        <f>IF(WA77=0," ",VLOOKUP(WA77,PROTOKOL!$A:$E,5,FALSE))</f>
        <v xml:space="preserve"> </v>
      </c>
      <c r="WF77" s="176"/>
      <c r="WG77" s="177" t="str">
        <f t="shared" si="351"/>
        <v xml:space="preserve"> 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64"/>
        <v xml:space="preserve"> </v>
      </c>
      <c r="WN77" s="176" t="str">
        <f>IF(WJ77=0," ",VLOOKUP(WJ77,PROTOKOL!$A:$E,5,FALSE))</f>
        <v xml:space="preserve"> </v>
      </c>
      <c r="WO77" s="212" t="str">
        <f t="shared" si="206"/>
        <v xml:space="preserve"> </v>
      </c>
      <c r="WP77" s="176">
        <f t="shared" si="352"/>
        <v>0</v>
      </c>
      <c r="WQ77" s="177" t="str">
        <f t="shared" si="353"/>
        <v xml:space="preserve"> </v>
      </c>
      <c r="WS77" s="173">
        <v>19</v>
      </c>
      <c r="WT77" s="231">
        <v>19</v>
      </c>
      <c r="WU77" s="174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65"/>
        <v xml:space="preserve"> </v>
      </c>
      <c r="XA77" s="212" t="str">
        <f>IF(WW77=0," ",VLOOKUP(WW77,PROTOKOL!$A:$E,5,FALSE))</f>
        <v xml:space="preserve"> </v>
      </c>
      <c r="XB77" s="176"/>
      <c r="XC77" s="177" t="str">
        <f t="shared" si="354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66"/>
        <v xml:space="preserve"> </v>
      </c>
      <c r="XJ77" s="176" t="str">
        <f>IF(XF77=0," ",VLOOKUP(XF77,PROTOKOL!$A:$E,5,FALSE))</f>
        <v xml:space="preserve"> </v>
      </c>
      <c r="XK77" s="212" t="str">
        <f t="shared" si="207"/>
        <v xml:space="preserve"> </v>
      </c>
      <c r="XL77" s="176">
        <f t="shared" si="355"/>
        <v>0</v>
      </c>
      <c r="XM77" s="177" t="str">
        <f t="shared" si="356"/>
        <v xml:space="preserve"> </v>
      </c>
      <c r="XO77" s="173">
        <v>19</v>
      </c>
      <c r="XP77" s="231">
        <v>19</v>
      </c>
      <c r="XQ77" s="174" t="str">
        <f>IF(XS77=0," ",VLOOKUP(XS77,PROTOKOL!$A:$F,6,FALSE))</f>
        <v xml:space="preserve"> </v>
      </c>
      <c r="XR77" s="43"/>
      <c r="XS77" s="43"/>
      <c r="XT77" s="43"/>
      <c r="XU77" s="42" t="str">
        <f>IF(XS77=0," ",(VLOOKUP(XS77,PROTOKOL!$A$1:$E$29,2,FALSE))*XT77)</f>
        <v xml:space="preserve"> </v>
      </c>
      <c r="XV77" s="175" t="str">
        <f t="shared" si="267"/>
        <v xml:space="preserve"> </v>
      </c>
      <c r="XW77" s="212" t="str">
        <f>IF(XS77=0," ",VLOOKUP(XS77,PROTOKOL!$A:$E,5,FALSE))</f>
        <v xml:space="preserve"> </v>
      </c>
      <c r="XX77" s="176"/>
      <c r="XY77" s="177" t="str">
        <f t="shared" si="357"/>
        <v xml:space="preserve"> </v>
      </c>
      <c r="XZ77" s="217" t="str">
        <f>IF(YB77=0," ",VLOOKUP(YB77,PROTOKOL!$A:$F,6,FALSE))</f>
        <v xml:space="preserve"> </v>
      </c>
      <c r="YA77" s="43"/>
      <c r="YB77" s="43"/>
      <c r="YC77" s="43"/>
      <c r="YD77" s="91" t="str">
        <f>IF(YB77=0," ",(VLOOKUP(YB77,PROTOKOL!$A$1:$E$29,2,FALSE))*YC77)</f>
        <v xml:space="preserve"> </v>
      </c>
      <c r="YE77" s="175" t="str">
        <f t="shared" si="268"/>
        <v xml:space="preserve"> </v>
      </c>
      <c r="YF77" s="176" t="str">
        <f>IF(YB77=0," ",VLOOKUP(YB77,PROTOKOL!$A:$E,5,FALSE))</f>
        <v xml:space="preserve"> </v>
      </c>
      <c r="YG77" s="212" t="str">
        <f t="shared" si="208"/>
        <v xml:space="preserve"> </v>
      </c>
      <c r="YH77" s="176">
        <f t="shared" si="358"/>
        <v>0</v>
      </c>
      <c r="YI77" s="177" t="str">
        <f t="shared" si="359"/>
        <v xml:space="preserve"> </v>
      </c>
    </row>
    <row r="78" spans="1:659" ht="13.8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9"/>
        <v xml:space="preserve"> </v>
      </c>
      <c r="I78" s="212" t="str">
        <f>IF(E78=0," ",VLOOKUP(E78,PROTOKOL!$A:$E,5,FALSE))</f>
        <v xml:space="preserve"> </v>
      </c>
      <c r="J78" s="176"/>
      <c r="K78" s="177" t="str">
        <f t="shared" si="269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10"/>
        <v xml:space="preserve"> </v>
      </c>
      <c r="R78" s="176" t="str">
        <f>IF(N78=0," ",VLOOKUP(N78,PROTOKOL!$A:$E,5,FALSE))</f>
        <v xml:space="preserve"> </v>
      </c>
      <c r="S78" s="212" t="str">
        <f t="shared" si="270"/>
        <v xml:space="preserve"> </v>
      </c>
      <c r="T78" s="176">
        <f t="shared" si="271"/>
        <v>0</v>
      </c>
      <c r="U78" s="177" t="str">
        <f t="shared" si="272"/>
        <v xml:space="preserve"> </v>
      </c>
      <c r="W78" s="173">
        <v>19</v>
      </c>
      <c r="X78" s="229"/>
      <c r="Y78" s="174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5" t="str">
        <f t="shared" si="211"/>
        <v xml:space="preserve"> </v>
      </c>
      <c r="AE78" s="212" t="str">
        <f>IF(AA78=0," ",VLOOKUP(AA78,PROTOKOL!$A:$E,5,FALSE))</f>
        <v xml:space="preserve"> </v>
      </c>
      <c r="AF78" s="176"/>
      <c r="AG78" s="177" t="str">
        <f t="shared" si="273"/>
        <v xml:space="preserve"> 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12"/>
        <v xml:space="preserve"> </v>
      </c>
      <c r="AN78" s="176" t="str">
        <f>IF(AJ78=0," ",VLOOKUP(AJ78,PROTOKOL!$A:$E,5,FALSE))</f>
        <v xml:space="preserve"> </v>
      </c>
      <c r="AO78" s="212" t="str">
        <f t="shared" si="180"/>
        <v xml:space="preserve"> </v>
      </c>
      <c r="AP78" s="176">
        <f t="shared" si="274"/>
        <v>0</v>
      </c>
      <c r="AQ78" s="177" t="str">
        <f t="shared" si="275"/>
        <v xml:space="preserve"> </v>
      </c>
      <c r="AS78" s="173">
        <v>19</v>
      </c>
      <c r="AT78" s="229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13"/>
        <v xml:space="preserve"> </v>
      </c>
      <c r="BA78" s="212" t="str">
        <f>IF(AW78=0," ",VLOOKUP(AW78,PROTOKOL!$A:$E,5,FALSE))</f>
        <v xml:space="preserve"> </v>
      </c>
      <c r="BB78" s="176"/>
      <c r="BC78" s="177" t="str">
        <f t="shared" si="276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14"/>
        <v xml:space="preserve"> </v>
      </c>
      <c r="BJ78" s="176" t="str">
        <f>IF(BF78=0," ",VLOOKUP(BF78,PROTOKOL!$A:$E,5,FALSE))</f>
        <v xml:space="preserve"> </v>
      </c>
      <c r="BK78" s="212" t="str">
        <f t="shared" si="181"/>
        <v xml:space="preserve"> </v>
      </c>
      <c r="BL78" s="176">
        <f t="shared" si="277"/>
        <v>0</v>
      </c>
      <c r="BM78" s="177" t="str">
        <f t="shared" si="278"/>
        <v xml:space="preserve"> </v>
      </c>
      <c r="BO78" s="173">
        <v>19</v>
      </c>
      <c r="BP78" s="229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15"/>
        <v xml:space="preserve"> </v>
      </c>
      <c r="BW78" s="212" t="str">
        <f>IF(BS78=0," ",VLOOKUP(BS78,PROTOKOL!$A:$E,5,FALSE))</f>
        <v xml:space="preserve"> </v>
      </c>
      <c r="BX78" s="176"/>
      <c r="BY78" s="177" t="str">
        <f t="shared" si="279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16"/>
        <v xml:space="preserve"> </v>
      </c>
      <c r="CF78" s="176" t="str">
        <f>IF(CB78=0," ",VLOOKUP(CB78,PROTOKOL!$A:$E,5,FALSE))</f>
        <v xml:space="preserve"> </v>
      </c>
      <c r="CG78" s="212" t="str">
        <f t="shared" si="182"/>
        <v xml:space="preserve"> </v>
      </c>
      <c r="CH78" s="176">
        <f t="shared" si="280"/>
        <v>0</v>
      </c>
      <c r="CI78" s="177" t="str">
        <f t="shared" si="281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7"/>
        <v xml:space="preserve"> </v>
      </c>
      <c r="CS78" s="212" t="str">
        <f>IF(CO78=0," ",VLOOKUP(CO78,PROTOKOL!$A:$E,5,FALSE))</f>
        <v xml:space="preserve"> </v>
      </c>
      <c r="CT78" s="176"/>
      <c r="CU78" s="177" t="str">
        <f t="shared" si="282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8"/>
        <v xml:space="preserve"> </v>
      </c>
      <c r="DB78" s="176" t="str">
        <f>IF(CX78=0," ",VLOOKUP(CX78,PROTOKOL!$A:$E,5,FALSE))</f>
        <v xml:space="preserve"> </v>
      </c>
      <c r="DC78" s="212" t="str">
        <f t="shared" si="183"/>
        <v xml:space="preserve"> </v>
      </c>
      <c r="DD78" s="176">
        <f t="shared" si="283"/>
        <v>0</v>
      </c>
      <c r="DE78" s="177" t="str">
        <f t="shared" si="284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9"/>
        <v xml:space="preserve"> </v>
      </c>
      <c r="DO78" s="212" t="str">
        <f>IF(DK78=0," ",VLOOKUP(DK78,PROTOKOL!$A:$E,5,FALSE))</f>
        <v xml:space="preserve"> </v>
      </c>
      <c r="DP78" s="176"/>
      <c r="DQ78" s="177" t="str">
        <f t="shared" si="285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20"/>
        <v xml:space="preserve"> </v>
      </c>
      <c r="DX78" s="176" t="str">
        <f>IF(DT78=0," ",VLOOKUP(DT78,PROTOKOL!$A:$E,5,FALSE))</f>
        <v xml:space="preserve"> </v>
      </c>
      <c r="DY78" s="212" t="str">
        <f t="shared" si="184"/>
        <v xml:space="preserve"> </v>
      </c>
      <c r="DZ78" s="176">
        <f t="shared" si="286"/>
        <v>0</v>
      </c>
      <c r="EA78" s="177" t="str">
        <f t="shared" si="287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21"/>
        <v xml:space="preserve"> </v>
      </c>
      <c r="EK78" s="212" t="str">
        <f>IF(EG78=0," ",VLOOKUP(EG78,PROTOKOL!$A:$E,5,FALSE))</f>
        <v xml:space="preserve"> </v>
      </c>
      <c r="EL78" s="176"/>
      <c r="EM78" s="177" t="str">
        <f t="shared" si="288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22"/>
        <v xml:space="preserve"> </v>
      </c>
      <c r="ET78" s="176" t="str">
        <f>IF(EP78=0," ",VLOOKUP(EP78,PROTOKOL!$A:$E,5,FALSE))</f>
        <v xml:space="preserve"> </v>
      </c>
      <c r="EU78" s="212" t="str">
        <f t="shared" si="185"/>
        <v xml:space="preserve"> </v>
      </c>
      <c r="EV78" s="176">
        <f t="shared" si="289"/>
        <v>0</v>
      </c>
      <c r="EW78" s="177" t="str">
        <f t="shared" si="290"/>
        <v xml:space="preserve"> </v>
      </c>
      <c r="EY78" s="173">
        <v>19</v>
      </c>
      <c r="EZ78" s="229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23"/>
        <v xml:space="preserve"> </v>
      </c>
      <c r="FG78" s="212" t="str">
        <f>IF(FC78=0," ",VLOOKUP(FC78,PROTOKOL!$A:$E,5,FALSE))</f>
        <v xml:space="preserve"> </v>
      </c>
      <c r="FH78" s="176"/>
      <c r="FI78" s="177" t="str">
        <f t="shared" si="291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24"/>
        <v xml:space="preserve"> </v>
      </c>
      <c r="FP78" s="176" t="str">
        <f>IF(FL78=0," ",VLOOKUP(FL78,PROTOKOL!$A:$E,5,FALSE))</f>
        <v xml:space="preserve"> </v>
      </c>
      <c r="FQ78" s="212" t="str">
        <f t="shared" si="186"/>
        <v xml:space="preserve"> </v>
      </c>
      <c r="FR78" s="176">
        <f t="shared" si="292"/>
        <v>0</v>
      </c>
      <c r="FS78" s="177" t="str">
        <f t="shared" si="293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25"/>
        <v xml:space="preserve"> </v>
      </c>
      <c r="GC78" s="212" t="str">
        <f>IF(FY78=0," ",VLOOKUP(FY78,PROTOKOL!$A:$E,5,FALSE))</f>
        <v xml:space="preserve"> </v>
      </c>
      <c r="GD78" s="176"/>
      <c r="GE78" s="177" t="str">
        <f t="shared" si="294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26"/>
        <v xml:space="preserve"> </v>
      </c>
      <c r="GL78" s="176" t="str">
        <f>IF(GH78=0," ",VLOOKUP(GH78,PROTOKOL!$A:$E,5,FALSE))</f>
        <v xml:space="preserve"> </v>
      </c>
      <c r="GM78" s="212" t="str">
        <f t="shared" si="187"/>
        <v xml:space="preserve"> </v>
      </c>
      <c r="GN78" s="176">
        <f t="shared" si="295"/>
        <v>0</v>
      </c>
      <c r="GO78" s="177" t="str">
        <f t="shared" si="296"/>
        <v xml:space="preserve"> </v>
      </c>
      <c r="GQ78" s="173">
        <v>19</v>
      </c>
      <c r="GR78" s="229"/>
      <c r="GS78" s="174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5" t="str">
        <f t="shared" si="227"/>
        <v xml:space="preserve"> </v>
      </c>
      <c r="GY78" s="212" t="str">
        <f>IF(GU78=0," ",VLOOKUP(GU78,PROTOKOL!$A:$E,5,FALSE))</f>
        <v xml:space="preserve"> </v>
      </c>
      <c r="GZ78" s="176"/>
      <c r="HA78" s="177" t="str">
        <f t="shared" si="297"/>
        <v xml:space="preserve"> 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8"/>
        <v xml:space="preserve"> </v>
      </c>
      <c r="HH78" s="176" t="str">
        <f>IF(HD78=0," ",VLOOKUP(HD78,PROTOKOL!$A:$E,5,FALSE))</f>
        <v xml:space="preserve"> </v>
      </c>
      <c r="HI78" s="212" t="str">
        <f t="shared" si="188"/>
        <v xml:space="preserve"> </v>
      </c>
      <c r="HJ78" s="176">
        <f t="shared" si="298"/>
        <v>0</v>
      </c>
      <c r="HK78" s="177" t="str">
        <f t="shared" si="299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9"/>
        <v xml:space="preserve"> </v>
      </c>
      <c r="HU78" s="212" t="str">
        <f>IF(HQ78=0," ",VLOOKUP(HQ78,PROTOKOL!$A:$E,5,FALSE))</f>
        <v xml:space="preserve"> </v>
      </c>
      <c r="HV78" s="176"/>
      <c r="HW78" s="177" t="str">
        <f t="shared" si="300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30"/>
        <v xml:space="preserve"> </v>
      </c>
      <c r="ID78" s="176" t="str">
        <f>IF(HZ78=0," ",VLOOKUP(HZ78,PROTOKOL!$A:$E,5,FALSE))</f>
        <v xml:space="preserve"> </v>
      </c>
      <c r="IE78" s="212" t="str">
        <f t="shared" si="189"/>
        <v xml:space="preserve"> </v>
      </c>
      <c r="IF78" s="176">
        <f t="shared" si="301"/>
        <v>0</v>
      </c>
      <c r="IG78" s="177" t="str">
        <f t="shared" si="302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31"/>
        <v xml:space="preserve"> </v>
      </c>
      <c r="IQ78" s="212" t="str">
        <f>IF(IM78=0," ",VLOOKUP(IM78,PROTOKOL!$A:$E,5,FALSE))</f>
        <v xml:space="preserve"> </v>
      </c>
      <c r="IR78" s="176"/>
      <c r="IS78" s="177" t="str">
        <f t="shared" si="303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32"/>
        <v xml:space="preserve"> </v>
      </c>
      <c r="IZ78" s="176" t="str">
        <f>IF(IV78=0," ",VLOOKUP(IV78,PROTOKOL!$A:$E,5,FALSE))</f>
        <v xml:space="preserve"> </v>
      </c>
      <c r="JA78" s="212" t="str">
        <f t="shared" si="190"/>
        <v xml:space="preserve"> </v>
      </c>
      <c r="JB78" s="176">
        <f t="shared" si="304"/>
        <v>0</v>
      </c>
      <c r="JC78" s="177" t="str">
        <f t="shared" si="305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33"/>
        <v xml:space="preserve"> </v>
      </c>
      <c r="JM78" s="212" t="str">
        <f>IF(JI78=0," ",VLOOKUP(JI78,PROTOKOL!$A:$E,5,FALSE))</f>
        <v xml:space="preserve"> </v>
      </c>
      <c r="JN78" s="176"/>
      <c r="JO78" s="177" t="str">
        <f t="shared" si="306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34"/>
        <v xml:space="preserve"> </v>
      </c>
      <c r="JV78" s="176" t="str">
        <f>IF(JR78=0," ",VLOOKUP(JR78,PROTOKOL!$A:$E,5,FALSE))</f>
        <v xml:space="preserve"> </v>
      </c>
      <c r="JW78" s="212" t="str">
        <f t="shared" si="191"/>
        <v xml:space="preserve"> </v>
      </c>
      <c r="JX78" s="176">
        <f t="shared" si="307"/>
        <v>0</v>
      </c>
      <c r="JY78" s="177" t="str">
        <f t="shared" si="308"/>
        <v xml:space="preserve"> </v>
      </c>
      <c r="KA78" s="173">
        <v>19</v>
      </c>
      <c r="KB78" s="229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35"/>
        <v xml:space="preserve"> </v>
      </c>
      <c r="KI78" s="212" t="str">
        <f>IF(KE78=0," ",VLOOKUP(KE78,PROTOKOL!$A:$E,5,FALSE))</f>
        <v xml:space="preserve"> </v>
      </c>
      <c r="KJ78" s="176"/>
      <c r="KK78" s="177" t="str">
        <f t="shared" si="309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36"/>
        <v xml:space="preserve"> </v>
      </c>
      <c r="KR78" s="176" t="str">
        <f>IF(KN78=0," ",VLOOKUP(KN78,PROTOKOL!$A:$E,5,FALSE))</f>
        <v xml:space="preserve"> </v>
      </c>
      <c r="KS78" s="212" t="str">
        <f t="shared" si="192"/>
        <v xml:space="preserve"> </v>
      </c>
      <c r="KT78" s="176">
        <f t="shared" si="310"/>
        <v>0</v>
      </c>
      <c r="KU78" s="177" t="str">
        <f t="shared" si="311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7"/>
        <v xml:space="preserve"> </v>
      </c>
      <c r="LE78" s="212" t="str">
        <f>IF(LA78=0," ",VLOOKUP(LA78,PROTOKOL!$A:$E,5,FALSE))</f>
        <v xml:space="preserve"> </v>
      </c>
      <c r="LF78" s="176"/>
      <c r="LG78" s="177" t="str">
        <f t="shared" si="312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8"/>
        <v xml:space="preserve"> </v>
      </c>
      <c r="LN78" s="176" t="str">
        <f>IF(LJ78=0," ",VLOOKUP(LJ78,PROTOKOL!$A:$E,5,FALSE))</f>
        <v xml:space="preserve"> </v>
      </c>
      <c r="LO78" s="212" t="str">
        <f t="shared" si="193"/>
        <v xml:space="preserve"> </v>
      </c>
      <c r="LP78" s="176">
        <f t="shared" si="313"/>
        <v>0</v>
      </c>
      <c r="LQ78" s="177" t="str">
        <f t="shared" si="314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9"/>
        <v xml:space="preserve"> </v>
      </c>
      <c r="MA78" s="212" t="str">
        <f>IF(LW78=0," ",VLOOKUP(LW78,PROTOKOL!$A:$E,5,FALSE))</f>
        <v xml:space="preserve"> </v>
      </c>
      <c r="MB78" s="176"/>
      <c r="MC78" s="177" t="str">
        <f t="shared" si="315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40"/>
        <v xml:space="preserve"> </v>
      </c>
      <c r="MJ78" s="176" t="str">
        <f>IF(MF78=0," ",VLOOKUP(MF78,PROTOKOL!$A:$E,5,FALSE))</f>
        <v xml:space="preserve"> </v>
      </c>
      <c r="MK78" s="212" t="str">
        <f t="shared" si="194"/>
        <v xml:space="preserve"> </v>
      </c>
      <c r="ML78" s="176">
        <f t="shared" si="316"/>
        <v>0</v>
      </c>
      <c r="MM78" s="177" t="str">
        <f t="shared" si="317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41"/>
        <v xml:space="preserve"> </v>
      </c>
      <c r="MW78" s="212" t="str">
        <f>IF(MS78=0," ",VLOOKUP(MS78,PROTOKOL!$A:$E,5,FALSE))</f>
        <v xml:space="preserve"> </v>
      </c>
      <c r="MX78" s="176"/>
      <c r="MY78" s="177" t="str">
        <f t="shared" si="318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42"/>
        <v xml:space="preserve"> </v>
      </c>
      <c r="NF78" s="176" t="str">
        <f>IF(NB78=0," ",VLOOKUP(NB78,PROTOKOL!$A:$E,5,FALSE))</f>
        <v xml:space="preserve"> </v>
      </c>
      <c r="NG78" s="212" t="str">
        <f t="shared" si="195"/>
        <v xml:space="preserve"> </v>
      </c>
      <c r="NH78" s="176">
        <f t="shared" si="319"/>
        <v>0</v>
      </c>
      <c r="NI78" s="177" t="str">
        <f t="shared" si="320"/>
        <v xml:space="preserve"> </v>
      </c>
      <c r="NK78" s="173">
        <v>19</v>
      </c>
      <c r="NL78" s="229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43"/>
        <v xml:space="preserve"> </v>
      </c>
      <c r="NS78" s="212" t="str">
        <f>IF(NO78=0," ",VLOOKUP(NO78,PROTOKOL!$A:$E,5,FALSE))</f>
        <v xml:space="preserve"> </v>
      </c>
      <c r="NT78" s="176"/>
      <c r="NU78" s="177" t="str">
        <f t="shared" si="321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44"/>
        <v xml:space="preserve"> </v>
      </c>
      <c r="OB78" s="176" t="str">
        <f>IF(NX78=0," ",VLOOKUP(NX78,PROTOKOL!$A:$E,5,FALSE))</f>
        <v xml:space="preserve"> </v>
      </c>
      <c r="OC78" s="212" t="str">
        <f t="shared" si="196"/>
        <v xml:space="preserve"> </v>
      </c>
      <c r="OD78" s="176">
        <f t="shared" si="322"/>
        <v>0</v>
      </c>
      <c r="OE78" s="177" t="str">
        <f t="shared" si="323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45"/>
        <v xml:space="preserve"> </v>
      </c>
      <c r="OO78" s="212" t="str">
        <f>IF(OK78=0," ",VLOOKUP(OK78,PROTOKOL!$A:$E,5,FALSE))</f>
        <v xml:space="preserve"> </v>
      </c>
      <c r="OP78" s="176"/>
      <c r="OQ78" s="177" t="str">
        <f t="shared" si="324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46"/>
        <v xml:space="preserve"> </v>
      </c>
      <c r="OX78" s="176" t="str">
        <f>IF(OT78=0," ",VLOOKUP(OT78,PROTOKOL!$A:$E,5,FALSE))</f>
        <v xml:space="preserve"> </v>
      </c>
      <c r="OY78" s="212" t="str">
        <f t="shared" si="197"/>
        <v xml:space="preserve"> </v>
      </c>
      <c r="OZ78" s="176">
        <f t="shared" si="325"/>
        <v>0</v>
      </c>
      <c r="PA78" s="177" t="str">
        <f t="shared" si="326"/>
        <v xml:space="preserve"> </v>
      </c>
      <c r="PC78" s="173">
        <v>19</v>
      </c>
      <c r="PD78" s="229"/>
      <c r="PE78" s="174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5" t="str">
        <f t="shared" si="247"/>
        <v xml:space="preserve"> </v>
      </c>
      <c r="PK78" s="212" t="str">
        <f>IF(PG78=0," ",VLOOKUP(PG78,PROTOKOL!$A:$E,5,FALSE))</f>
        <v xml:space="preserve"> </v>
      </c>
      <c r="PL78" s="176"/>
      <c r="PM78" s="177" t="str">
        <f t="shared" si="327"/>
        <v xml:space="preserve"> 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8"/>
        <v xml:space="preserve"> </v>
      </c>
      <c r="PT78" s="176" t="str">
        <f>IF(PP78=0," ",VLOOKUP(PP78,PROTOKOL!$A:$E,5,FALSE))</f>
        <v xml:space="preserve"> </v>
      </c>
      <c r="PU78" s="212" t="str">
        <f t="shared" si="198"/>
        <v xml:space="preserve"> </v>
      </c>
      <c r="PV78" s="176">
        <f t="shared" si="328"/>
        <v>0</v>
      </c>
      <c r="PW78" s="177" t="str">
        <f t="shared" si="329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9"/>
        <v xml:space="preserve"> </v>
      </c>
      <c r="QG78" s="212" t="str">
        <f>IF(QC78=0," ",VLOOKUP(QC78,PROTOKOL!$A:$E,5,FALSE))</f>
        <v xml:space="preserve"> </v>
      </c>
      <c r="QH78" s="176"/>
      <c r="QI78" s="177" t="str">
        <f t="shared" si="330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50"/>
        <v xml:space="preserve"> </v>
      </c>
      <c r="QP78" s="176" t="str">
        <f>IF(QL78=0," ",VLOOKUP(QL78,PROTOKOL!$A:$E,5,FALSE))</f>
        <v xml:space="preserve"> </v>
      </c>
      <c r="QQ78" s="212" t="str">
        <f t="shared" si="199"/>
        <v xml:space="preserve"> </v>
      </c>
      <c r="QR78" s="176">
        <f t="shared" si="331"/>
        <v>0</v>
      </c>
      <c r="QS78" s="177" t="str">
        <f t="shared" si="332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51"/>
        <v xml:space="preserve"> </v>
      </c>
      <c r="RC78" s="212" t="str">
        <f>IF(QY78=0," ",VLOOKUP(QY78,PROTOKOL!$A:$E,5,FALSE))</f>
        <v xml:space="preserve"> </v>
      </c>
      <c r="RD78" s="176"/>
      <c r="RE78" s="177" t="str">
        <f t="shared" si="333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52"/>
        <v xml:space="preserve"> </v>
      </c>
      <c r="RL78" s="176" t="str">
        <f>IF(RH78=0," ",VLOOKUP(RH78,PROTOKOL!$A:$E,5,FALSE))</f>
        <v xml:space="preserve"> </v>
      </c>
      <c r="RM78" s="212" t="str">
        <f t="shared" si="200"/>
        <v xml:space="preserve"> </v>
      </c>
      <c r="RN78" s="176">
        <f t="shared" si="334"/>
        <v>0</v>
      </c>
      <c r="RO78" s="177" t="str">
        <f t="shared" si="335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53"/>
        <v xml:space="preserve"> </v>
      </c>
      <c r="RY78" s="212" t="str">
        <f>IF(RU78=0," ",VLOOKUP(RU78,PROTOKOL!$A:$E,5,FALSE))</f>
        <v xml:space="preserve"> </v>
      </c>
      <c r="RZ78" s="176"/>
      <c r="SA78" s="177" t="str">
        <f t="shared" si="336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54"/>
        <v xml:space="preserve"> </v>
      </c>
      <c r="SH78" s="176" t="str">
        <f>IF(SD78=0," ",VLOOKUP(SD78,PROTOKOL!$A:$E,5,FALSE))</f>
        <v xml:space="preserve"> </v>
      </c>
      <c r="SI78" s="212" t="str">
        <f t="shared" si="201"/>
        <v xml:space="preserve"> </v>
      </c>
      <c r="SJ78" s="176">
        <f t="shared" si="337"/>
        <v>0</v>
      </c>
      <c r="SK78" s="177" t="str">
        <f t="shared" si="338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55"/>
        <v xml:space="preserve"> </v>
      </c>
      <c r="SU78" s="212" t="str">
        <f>IF(SQ78=0," ",VLOOKUP(SQ78,PROTOKOL!$A:$E,5,FALSE))</f>
        <v xml:space="preserve"> </v>
      </c>
      <c r="SV78" s="176"/>
      <c r="SW78" s="177" t="str">
        <f t="shared" si="339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56"/>
        <v xml:space="preserve"> </v>
      </c>
      <c r="TD78" s="176" t="str">
        <f>IF(SZ78=0," ",VLOOKUP(SZ78,PROTOKOL!$A:$E,5,FALSE))</f>
        <v xml:space="preserve"> </v>
      </c>
      <c r="TE78" s="212" t="str">
        <f t="shared" si="202"/>
        <v xml:space="preserve"> </v>
      </c>
      <c r="TF78" s="176">
        <f t="shared" si="340"/>
        <v>0</v>
      </c>
      <c r="TG78" s="177" t="str">
        <f t="shared" si="341"/>
        <v xml:space="preserve"> 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7"/>
        <v xml:space="preserve"> </v>
      </c>
      <c r="TQ78" s="212" t="str">
        <f>IF(TM78=0," ",VLOOKUP(TM78,PROTOKOL!$A:$E,5,FALSE))</f>
        <v xml:space="preserve"> </v>
      </c>
      <c r="TR78" s="176"/>
      <c r="TS78" s="177" t="str">
        <f t="shared" si="342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8"/>
        <v xml:space="preserve"> </v>
      </c>
      <c r="TZ78" s="176" t="str">
        <f>IF(TV78=0," ",VLOOKUP(TV78,PROTOKOL!$A:$E,5,FALSE))</f>
        <v xml:space="preserve"> </v>
      </c>
      <c r="UA78" s="212" t="str">
        <f t="shared" si="203"/>
        <v xml:space="preserve"> </v>
      </c>
      <c r="UB78" s="176">
        <f t="shared" si="343"/>
        <v>0</v>
      </c>
      <c r="UC78" s="177" t="str">
        <f t="shared" si="344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9"/>
        <v xml:space="preserve"> </v>
      </c>
      <c r="UM78" s="212" t="str">
        <f>IF(UI78=0," ",VLOOKUP(UI78,PROTOKOL!$A:$E,5,FALSE))</f>
        <v xml:space="preserve"> </v>
      </c>
      <c r="UN78" s="176"/>
      <c r="UO78" s="177" t="str">
        <f t="shared" si="345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60"/>
        <v xml:space="preserve"> </v>
      </c>
      <c r="UV78" s="176" t="str">
        <f>IF(UR78=0," ",VLOOKUP(UR78,PROTOKOL!$A:$E,5,FALSE))</f>
        <v xml:space="preserve"> </v>
      </c>
      <c r="UW78" s="212" t="str">
        <f t="shared" si="204"/>
        <v xml:space="preserve"> </v>
      </c>
      <c r="UX78" s="176">
        <f t="shared" si="346"/>
        <v>0</v>
      </c>
      <c r="UY78" s="177" t="str">
        <f t="shared" si="347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61"/>
        <v xml:space="preserve"> </v>
      </c>
      <c r="VI78" s="212" t="str">
        <f>IF(VE78=0," ",VLOOKUP(VE78,PROTOKOL!$A:$E,5,FALSE))</f>
        <v xml:space="preserve"> </v>
      </c>
      <c r="VJ78" s="176"/>
      <c r="VK78" s="177" t="str">
        <f t="shared" si="348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62"/>
        <v xml:space="preserve"> </v>
      </c>
      <c r="VR78" s="176" t="str">
        <f>IF(VN78=0," ",VLOOKUP(VN78,PROTOKOL!$A:$E,5,FALSE))</f>
        <v xml:space="preserve"> </v>
      </c>
      <c r="VS78" s="212" t="str">
        <f t="shared" si="205"/>
        <v xml:space="preserve"> </v>
      </c>
      <c r="VT78" s="176">
        <f t="shared" si="349"/>
        <v>0</v>
      </c>
      <c r="VU78" s="177" t="str">
        <f t="shared" si="350"/>
        <v xml:space="preserve"> </v>
      </c>
      <c r="VW78" s="173">
        <v>19</v>
      </c>
      <c r="VX78" s="229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63"/>
        <v xml:space="preserve"> </v>
      </c>
      <c r="WE78" s="212" t="str">
        <f>IF(WA78=0," ",VLOOKUP(WA78,PROTOKOL!$A:$E,5,FALSE))</f>
        <v xml:space="preserve"> </v>
      </c>
      <c r="WF78" s="176"/>
      <c r="WG78" s="177" t="str">
        <f t="shared" si="351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64"/>
        <v xml:space="preserve"> </v>
      </c>
      <c r="WN78" s="176" t="str">
        <f>IF(WJ78=0," ",VLOOKUP(WJ78,PROTOKOL!$A:$E,5,FALSE))</f>
        <v xml:space="preserve"> </v>
      </c>
      <c r="WO78" s="212" t="str">
        <f t="shared" si="206"/>
        <v xml:space="preserve"> </v>
      </c>
      <c r="WP78" s="176">
        <f t="shared" si="352"/>
        <v>0</v>
      </c>
      <c r="WQ78" s="177" t="str">
        <f t="shared" si="353"/>
        <v xml:space="preserve"> </v>
      </c>
      <c r="WS78" s="173">
        <v>19</v>
      </c>
      <c r="WT78" s="229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65"/>
        <v xml:space="preserve"> </v>
      </c>
      <c r="XA78" s="212" t="str">
        <f>IF(WW78=0," ",VLOOKUP(WW78,PROTOKOL!$A:$E,5,FALSE))</f>
        <v xml:space="preserve"> </v>
      </c>
      <c r="XB78" s="176"/>
      <c r="XC78" s="177" t="str">
        <f t="shared" si="354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66"/>
        <v xml:space="preserve"> </v>
      </c>
      <c r="XJ78" s="176" t="str">
        <f>IF(XF78=0," ",VLOOKUP(XF78,PROTOKOL!$A:$E,5,FALSE))</f>
        <v xml:space="preserve"> </v>
      </c>
      <c r="XK78" s="212" t="str">
        <f t="shared" si="207"/>
        <v xml:space="preserve"> </v>
      </c>
      <c r="XL78" s="176">
        <f t="shared" si="355"/>
        <v>0</v>
      </c>
      <c r="XM78" s="177" t="str">
        <f t="shared" si="356"/>
        <v xml:space="preserve"> </v>
      </c>
      <c r="XO78" s="173">
        <v>19</v>
      </c>
      <c r="XP78" s="229"/>
      <c r="XQ78" s="174" t="str">
        <f>IF(XS78=0," ",VLOOKUP(XS78,PROTOKOL!$A:$F,6,FALSE))</f>
        <v xml:space="preserve"> </v>
      </c>
      <c r="XR78" s="43"/>
      <c r="XS78" s="43"/>
      <c r="XT78" s="43"/>
      <c r="XU78" s="42" t="str">
        <f>IF(XS78=0," ",(VLOOKUP(XS78,PROTOKOL!$A$1:$E$29,2,FALSE))*XT78)</f>
        <v xml:space="preserve"> </v>
      </c>
      <c r="XV78" s="175" t="str">
        <f t="shared" si="267"/>
        <v xml:space="preserve"> </v>
      </c>
      <c r="XW78" s="212" t="str">
        <f>IF(XS78=0," ",VLOOKUP(XS78,PROTOKOL!$A:$E,5,FALSE))</f>
        <v xml:space="preserve"> </v>
      </c>
      <c r="XX78" s="176"/>
      <c r="XY78" s="177" t="str">
        <f t="shared" si="357"/>
        <v xml:space="preserve"> </v>
      </c>
      <c r="XZ78" s="217" t="str">
        <f>IF(YB78=0," ",VLOOKUP(YB78,PROTOKOL!$A:$F,6,FALSE))</f>
        <v xml:space="preserve"> </v>
      </c>
      <c r="YA78" s="43"/>
      <c r="YB78" s="43"/>
      <c r="YC78" s="43"/>
      <c r="YD78" s="91" t="str">
        <f>IF(YB78=0," ",(VLOOKUP(YB78,PROTOKOL!$A$1:$E$29,2,FALSE))*YC78)</f>
        <v xml:space="preserve"> </v>
      </c>
      <c r="YE78" s="175" t="str">
        <f t="shared" si="268"/>
        <v xml:space="preserve"> </v>
      </c>
      <c r="YF78" s="176" t="str">
        <f>IF(YB78=0," ",VLOOKUP(YB78,PROTOKOL!$A:$E,5,FALSE))</f>
        <v xml:space="preserve"> </v>
      </c>
      <c r="YG78" s="212" t="str">
        <f t="shared" si="208"/>
        <v xml:space="preserve"> </v>
      </c>
      <c r="YH78" s="176">
        <f t="shared" si="358"/>
        <v>0</v>
      </c>
      <c r="YI78" s="177" t="str">
        <f t="shared" si="359"/>
        <v xml:space="preserve"> </v>
      </c>
    </row>
    <row r="79" spans="1:659" ht="13.8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9"/>
        <v xml:space="preserve"> </v>
      </c>
      <c r="I79" s="212" t="str">
        <f>IF(E79=0," ",VLOOKUP(E79,PROTOKOL!$A:$E,5,FALSE))</f>
        <v xml:space="preserve"> </v>
      </c>
      <c r="J79" s="176"/>
      <c r="K79" s="177" t="str">
        <f t="shared" si="269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10"/>
        <v xml:space="preserve"> </v>
      </c>
      <c r="R79" s="176" t="str">
        <f>IF(N79=0," ",VLOOKUP(N79,PROTOKOL!$A:$E,5,FALSE))</f>
        <v xml:space="preserve"> </v>
      </c>
      <c r="S79" s="212" t="str">
        <f t="shared" si="270"/>
        <v xml:space="preserve"> </v>
      </c>
      <c r="T79" s="176">
        <f t="shared" si="271"/>
        <v>0</v>
      </c>
      <c r="U79" s="177" t="str">
        <f t="shared" si="272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11"/>
        <v xml:space="preserve"> </v>
      </c>
      <c r="AE79" s="212" t="str">
        <f>IF(AA79=0," ",VLOOKUP(AA79,PROTOKOL!$A:$E,5,FALSE))</f>
        <v xml:space="preserve"> </v>
      </c>
      <c r="AF79" s="176"/>
      <c r="AG79" s="177" t="str">
        <f t="shared" si="273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12"/>
        <v xml:space="preserve"> </v>
      </c>
      <c r="AN79" s="176" t="str">
        <f>IF(AJ79=0," ",VLOOKUP(AJ79,PROTOKOL!$A:$E,5,FALSE))</f>
        <v xml:space="preserve"> </v>
      </c>
      <c r="AO79" s="212" t="str">
        <f t="shared" si="180"/>
        <v xml:space="preserve"> </v>
      </c>
      <c r="AP79" s="176">
        <f t="shared" si="274"/>
        <v>0</v>
      </c>
      <c r="AQ79" s="177" t="str">
        <f t="shared" si="275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13"/>
        <v xml:space="preserve"> </v>
      </c>
      <c r="BA79" s="212" t="str">
        <f>IF(AW79=0," ",VLOOKUP(AW79,PROTOKOL!$A:$E,5,FALSE))</f>
        <v xml:space="preserve"> </v>
      </c>
      <c r="BB79" s="176"/>
      <c r="BC79" s="177" t="str">
        <f t="shared" si="276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14"/>
        <v xml:space="preserve"> </v>
      </c>
      <c r="BJ79" s="176" t="str">
        <f>IF(BF79=0," ",VLOOKUP(BF79,PROTOKOL!$A:$E,5,FALSE))</f>
        <v xml:space="preserve"> </v>
      </c>
      <c r="BK79" s="212" t="str">
        <f t="shared" si="181"/>
        <v xml:space="preserve"> </v>
      </c>
      <c r="BL79" s="176">
        <f t="shared" si="277"/>
        <v>0</v>
      </c>
      <c r="BM79" s="177" t="str">
        <f t="shared" si="278"/>
        <v xml:space="preserve"> </v>
      </c>
      <c r="BO79" s="173">
        <v>19</v>
      </c>
      <c r="BP79" s="230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15"/>
        <v xml:space="preserve"> </v>
      </c>
      <c r="BW79" s="212" t="str">
        <f>IF(BS79=0," ",VLOOKUP(BS79,PROTOKOL!$A:$E,5,FALSE))</f>
        <v xml:space="preserve"> </v>
      </c>
      <c r="BX79" s="176"/>
      <c r="BY79" s="177" t="str">
        <f t="shared" si="279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16"/>
        <v xml:space="preserve"> </v>
      </c>
      <c r="CF79" s="176" t="str">
        <f>IF(CB79=0," ",VLOOKUP(CB79,PROTOKOL!$A:$E,5,FALSE))</f>
        <v xml:space="preserve"> </v>
      </c>
      <c r="CG79" s="212" t="str">
        <f t="shared" si="182"/>
        <v xml:space="preserve"> </v>
      </c>
      <c r="CH79" s="176">
        <f t="shared" si="280"/>
        <v>0</v>
      </c>
      <c r="CI79" s="177" t="str">
        <f t="shared" si="281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7"/>
        <v xml:space="preserve"> </v>
      </c>
      <c r="CS79" s="212" t="str">
        <f>IF(CO79=0," ",VLOOKUP(CO79,PROTOKOL!$A:$E,5,FALSE))</f>
        <v xml:space="preserve"> </v>
      </c>
      <c r="CT79" s="176"/>
      <c r="CU79" s="177" t="str">
        <f t="shared" si="282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8"/>
        <v xml:space="preserve"> </v>
      </c>
      <c r="DB79" s="176" t="str">
        <f>IF(CX79=0," ",VLOOKUP(CX79,PROTOKOL!$A:$E,5,FALSE))</f>
        <v xml:space="preserve"> </v>
      </c>
      <c r="DC79" s="212" t="str">
        <f t="shared" si="183"/>
        <v xml:space="preserve"> </v>
      </c>
      <c r="DD79" s="176">
        <f t="shared" si="283"/>
        <v>0</v>
      </c>
      <c r="DE79" s="177" t="str">
        <f t="shared" si="284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9"/>
        <v xml:space="preserve"> </v>
      </c>
      <c r="DO79" s="212" t="str">
        <f>IF(DK79=0," ",VLOOKUP(DK79,PROTOKOL!$A:$E,5,FALSE))</f>
        <v xml:space="preserve"> </v>
      </c>
      <c r="DP79" s="176"/>
      <c r="DQ79" s="177" t="str">
        <f t="shared" si="285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20"/>
        <v xml:space="preserve"> </v>
      </c>
      <c r="DX79" s="176" t="str">
        <f>IF(DT79=0," ",VLOOKUP(DT79,PROTOKOL!$A:$E,5,FALSE))</f>
        <v xml:space="preserve"> </v>
      </c>
      <c r="DY79" s="212" t="str">
        <f t="shared" si="184"/>
        <v xml:space="preserve"> </v>
      </c>
      <c r="DZ79" s="176">
        <f t="shared" si="286"/>
        <v>0</v>
      </c>
      <c r="EA79" s="177" t="str">
        <f t="shared" si="287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21"/>
        <v xml:space="preserve"> </v>
      </c>
      <c r="EK79" s="212" t="str">
        <f>IF(EG79=0," ",VLOOKUP(EG79,PROTOKOL!$A:$E,5,FALSE))</f>
        <v xml:space="preserve"> </v>
      </c>
      <c r="EL79" s="176"/>
      <c r="EM79" s="177" t="str">
        <f t="shared" si="288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22"/>
        <v xml:space="preserve"> </v>
      </c>
      <c r="ET79" s="176" t="str">
        <f>IF(EP79=0," ",VLOOKUP(EP79,PROTOKOL!$A:$E,5,FALSE))</f>
        <v xml:space="preserve"> </v>
      </c>
      <c r="EU79" s="212" t="str">
        <f t="shared" si="185"/>
        <v xml:space="preserve"> </v>
      </c>
      <c r="EV79" s="176">
        <f t="shared" si="289"/>
        <v>0</v>
      </c>
      <c r="EW79" s="177" t="str">
        <f t="shared" si="290"/>
        <v xml:space="preserve"> </v>
      </c>
      <c r="EY79" s="173">
        <v>19</v>
      </c>
      <c r="EZ79" s="230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23"/>
        <v xml:space="preserve"> </v>
      </c>
      <c r="FG79" s="212" t="str">
        <f>IF(FC79=0," ",VLOOKUP(FC79,PROTOKOL!$A:$E,5,FALSE))</f>
        <v xml:space="preserve"> </v>
      </c>
      <c r="FH79" s="176"/>
      <c r="FI79" s="177" t="str">
        <f t="shared" si="291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24"/>
        <v xml:space="preserve"> </v>
      </c>
      <c r="FP79" s="176" t="str">
        <f>IF(FL79=0," ",VLOOKUP(FL79,PROTOKOL!$A:$E,5,FALSE))</f>
        <v xml:space="preserve"> </v>
      </c>
      <c r="FQ79" s="212" t="str">
        <f t="shared" si="186"/>
        <v xml:space="preserve"> </v>
      </c>
      <c r="FR79" s="176">
        <f t="shared" si="292"/>
        <v>0</v>
      </c>
      <c r="FS79" s="177" t="str">
        <f t="shared" si="293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25"/>
        <v xml:space="preserve"> </v>
      </c>
      <c r="GC79" s="212" t="str">
        <f>IF(FY79=0," ",VLOOKUP(FY79,PROTOKOL!$A:$E,5,FALSE))</f>
        <v xml:space="preserve"> </v>
      </c>
      <c r="GD79" s="176"/>
      <c r="GE79" s="177" t="str">
        <f t="shared" si="294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26"/>
        <v xml:space="preserve"> </v>
      </c>
      <c r="GL79" s="176" t="str">
        <f>IF(GH79=0," ",VLOOKUP(GH79,PROTOKOL!$A:$E,5,FALSE))</f>
        <v xml:space="preserve"> </v>
      </c>
      <c r="GM79" s="212" t="str">
        <f t="shared" si="187"/>
        <v xml:space="preserve"> </v>
      </c>
      <c r="GN79" s="176">
        <f t="shared" si="295"/>
        <v>0</v>
      </c>
      <c r="GO79" s="177" t="str">
        <f t="shared" si="296"/>
        <v xml:space="preserve"> </v>
      </c>
      <c r="GQ79" s="173">
        <v>19</v>
      </c>
      <c r="GR79" s="230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7"/>
        <v xml:space="preserve"> </v>
      </c>
      <c r="GY79" s="212" t="str">
        <f>IF(GU79=0," ",VLOOKUP(GU79,PROTOKOL!$A:$E,5,FALSE))</f>
        <v xml:space="preserve"> </v>
      </c>
      <c r="GZ79" s="176"/>
      <c r="HA79" s="177" t="str">
        <f t="shared" si="297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8"/>
        <v xml:space="preserve"> </v>
      </c>
      <c r="HH79" s="176" t="str">
        <f>IF(HD79=0," ",VLOOKUP(HD79,PROTOKOL!$A:$E,5,FALSE))</f>
        <v xml:space="preserve"> </v>
      </c>
      <c r="HI79" s="212" t="str">
        <f t="shared" si="188"/>
        <v xml:space="preserve"> </v>
      </c>
      <c r="HJ79" s="176">
        <f t="shared" si="298"/>
        <v>0</v>
      </c>
      <c r="HK79" s="177" t="str">
        <f t="shared" si="299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9"/>
        <v xml:space="preserve"> </v>
      </c>
      <c r="HU79" s="212" t="str">
        <f>IF(HQ79=0," ",VLOOKUP(HQ79,PROTOKOL!$A:$E,5,FALSE))</f>
        <v xml:space="preserve"> </v>
      </c>
      <c r="HV79" s="176"/>
      <c r="HW79" s="177" t="str">
        <f t="shared" si="300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30"/>
        <v xml:space="preserve"> </v>
      </c>
      <c r="ID79" s="176" t="str">
        <f>IF(HZ79=0," ",VLOOKUP(HZ79,PROTOKOL!$A:$E,5,FALSE))</f>
        <v xml:space="preserve"> </v>
      </c>
      <c r="IE79" s="212" t="str">
        <f t="shared" si="189"/>
        <v xml:space="preserve"> </v>
      </c>
      <c r="IF79" s="176">
        <f t="shared" si="301"/>
        <v>0</v>
      </c>
      <c r="IG79" s="177" t="str">
        <f t="shared" si="302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31"/>
        <v xml:space="preserve"> </v>
      </c>
      <c r="IQ79" s="212" t="str">
        <f>IF(IM79=0," ",VLOOKUP(IM79,PROTOKOL!$A:$E,5,FALSE))</f>
        <v xml:space="preserve"> </v>
      </c>
      <c r="IR79" s="176"/>
      <c r="IS79" s="177" t="str">
        <f t="shared" si="303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32"/>
        <v xml:space="preserve"> </v>
      </c>
      <c r="IZ79" s="176" t="str">
        <f>IF(IV79=0," ",VLOOKUP(IV79,PROTOKOL!$A:$E,5,FALSE))</f>
        <v xml:space="preserve"> </v>
      </c>
      <c r="JA79" s="212" t="str">
        <f t="shared" si="190"/>
        <v xml:space="preserve"> </v>
      </c>
      <c r="JB79" s="176">
        <f t="shared" si="304"/>
        <v>0</v>
      </c>
      <c r="JC79" s="177" t="str">
        <f t="shared" si="305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33"/>
        <v xml:space="preserve"> </v>
      </c>
      <c r="JM79" s="212" t="str">
        <f>IF(JI79=0," ",VLOOKUP(JI79,PROTOKOL!$A:$E,5,FALSE))</f>
        <v xml:space="preserve"> </v>
      </c>
      <c r="JN79" s="176"/>
      <c r="JO79" s="177" t="str">
        <f t="shared" si="306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34"/>
        <v xml:space="preserve"> </v>
      </c>
      <c r="JV79" s="176" t="str">
        <f>IF(JR79=0," ",VLOOKUP(JR79,PROTOKOL!$A:$E,5,FALSE))</f>
        <v xml:space="preserve"> </v>
      </c>
      <c r="JW79" s="212" t="str">
        <f t="shared" si="191"/>
        <v xml:space="preserve"> </v>
      </c>
      <c r="JX79" s="176">
        <f t="shared" si="307"/>
        <v>0</v>
      </c>
      <c r="JY79" s="177" t="str">
        <f t="shared" si="308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35"/>
        <v xml:space="preserve"> </v>
      </c>
      <c r="KI79" s="212" t="str">
        <f>IF(KE79=0," ",VLOOKUP(KE79,PROTOKOL!$A:$E,5,FALSE))</f>
        <v xml:space="preserve"> </v>
      </c>
      <c r="KJ79" s="176"/>
      <c r="KK79" s="177" t="str">
        <f t="shared" si="309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36"/>
        <v xml:space="preserve"> </v>
      </c>
      <c r="KR79" s="176" t="str">
        <f>IF(KN79=0," ",VLOOKUP(KN79,PROTOKOL!$A:$E,5,FALSE))</f>
        <v xml:space="preserve"> </v>
      </c>
      <c r="KS79" s="212" t="str">
        <f t="shared" si="192"/>
        <v xml:space="preserve"> </v>
      </c>
      <c r="KT79" s="176">
        <f t="shared" si="310"/>
        <v>0</v>
      </c>
      <c r="KU79" s="177" t="str">
        <f t="shared" si="311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7"/>
        <v xml:space="preserve"> </v>
      </c>
      <c r="LE79" s="212" t="str">
        <f>IF(LA79=0," ",VLOOKUP(LA79,PROTOKOL!$A:$E,5,FALSE))</f>
        <v xml:space="preserve"> </v>
      </c>
      <c r="LF79" s="176"/>
      <c r="LG79" s="177" t="str">
        <f t="shared" si="312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8"/>
        <v xml:space="preserve"> </v>
      </c>
      <c r="LN79" s="176" t="str">
        <f>IF(LJ79=0," ",VLOOKUP(LJ79,PROTOKOL!$A:$E,5,FALSE))</f>
        <v xml:space="preserve"> </v>
      </c>
      <c r="LO79" s="212" t="str">
        <f t="shared" si="193"/>
        <v xml:space="preserve"> </v>
      </c>
      <c r="LP79" s="176">
        <f t="shared" si="313"/>
        <v>0</v>
      </c>
      <c r="LQ79" s="177" t="str">
        <f t="shared" si="314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9"/>
        <v xml:space="preserve"> </v>
      </c>
      <c r="MA79" s="212" t="str">
        <f>IF(LW79=0," ",VLOOKUP(LW79,PROTOKOL!$A:$E,5,FALSE))</f>
        <v xml:space="preserve"> </v>
      </c>
      <c r="MB79" s="176"/>
      <c r="MC79" s="177" t="str">
        <f t="shared" si="315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40"/>
        <v xml:space="preserve"> </v>
      </c>
      <c r="MJ79" s="176" t="str">
        <f>IF(MF79=0," ",VLOOKUP(MF79,PROTOKOL!$A:$E,5,FALSE))</f>
        <v xml:space="preserve"> </v>
      </c>
      <c r="MK79" s="212" t="str">
        <f t="shared" si="194"/>
        <v xml:space="preserve"> </v>
      </c>
      <c r="ML79" s="176">
        <f t="shared" si="316"/>
        <v>0</v>
      </c>
      <c r="MM79" s="177" t="str">
        <f t="shared" si="317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41"/>
        <v xml:space="preserve"> </v>
      </c>
      <c r="MW79" s="212" t="str">
        <f>IF(MS79=0," ",VLOOKUP(MS79,PROTOKOL!$A:$E,5,FALSE))</f>
        <v xml:space="preserve"> </v>
      </c>
      <c r="MX79" s="176"/>
      <c r="MY79" s="177" t="str">
        <f t="shared" si="318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42"/>
        <v xml:space="preserve"> </v>
      </c>
      <c r="NF79" s="176" t="str">
        <f>IF(NB79=0," ",VLOOKUP(NB79,PROTOKOL!$A:$E,5,FALSE))</f>
        <v xml:space="preserve"> </v>
      </c>
      <c r="NG79" s="212" t="str">
        <f t="shared" si="195"/>
        <v xml:space="preserve"> </v>
      </c>
      <c r="NH79" s="176">
        <f t="shared" si="319"/>
        <v>0</v>
      </c>
      <c r="NI79" s="177" t="str">
        <f t="shared" si="320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43"/>
        <v xml:space="preserve"> </v>
      </c>
      <c r="NS79" s="212" t="str">
        <f>IF(NO79=0," ",VLOOKUP(NO79,PROTOKOL!$A:$E,5,FALSE))</f>
        <v xml:space="preserve"> </v>
      </c>
      <c r="NT79" s="176"/>
      <c r="NU79" s="177" t="str">
        <f t="shared" si="321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44"/>
        <v xml:space="preserve"> </v>
      </c>
      <c r="OB79" s="176" t="str">
        <f>IF(NX79=0," ",VLOOKUP(NX79,PROTOKOL!$A:$E,5,FALSE))</f>
        <v xml:space="preserve"> </v>
      </c>
      <c r="OC79" s="212" t="str">
        <f t="shared" si="196"/>
        <v xml:space="preserve"> </v>
      </c>
      <c r="OD79" s="176">
        <f t="shared" si="322"/>
        <v>0</v>
      </c>
      <c r="OE79" s="177" t="str">
        <f t="shared" si="323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45"/>
        <v xml:space="preserve"> </v>
      </c>
      <c r="OO79" s="212" t="str">
        <f>IF(OK79=0," ",VLOOKUP(OK79,PROTOKOL!$A:$E,5,FALSE))</f>
        <v xml:space="preserve"> </v>
      </c>
      <c r="OP79" s="176"/>
      <c r="OQ79" s="177" t="str">
        <f t="shared" si="324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46"/>
        <v xml:space="preserve"> </v>
      </c>
      <c r="OX79" s="176" t="str">
        <f>IF(OT79=0," ",VLOOKUP(OT79,PROTOKOL!$A:$E,5,FALSE))</f>
        <v xml:space="preserve"> </v>
      </c>
      <c r="OY79" s="212" t="str">
        <f t="shared" si="197"/>
        <v xml:space="preserve"> </v>
      </c>
      <c r="OZ79" s="176">
        <f t="shared" si="325"/>
        <v>0</v>
      </c>
      <c r="PA79" s="177" t="str">
        <f t="shared" si="326"/>
        <v xml:space="preserve"> </v>
      </c>
      <c r="PC79" s="173">
        <v>19</v>
      </c>
      <c r="PD79" s="230"/>
      <c r="PE79" s="174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5" t="str">
        <f t="shared" si="247"/>
        <v xml:space="preserve"> </v>
      </c>
      <c r="PK79" s="212" t="str">
        <f>IF(PG79=0," ",VLOOKUP(PG79,PROTOKOL!$A:$E,5,FALSE))</f>
        <v xml:space="preserve"> </v>
      </c>
      <c r="PL79" s="176"/>
      <c r="PM79" s="177" t="str">
        <f t="shared" si="327"/>
        <v xml:space="preserve"> 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8"/>
        <v xml:space="preserve"> </v>
      </c>
      <c r="PT79" s="176" t="str">
        <f>IF(PP79=0," ",VLOOKUP(PP79,PROTOKOL!$A:$E,5,FALSE))</f>
        <v xml:space="preserve"> </v>
      </c>
      <c r="PU79" s="212" t="str">
        <f t="shared" si="198"/>
        <v xml:space="preserve"> </v>
      </c>
      <c r="PV79" s="176">
        <f t="shared" si="328"/>
        <v>0</v>
      </c>
      <c r="PW79" s="177" t="str">
        <f t="shared" si="329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9"/>
        <v xml:space="preserve"> </v>
      </c>
      <c r="QG79" s="212" t="str">
        <f>IF(QC79=0," ",VLOOKUP(QC79,PROTOKOL!$A:$E,5,FALSE))</f>
        <v xml:space="preserve"> </v>
      </c>
      <c r="QH79" s="176"/>
      <c r="QI79" s="177" t="str">
        <f t="shared" si="330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50"/>
        <v xml:space="preserve"> </v>
      </c>
      <c r="QP79" s="176" t="str">
        <f>IF(QL79=0," ",VLOOKUP(QL79,PROTOKOL!$A:$E,5,FALSE))</f>
        <v xml:space="preserve"> </v>
      </c>
      <c r="QQ79" s="212" t="str">
        <f t="shared" si="199"/>
        <v xml:space="preserve"> </v>
      </c>
      <c r="QR79" s="176">
        <f t="shared" si="331"/>
        <v>0</v>
      </c>
      <c r="QS79" s="177" t="str">
        <f t="shared" si="332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51"/>
        <v xml:space="preserve"> </v>
      </c>
      <c r="RC79" s="212" t="str">
        <f>IF(QY79=0," ",VLOOKUP(QY79,PROTOKOL!$A:$E,5,FALSE))</f>
        <v xml:space="preserve"> </v>
      </c>
      <c r="RD79" s="176"/>
      <c r="RE79" s="177" t="str">
        <f t="shared" si="333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52"/>
        <v xml:space="preserve"> </v>
      </c>
      <c r="RL79" s="176" t="str">
        <f>IF(RH79=0," ",VLOOKUP(RH79,PROTOKOL!$A:$E,5,FALSE))</f>
        <v xml:space="preserve"> </v>
      </c>
      <c r="RM79" s="212" t="str">
        <f t="shared" si="200"/>
        <v xml:space="preserve"> </v>
      </c>
      <c r="RN79" s="176">
        <f t="shared" si="334"/>
        <v>0</v>
      </c>
      <c r="RO79" s="177" t="str">
        <f t="shared" si="335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53"/>
        <v xml:space="preserve"> </v>
      </c>
      <c r="RY79" s="212" t="str">
        <f>IF(RU79=0," ",VLOOKUP(RU79,PROTOKOL!$A:$E,5,FALSE))</f>
        <v xml:space="preserve"> </v>
      </c>
      <c r="RZ79" s="176"/>
      <c r="SA79" s="177" t="str">
        <f t="shared" si="336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54"/>
        <v xml:space="preserve"> </v>
      </c>
      <c r="SH79" s="176" t="str">
        <f>IF(SD79=0," ",VLOOKUP(SD79,PROTOKOL!$A:$E,5,FALSE))</f>
        <v xml:space="preserve"> </v>
      </c>
      <c r="SI79" s="212" t="str">
        <f t="shared" si="201"/>
        <v xml:space="preserve"> </v>
      </c>
      <c r="SJ79" s="176">
        <f t="shared" si="337"/>
        <v>0</v>
      </c>
      <c r="SK79" s="177" t="str">
        <f t="shared" si="338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55"/>
        <v xml:space="preserve"> </v>
      </c>
      <c r="SU79" s="212" t="str">
        <f>IF(SQ79=0," ",VLOOKUP(SQ79,PROTOKOL!$A:$E,5,FALSE))</f>
        <v xml:space="preserve"> </v>
      </c>
      <c r="SV79" s="176"/>
      <c r="SW79" s="177" t="str">
        <f t="shared" si="339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56"/>
        <v xml:space="preserve"> </v>
      </c>
      <c r="TD79" s="176" t="str">
        <f>IF(SZ79=0," ",VLOOKUP(SZ79,PROTOKOL!$A:$E,5,FALSE))</f>
        <v xml:space="preserve"> </v>
      </c>
      <c r="TE79" s="212" t="str">
        <f t="shared" si="202"/>
        <v xml:space="preserve"> </v>
      </c>
      <c r="TF79" s="176">
        <f t="shared" si="340"/>
        <v>0</v>
      </c>
      <c r="TG79" s="177" t="str">
        <f t="shared" si="341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7"/>
        <v xml:space="preserve"> </v>
      </c>
      <c r="TQ79" s="212" t="str">
        <f>IF(TM79=0," ",VLOOKUP(TM79,PROTOKOL!$A:$E,5,FALSE))</f>
        <v xml:space="preserve"> </v>
      </c>
      <c r="TR79" s="176"/>
      <c r="TS79" s="177" t="str">
        <f t="shared" si="342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8"/>
        <v xml:space="preserve"> </v>
      </c>
      <c r="TZ79" s="176" t="str">
        <f>IF(TV79=0," ",VLOOKUP(TV79,PROTOKOL!$A:$E,5,FALSE))</f>
        <v xml:space="preserve"> </v>
      </c>
      <c r="UA79" s="212" t="str">
        <f t="shared" si="203"/>
        <v xml:space="preserve"> </v>
      </c>
      <c r="UB79" s="176">
        <f t="shared" si="343"/>
        <v>0</v>
      </c>
      <c r="UC79" s="177" t="str">
        <f t="shared" si="344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9"/>
        <v xml:space="preserve"> </v>
      </c>
      <c r="UM79" s="212" t="str">
        <f>IF(UI79=0," ",VLOOKUP(UI79,PROTOKOL!$A:$E,5,FALSE))</f>
        <v xml:space="preserve"> </v>
      </c>
      <c r="UN79" s="176"/>
      <c r="UO79" s="177" t="str">
        <f t="shared" si="345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60"/>
        <v xml:space="preserve"> </v>
      </c>
      <c r="UV79" s="176" t="str">
        <f>IF(UR79=0," ",VLOOKUP(UR79,PROTOKOL!$A:$E,5,FALSE))</f>
        <v xml:space="preserve"> </v>
      </c>
      <c r="UW79" s="212" t="str">
        <f t="shared" si="204"/>
        <v xml:space="preserve"> </v>
      </c>
      <c r="UX79" s="176">
        <f t="shared" si="346"/>
        <v>0</v>
      </c>
      <c r="UY79" s="177" t="str">
        <f t="shared" si="347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61"/>
        <v xml:space="preserve"> </v>
      </c>
      <c r="VI79" s="212" t="str">
        <f>IF(VE79=0," ",VLOOKUP(VE79,PROTOKOL!$A:$E,5,FALSE))</f>
        <v xml:space="preserve"> </v>
      </c>
      <c r="VJ79" s="176"/>
      <c r="VK79" s="177" t="str">
        <f t="shared" si="348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62"/>
        <v xml:space="preserve"> </v>
      </c>
      <c r="VR79" s="176" t="str">
        <f>IF(VN79=0," ",VLOOKUP(VN79,PROTOKOL!$A:$E,5,FALSE))</f>
        <v xml:space="preserve"> </v>
      </c>
      <c r="VS79" s="212" t="str">
        <f t="shared" si="205"/>
        <v xml:space="preserve"> </v>
      </c>
      <c r="VT79" s="176">
        <f t="shared" si="349"/>
        <v>0</v>
      </c>
      <c r="VU79" s="177" t="str">
        <f t="shared" si="350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63"/>
        <v xml:space="preserve"> </v>
      </c>
      <c r="WE79" s="212" t="str">
        <f>IF(WA79=0," ",VLOOKUP(WA79,PROTOKOL!$A:$E,5,FALSE))</f>
        <v xml:space="preserve"> </v>
      </c>
      <c r="WF79" s="176"/>
      <c r="WG79" s="177" t="str">
        <f t="shared" si="351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64"/>
        <v xml:space="preserve"> </v>
      </c>
      <c r="WN79" s="176" t="str">
        <f>IF(WJ79=0," ",VLOOKUP(WJ79,PROTOKOL!$A:$E,5,FALSE))</f>
        <v xml:space="preserve"> </v>
      </c>
      <c r="WO79" s="212" t="str">
        <f t="shared" si="206"/>
        <v xml:space="preserve"> </v>
      </c>
      <c r="WP79" s="176">
        <f t="shared" si="352"/>
        <v>0</v>
      </c>
      <c r="WQ79" s="177" t="str">
        <f t="shared" si="353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65"/>
        <v xml:space="preserve"> </v>
      </c>
      <c r="XA79" s="212" t="str">
        <f>IF(WW79=0," ",VLOOKUP(WW79,PROTOKOL!$A:$E,5,FALSE))</f>
        <v xml:space="preserve"> </v>
      </c>
      <c r="XB79" s="176"/>
      <c r="XC79" s="177" t="str">
        <f t="shared" si="354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66"/>
        <v xml:space="preserve"> </v>
      </c>
      <c r="XJ79" s="176" t="str">
        <f>IF(XF79=0," ",VLOOKUP(XF79,PROTOKOL!$A:$E,5,FALSE))</f>
        <v xml:space="preserve"> </v>
      </c>
      <c r="XK79" s="212" t="str">
        <f t="shared" si="207"/>
        <v xml:space="preserve"> </v>
      </c>
      <c r="XL79" s="176">
        <f t="shared" si="355"/>
        <v>0</v>
      </c>
      <c r="XM79" s="177" t="str">
        <f t="shared" si="356"/>
        <v xml:space="preserve"> </v>
      </c>
      <c r="XO79" s="173">
        <v>19</v>
      </c>
      <c r="XP79" s="230"/>
      <c r="XQ79" s="174" t="str">
        <f>IF(XS79=0," ",VLOOKUP(XS79,PROTOKOL!$A:$F,6,FALSE))</f>
        <v xml:space="preserve"> </v>
      </c>
      <c r="XR79" s="43"/>
      <c r="XS79" s="43"/>
      <c r="XT79" s="43"/>
      <c r="XU79" s="42" t="str">
        <f>IF(XS79=0," ",(VLOOKUP(XS79,PROTOKOL!$A$1:$E$29,2,FALSE))*XT79)</f>
        <v xml:space="preserve"> </v>
      </c>
      <c r="XV79" s="175" t="str">
        <f t="shared" si="267"/>
        <v xml:space="preserve"> </v>
      </c>
      <c r="XW79" s="212" t="str">
        <f>IF(XS79=0," ",VLOOKUP(XS79,PROTOKOL!$A:$E,5,FALSE))</f>
        <v xml:space="preserve"> </v>
      </c>
      <c r="XX79" s="176"/>
      <c r="XY79" s="177" t="str">
        <f t="shared" si="357"/>
        <v xml:space="preserve"> </v>
      </c>
      <c r="XZ79" s="217" t="str">
        <f>IF(YB79=0," ",VLOOKUP(YB79,PROTOKOL!$A:$F,6,FALSE))</f>
        <v xml:space="preserve"> </v>
      </c>
      <c r="YA79" s="43"/>
      <c r="YB79" s="43"/>
      <c r="YC79" s="43"/>
      <c r="YD79" s="91" t="str">
        <f>IF(YB79=0," ",(VLOOKUP(YB79,PROTOKOL!$A$1:$E$29,2,FALSE))*YC79)</f>
        <v xml:space="preserve"> </v>
      </c>
      <c r="YE79" s="175" t="str">
        <f t="shared" si="268"/>
        <v xml:space="preserve"> </v>
      </c>
      <c r="YF79" s="176" t="str">
        <f>IF(YB79=0," ",VLOOKUP(YB79,PROTOKOL!$A:$E,5,FALSE))</f>
        <v xml:space="preserve"> </v>
      </c>
      <c r="YG79" s="212" t="str">
        <f t="shared" si="208"/>
        <v xml:space="preserve"> </v>
      </c>
      <c r="YH79" s="176">
        <f t="shared" si="358"/>
        <v>0</v>
      </c>
      <c r="YI79" s="177" t="str">
        <f t="shared" si="359"/>
        <v xml:space="preserve"> </v>
      </c>
    </row>
    <row r="80" spans="1:659" ht="13.8">
      <c r="A80" s="173">
        <v>20</v>
      </c>
      <c r="B80" s="231">
        <v>20</v>
      </c>
      <c r="C80" s="174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9"/>
        <v xml:space="preserve"> </v>
      </c>
      <c r="I80" s="212" t="str">
        <f>IF(E80=0," ",VLOOKUP(E80,PROTOKOL!$A:$E,5,FALSE))</f>
        <v xml:space="preserve"> </v>
      </c>
      <c r="J80" s="176"/>
      <c r="K80" s="177" t="str">
        <f t="shared" si="269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10"/>
        <v xml:space="preserve"> </v>
      </c>
      <c r="R80" s="176" t="str">
        <f>IF(N80=0," ",VLOOKUP(N80,PROTOKOL!$A:$E,5,FALSE))</f>
        <v xml:space="preserve"> </v>
      </c>
      <c r="S80" s="212" t="str">
        <f t="shared" si="270"/>
        <v xml:space="preserve"> </v>
      </c>
      <c r="T80" s="176">
        <f t="shared" si="271"/>
        <v>0</v>
      </c>
      <c r="U80" s="177" t="str">
        <f t="shared" si="272"/>
        <v xml:space="preserve"> </v>
      </c>
      <c r="W80" s="173">
        <v>20</v>
      </c>
      <c r="X80" s="231">
        <v>20</v>
      </c>
      <c r="Y80" s="174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11"/>
        <v xml:space="preserve"> </v>
      </c>
      <c r="AE80" s="212" t="str">
        <f>IF(AA80=0," ",VLOOKUP(AA80,PROTOKOL!$A:$E,5,FALSE))</f>
        <v xml:space="preserve"> </v>
      </c>
      <c r="AF80" s="176"/>
      <c r="AG80" s="177" t="str">
        <f t="shared" si="273"/>
        <v xml:space="preserve"> </v>
      </c>
      <c r="AH80" s="217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5" t="str">
        <f t="shared" si="212"/>
        <v xml:space="preserve"> </v>
      </c>
      <c r="AN80" s="176" t="str">
        <f>IF(AJ80=0," ",VLOOKUP(AJ80,PROTOKOL!$A:$E,5,FALSE))</f>
        <v xml:space="preserve"> </v>
      </c>
      <c r="AO80" s="212" t="str">
        <f t="shared" si="180"/>
        <v xml:space="preserve"> </v>
      </c>
      <c r="AP80" s="176">
        <f t="shared" si="274"/>
        <v>0</v>
      </c>
      <c r="AQ80" s="177" t="str">
        <f t="shared" si="275"/>
        <v xml:space="preserve"> </v>
      </c>
      <c r="AS80" s="173">
        <v>20</v>
      </c>
      <c r="AT80" s="231">
        <v>20</v>
      </c>
      <c r="AU80" s="174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13"/>
        <v xml:space="preserve"> </v>
      </c>
      <c r="BA80" s="212" t="str">
        <f>IF(AW80=0," ",VLOOKUP(AW80,PROTOKOL!$A:$E,5,FALSE))</f>
        <v xml:space="preserve"> </v>
      </c>
      <c r="BB80" s="176"/>
      <c r="BC80" s="177" t="str">
        <f t="shared" si="276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14"/>
        <v xml:space="preserve"> </v>
      </c>
      <c r="BJ80" s="176" t="str">
        <f>IF(BF80=0," ",VLOOKUP(BF80,PROTOKOL!$A:$E,5,FALSE))</f>
        <v xml:space="preserve"> </v>
      </c>
      <c r="BK80" s="212" t="str">
        <f t="shared" si="181"/>
        <v xml:space="preserve"> </v>
      </c>
      <c r="BL80" s="176">
        <f t="shared" si="277"/>
        <v>0</v>
      </c>
      <c r="BM80" s="177" t="str">
        <f t="shared" si="278"/>
        <v xml:space="preserve"> </v>
      </c>
      <c r="BO80" s="173">
        <v>20</v>
      </c>
      <c r="BP80" s="231">
        <v>20</v>
      </c>
      <c r="BQ80" s="174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15"/>
        <v xml:space="preserve"> </v>
      </c>
      <c r="BW80" s="212" t="str">
        <f>IF(BS80=0," ",VLOOKUP(BS80,PROTOKOL!$A:$E,5,FALSE))</f>
        <v xml:space="preserve"> </v>
      </c>
      <c r="BX80" s="176"/>
      <c r="BY80" s="177" t="str">
        <f t="shared" si="279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16"/>
        <v xml:space="preserve"> </v>
      </c>
      <c r="CF80" s="176" t="str">
        <f>IF(CB80=0," ",VLOOKUP(CB80,PROTOKOL!$A:$E,5,FALSE))</f>
        <v xml:space="preserve"> </v>
      </c>
      <c r="CG80" s="212" t="str">
        <f t="shared" si="182"/>
        <v xml:space="preserve"> </v>
      </c>
      <c r="CH80" s="176">
        <f t="shared" si="280"/>
        <v>0</v>
      </c>
      <c r="CI80" s="177" t="str">
        <f t="shared" si="281"/>
        <v xml:space="preserve"> </v>
      </c>
      <c r="CK80" s="173">
        <v>20</v>
      </c>
      <c r="CL80" s="231">
        <v>20</v>
      </c>
      <c r="CM80" s="174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5" t="str">
        <f t="shared" si="217"/>
        <v xml:space="preserve"> </v>
      </c>
      <c r="CS80" s="212" t="str">
        <f>IF(CO80=0," ",VLOOKUP(CO80,PROTOKOL!$A:$E,5,FALSE))</f>
        <v xml:space="preserve"> </v>
      </c>
      <c r="CT80" s="176"/>
      <c r="CU80" s="177" t="str">
        <f t="shared" si="282"/>
        <v xml:space="preserve"> 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8"/>
        <v xml:space="preserve"> </v>
      </c>
      <c r="DB80" s="176" t="str">
        <f>IF(CX80=0," ",VLOOKUP(CX80,PROTOKOL!$A:$E,5,FALSE))</f>
        <v xml:space="preserve"> </v>
      </c>
      <c r="DC80" s="212" t="str">
        <f t="shared" si="183"/>
        <v xml:space="preserve"> </v>
      </c>
      <c r="DD80" s="176">
        <f t="shared" si="283"/>
        <v>0</v>
      </c>
      <c r="DE80" s="177" t="str">
        <f t="shared" si="284"/>
        <v xml:space="preserve"> </v>
      </c>
      <c r="DG80" s="173">
        <v>20</v>
      </c>
      <c r="DH80" s="231">
        <v>20</v>
      </c>
      <c r="DI80" s="174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9"/>
        <v xml:space="preserve"> </v>
      </c>
      <c r="DO80" s="212" t="str">
        <f>IF(DK80=0," ",VLOOKUP(DK80,PROTOKOL!$A:$E,5,FALSE))</f>
        <v xml:space="preserve"> </v>
      </c>
      <c r="DP80" s="176"/>
      <c r="DQ80" s="177" t="str">
        <f t="shared" si="285"/>
        <v xml:space="preserve"> </v>
      </c>
      <c r="DR80" s="217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5" t="str">
        <f t="shared" si="220"/>
        <v xml:space="preserve"> </v>
      </c>
      <c r="DX80" s="176" t="str">
        <f>IF(DT80=0," ",VLOOKUP(DT80,PROTOKOL!$A:$E,5,FALSE))</f>
        <v xml:space="preserve"> </v>
      </c>
      <c r="DY80" s="212" t="str">
        <f t="shared" si="184"/>
        <v xml:space="preserve"> </v>
      </c>
      <c r="DZ80" s="176">
        <f t="shared" si="286"/>
        <v>0</v>
      </c>
      <c r="EA80" s="177" t="str">
        <f t="shared" si="287"/>
        <v xml:space="preserve"> </v>
      </c>
      <c r="EC80" s="173">
        <v>20</v>
      </c>
      <c r="ED80" s="231">
        <v>20</v>
      </c>
      <c r="EE80" s="174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5" t="str">
        <f t="shared" si="221"/>
        <v xml:space="preserve"> </v>
      </c>
      <c r="EK80" s="212" t="str">
        <f>IF(EG80=0," ",VLOOKUP(EG80,PROTOKOL!$A:$E,5,FALSE))</f>
        <v xml:space="preserve"> </v>
      </c>
      <c r="EL80" s="176"/>
      <c r="EM80" s="177" t="str">
        <f t="shared" si="288"/>
        <v xml:space="preserve"> 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22"/>
        <v xml:space="preserve"> </v>
      </c>
      <c r="ET80" s="176" t="str">
        <f>IF(EP80=0," ",VLOOKUP(EP80,PROTOKOL!$A:$E,5,FALSE))</f>
        <v xml:space="preserve"> </v>
      </c>
      <c r="EU80" s="212" t="str">
        <f t="shared" si="185"/>
        <v xml:space="preserve"> </v>
      </c>
      <c r="EV80" s="176">
        <f t="shared" si="289"/>
        <v>0</v>
      </c>
      <c r="EW80" s="177" t="str">
        <f t="shared" si="290"/>
        <v xml:space="preserve"> </v>
      </c>
      <c r="EY80" s="173">
        <v>20</v>
      </c>
      <c r="EZ80" s="231">
        <v>20</v>
      </c>
      <c r="FA80" s="174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23"/>
        <v xml:space="preserve"> </v>
      </c>
      <c r="FG80" s="212" t="str">
        <f>IF(FC80=0," ",VLOOKUP(FC80,PROTOKOL!$A:$E,5,FALSE))</f>
        <v xml:space="preserve"> </v>
      </c>
      <c r="FH80" s="176"/>
      <c r="FI80" s="177" t="str">
        <f t="shared" si="291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24"/>
        <v xml:space="preserve"> </v>
      </c>
      <c r="FP80" s="176" t="str">
        <f>IF(FL80=0," ",VLOOKUP(FL80,PROTOKOL!$A:$E,5,FALSE))</f>
        <v xml:space="preserve"> </v>
      </c>
      <c r="FQ80" s="212" t="str">
        <f t="shared" si="186"/>
        <v xml:space="preserve"> </v>
      </c>
      <c r="FR80" s="176">
        <f t="shared" si="292"/>
        <v>0</v>
      </c>
      <c r="FS80" s="177" t="str">
        <f t="shared" si="293"/>
        <v xml:space="preserve"> </v>
      </c>
      <c r="FU80" s="173">
        <v>20</v>
      </c>
      <c r="FV80" s="231">
        <v>20</v>
      </c>
      <c r="FW80" s="174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5" t="str">
        <f t="shared" si="225"/>
        <v xml:space="preserve"> </v>
      </c>
      <c r="GC80" s="212" t="str">
        <f>IF(FY80=0," ",VLOOKUP(FY80,PROTOKOL!$A:$E,5,FALSE))</f>
        <v xml:space="preserve"> </v>
      </c>
      <c r="GD80" s="176"/>
      <c r="GE80" s="177" t="str">
        <f t="shared" si="294"/>
        <v xml:space="preserve"> 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26"/>
        <v xml:space="preserve"> </v>
      </c>
      <c r="GL80" s="176" t="str">
        <f>IF(GH80=0," ",VLOOKUP(GH80,PROTOKOL!$A:$E,5,FALSE))</f>
        <v xml:space="preserve"> </v>
      </c>
      <c r="GM80" s="212" t="str">
        <f t="shared" si="187"/>
        <v xml:space="preserve"> </v>
      </c>
      <c r="GN80" s="176">
        <f t="shared" si="295"/>
        <v>0</v>
      </c>
      <c r="GO80" s="177" t="str">
        <f t="shared" si="296"/>
        <v xml:space="preserve"> </v>
      </c>
      <c r="GQ80" s="173">
        <v>20</v>
      </c>
      <c r="GR80" s="231">
        <v>20</v>
      </c>
      <c r="GS80" s="174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7"/>
        <v xml:space="preserve"> </v>
      </c>
      <c r="GY80" s="212" t="str">
        <f>IF(GU80=0," ",VLOOKUP(GU80,PROTOKOL!$A:$E,5,FALSE))</f>
        <v xml:space="preserve"> </v>
      </c>
      <c r="GZ80" s="176"/>
      <c r="HA80" s="177" t="str">
        <f t="shared" si="297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28"/>
        <v xml:space="preserve"> </v>
      </c>
      <c r="HH80" s="176" t="str">
        <f>IF(HD80=0," ",VLOOKUP(HD80,PROTOKOL!$A:$E,5,FALSE))</f>
        <v xml:space="preserve"> </v>
      </c>
      <c r="HI80" s="212" t="str">
        <f t="shared" si="188"/>
        <v xml:space="preserve"> </v>
      </c>
      <c r="HJ80" s="176">
        <f t="shared" si="298"/>
        <v>0</v>
      </c>
      <c r="HK80" s="177" t="str">
        <f t="shared" si="299"/>
        <v xml:space="preserve"> </v>
      </c>
      <c r="HM80" s="173">
        <v>20</v>
      </c>
      <c r="HN80" s="231">
        <v>20</v>
      </c>
      <c r="HO80" s="174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5" t="str">
        <f t="shared" si="229"/>
        <v xml:space="preserve"> </v>
      </c>
      <c r="HU80" s="212" t="str">
        <f>IF(HQ80=0," ",VLOOKUP(HQ80,PROTOKOL!$A:$E,5,FALSE))</f>
        <v xml:space="preserve"> </v>
      </c>
      <c r="HV80" s="176"/>
      <c r="HW80" s="177" t="str">
        <f t="shared" si="300"/>
        <v xml:space="preserve"> 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30"/>
        <v xml:space="preserve"> </v>
      </c>
      <c r="ID80" s="176" t="str">
        <f>IF(HZ80=0," ",VLOOKUP(HZ80,PROTOKOL!$A:$E,5,FALSE))</f>
        <v xml:space="preserve"> </v>
      </c>
      <c r="IE80" s="212" t="str">
        <f t="shared" si="189"/>
        <v xml:space="preserve"> </v>
      </c>
      <c r="IF80" s="176">
        <f t="shared" si="301"/>
        <v>0</v>
      </c>
      <c r="IG80" s="177" t="str">
        <f t="shared" si="302"/>
        <v xml:space="preserve"> </v>
      </c>
      <c r="II80" s="173">
        <v>20</v>
      </c>
      <c r="IJ80" s="231">
        <v>20</v>
      </c>
      <c r="IK80" s="174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31"/>
        <v xml:space="preserve"> </v>
      </c>
      <c r="IQ80" s="212" t="str">
        <f>IF(IM80=0," ",VLOOKUP(IM80,PROTOKOL!$A:$E,5,FALSE))</f>
        <v xml:space="preserve"> </v>
      </c>
      <c r="IR80" s="176"/>
      <c r="IS80" s="177" t="str">
        <f t="shared" si="303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32"/>
        <v xml:space="preserve"> </v>
      </c>
      <c r="IZ80" s="176" t="str">
        <f>IF(IV80=0," ",VLOOKUP(IV80,PROTOKOL!$A:$E,5,FALSE))</f>
        <v xml:space="preserve"> </v>
      </c>
      <c r="JA80" s="212" t="str">
        <f t="shared" si="190"/>
        <v xml:space="preserve"> </v>
      </c>
      <c r="JB80" s="176">
        <f t="shared" si="304"/>
        <v>0</v>
      </c>
      <c r="JC80" s="177" t="str">
        <f t="shared" si="305"/>
        <v xml:space="preserve"> </v>
      </c>
      <c r="JE80" s="173">
        <v>20</v>
      </c>
      <c r="JF80" s="231">
        <v>20</v>
      </c>
      <c r="JG80" s="174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5" t="str">
        <f t="shared" si="233"/>
        <v xml:space="preserve"> </v>
      </c>
      <c r="JM80" s="212" t="str">
        <f>IF(JI80=0," ",VLOOKUP(JI80,PROTOKOL!$A:$E,5,FALSE))</f>
        <v xml:space="preserve"> </v>
      </c>
      <c r="JN80" s="176"/>
      <c r="JO80" s="177" t="str">
        <f t="shared" si="306"/>
        <v xml:space="preserve"> 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34"/>
        <v xml:space="preserve"> </v>
      </c>
      <c r="JV80" s="176" t="str">
        <f>IF(JR80=0," ",VLOOKUP(JR80,PROTOKOL!$A:$E,5,FALSE))</f>
        <v xml:space="preserve"> </v>
      </c>
      <c r="JW80" s="212" t="str">
        <f t="shared" si="191"/>
        <v xml:space="preserve"> </v>
      </c>
      <c r="JX80" s="176">
        <f t="shared" si="307"/>
        <v>0</v>
      </c>
      <c r="JY80" s="177" t="str">
        <f t="shared" si="308"/>
        <v xml:space="preserve"> </v>
      </c>
      <c r="KA80" s="173">
        <v>20</v>
      </c>
      <c r="KB80" s="231">
        <v>20</v>
      </c>
      <c r="KC80" s="174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35"/>
        <v xml:space="preserve"> </v>
      </c>
      <c r="KI80" s="212" t="str">
        <f>IF(KE80=0," ",VLOOKUP(KE80,PROTOKOL!$A:$E,5,FALSE))</f>
        <v xml:space="preserve"> </v>
      </c>
      <c r="KJ80" s="176"/>
      <c r="KK80" s="177" t="str">
        <f t="shared" si="309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36"/>
        <v xml:space="preserve"> </v>
      </c>
      <c r="KR80" s="176" t="str">
        <f>IF(KN80=0," ",VLOOKUP(KN80,PROTOKOL!$A:$E,5,FALSE))</f>
        <v xml:space="preserve"> </v>
      </c>
      <c r="KS80" s="212" t="str">
        <f t="shared" si="192"/>
        <v xml:space="preserve"> </v>
      </c>
      <c r="KT80" s="176">
        <f t="shared" si="310"/>
        <v>0</v>
      </c>
      <c r="KU80" s="177" t="str">
        <f t="shared" si="311"/>
        <v xml:space="preserve"> </v>
      </c>
      <c r="KW80" s="173">
        <v>20</v>
      </c>
      <c r="KX80" s="231">
        <v>20</v>
      </c>
      <c r="KY80" s="174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5" t="str">
        <f t="shared" si="237"/>
        <v xml:space="preserve"> </v>
      </c>
      <c r="LE80" s="212" t="str">
        <f>IF(LA80=0," ",VLOOKUP(LA80,PROTOKOL!$A:$E,5,FALSE))</f>
        <v xml:space="preserve"> </v>
      </c>
      <c r="LF80" s="176"/>
      <c r="LG80" s="177" t="str">
        <f t="shared" si="312"/>
        <v xml:space="preserve"> 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8"/>
        <v xml:space="preserve"> </v>
      </c>
      <c r="LN80" s="176" t="str">
        <f>IF(LJ80=0," ",VLOOKUP(LJ80,PROTOKOL!$A:$E,5,FALSE))</f>
        <v xml:space="preserve"> </v>
      </c>
      <c r="LO80" s="212" t="str">
        <f t="shared" si="193"/>
        <v xml:space="preserve"> </v>
      </c>
      <c r="LP80" s="176">
        <f t="shared" si="313"/>
        <v>0</v>
      </c>
      <c r="LQ80" s="177" t="str">
        <f t="shared" si="314"/>
        <v xml:space="preserve"> </v>
      </c>
      <c r="LS80" s="173">
        <v>20</v>
      </c>
      <c r="LT80" s="231">
        <v>20</v>
      </c>
      <c r="LU80" s="174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9"/>
        <v xml:space="preserve"> </v>
      </c>
      <c r="MA80" s="212" t="str">
        <f>IF(LW80=0," ",VLOOKUP(LW80,PROTOKOL!$A:$E,5,FALSE))</f>
        <v xml:space="preserve"> </v>
      </c>
      <c r="MB80" s="176"/>
      <c r="MC80" s="177" t="str">
        <f t="shared" si="315"/>
        <v xml:space="preserve"> </v>
      </c>
      <c r="MD80" s="217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5" t="str">
        <f t="shared" si="240"/>
        <v xml:space="preserve"> </v>
      </c>
      <c r="MJ80" s="176" t="str">
        <f>IF(MF80=0," ",VLOOKUP(MF80,PROTOKOL!$A:$E,5,FALSE))</f>
        <v xml:space="preserve"> </v>
      </c>
      <c r="MK80" s="212" t="str">
        <f t="shared" si="194"/>
        <v xml:space="preserve"> </v>
      </c>
      <c r="ML80" s="176">
        <f t="shared" si="316"/>
        <v>0</v>
      </c>
      <c r="MM80" s="177" t="str">
        <f t="shared" si="317"/>
        <v xml:space="preserve"> </v>
      </c>
      <c r="MO80" s="173">
        <v>20</v>
      </c>
      <c r="MP80" s="231">
        <v>20</v>
      </c>
      <c r="MQ80" s="174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5" t="str">
        <f t="shared" si="241"/>
        <v xml:space="preserve"> </v>
      </c>
      <c r="MW80" s="212" t="str">
        <f>IF(MS80=0," ",VLOOKUP(MS80,PROTOKOL!$A:$E,5,FALSE))</f>
        <v xml:space="preserve"> </v>
      </c>
      <c r="MX80" s="176"/>
      <c r="MY80" s="177" t="str">
        <f t="shared" si="318"/>
        <v xml:space="preserve"> 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42"/>
        <v xml:space="preserve"> </v>
      </c>
      <c r="NF80" s="176" t="str">
        <f>IF(NB80=0," ",VLOOKUP(NB80,PROTOKOL!$A:$E,5,FALSE))</f>
        <v xml:space="preserve"> </v>
      </c>
      <c r="NG80" s="212" t="str">
        <f t="shared" si="195"/>
        <v xml:space="preserve"> </v>
      </c>
      <c r="NH80" s="176">
        <f t="shared" si="319"/>
        <v>0</v>
      </c>
      <c r="NI80" s="177" t="str">
        <f t="shared" si="320"/>
        <v xml:space="preserve"> </v>
      </c>
      <c r="NK80" s="173">
        <v>20</v>
      </c>
      <c r="NL80" s="231">
        <v>20</v>
      </c>
      <c r="NM80" s="174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43"/>
        <v xml:space="preserve"> </v>
      </c>
      <c r="NS80" s="212" t="str">
        <f>IF(NO80=0," ",VLOOKUP(NO80,PROTOKOL!$A:$E,5,FALSE))</f>
        <v xml:space="preserve"> </v>
      </c>
      <c r="NT80" s="176"/>
      <c r="NU80" s="177" t="str">
        <f t="shared" si="321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44"/>
        <v xml:space="preserve"> </v>
      </c>
      <c r="OB80" s="176" t="str">
        <f>IF(NX80=0," ",VLOOKUP(NX80,PROTOKOL!$A:$E,5,FALSE))</f>
        <v xml:space="preserve"> </v>
      </c>
      <c r="OC80" s="212" t="str">
        <f t="shared" si="196"/>
        <v xml:space="preserve"> </v>
      </c>
      <c r="OD80" s="176">
        <f t="shared" si="322"/>
        <v>0</v>
      </c>
      <c r="OE80" s="177" t="str">
        <f t="shared" si="323"/>
        <v xml:space="preserve"> </v>
      </c>
      <c r="OG80" s="173">
        <v>20</v>
      </c>
      <c r="OH80" s="231">
        <v>20</v>
      </c>
      <c r="OI80" s="174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5" t="str">
        <f t="shared" si="245"/>
        <v xml:space="preserve"> </v>
      </c>
      <c r="OO80" s="212" t="str">
        <f>IF(OK80=0," ",VLOOKUP(OK80,PROTOKOL!$A:$E,5,FALSE))</f>
        <v xml:space="preserve"> </v>
      </c>
      <c r="OP80" s="176"/>
      <c r="OQ80" s="177" t="str">
        <f t="shared" si="324"/>
        <v xml:space="preserve"> 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46"/>
        <v xml:space="preserve"> </v>
      </c>
      <c r="OX80" s="176" t="str">
        <f>IF(OT80=0," ",VLOOKUP(OT80,PROTOKOL!$A:$E,5,FALSE))</f>
        <v xml:space="preserve"> </v>
      </c>
      <c r="OY80" s="212" t="str">
        <f t="shared" si="197"/>
        <v xml:space="preserve"> </v>
      </c>
      <c r="OZ80" s="176">
        <f t="shared" si="325"/>
        <v>0</v>
      </c>
      <c r="PA80" s="177" t="str">
        <f t="shared" si="326"/>
        <v xml:space="preserve"> </v>
      </c>
      <c r="PC80" s="173">
        <v>20</v>
      </c>
      <c r="PD80" s="231">
        <v>20</v>
      </c>
      <c r="PE80" s="174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7"/>
        <v xml:space="preserve"> </v>
      </c>
      <c r="PK80" s="212" t="str">
        <f>IF(PG80=0," ",VLOOKUP(PG80,PROTOKOL!$A:$E,5,FALSE))</f>
        <v xml:space="preserve"> </v>
      </c>
      <c r="PL80" s="176"/>
      <c r="PM80" s="177" t="str">
        <f t="shared" si="327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8"/>
        <v xml:space="preserve"> </v>
      </c>
      <c r="PT80" s="176" t="str">
        <f>IF(PP80=0," ",VLOOKUP(PP80,PROTOKOL!$A:$E,5,FALSE))</f>
        <v xml:space="preserve"> </v>
      </c>
      <c r="PU80" s="212" t="str">
        <f t="shared" si="198"/>
        <v xml:space="preserve"> </v>
      </c>
      <c r="PV80" s="176">
        <f t="shared" si="328"/>
        <v>0</v>
      </c>
      <c r="PW80" s="177" t="str">
        <f t="shared" si="329"/>
        <v xml:space="preserve"> </v>
      </c>
      <c r="PY80" s="173">
        <v>20</v>
      </c>
      <c r="PZ80" s="231">
        <v>20</v>
      </c>
      <c r="QA80" s="174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9"/>
        <v xml:space="preserve"> </v>
      </c>
      <c r="QG80" s="212" t="str">
        <f>IF(QC80=0," ",VLOOKUP(QC80,PROTOKOL!$A:$E,5,FALSE))</f>
        <v xml:space="preserve"> </v>
      </c>
      <c r="QH80" s="176"/>
      <c r="QI80" s="177" t="str">
        <f t="shared" si="330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50"/>
        <v xml:space="preserve"> </v>
      </c>
      <c r="QP80" s="176" t="str">
        <f>IF(QL80=0," ",VLOOKUP(QL80,PROTOKOL!$A:$E,5,FALSE))</f>
        <v xml:space="preserve"> </v>
      </c>
      <c r="QQ80" s="212" t="str">
        <f t="shared" si="199"/>
        <v xml:space="preserve"> </v>
      </c>
      <c r="QR80" s="176">
        <f t="shared" si="331"/>
        <v>0</v>
      </c>
      <c r="QS80" s="177" t="str">
        <f t="shared" si="332"/>
        <v xml:space="preserve"> </v>
      </c>
      <c r="QU80" s="173">
        <v>20</v>
      </c>
      <c r="QV80" s="231">
        <v>20</v>
      </c>
      <c r="QW80" s="174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51"/>
        <v xml:space="preserve"> </v>
      </c>
      <c r="RC80" s="212" t="str">
        <f>IF(QY80=0," ",VLOOKUP(QY80,PROTOKOL!$A:$E,5,FALSE))</f>
        <v xml:space="preserve"> </v>
      </c>
      <c r="RD80" s="176"/>
      <c r="RE80" s="177" t="str">
        <f t="shared" si="333"/>
        <v xml:space="preserve"> 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52"/>
        <v xml:space="preserve"> </v>
      </c>
      <c r="RL80" s="176" t="str">
        <f>IF(RH80=0," ",VLOOKUP(RH80,PROTOKOL!$A:$E,5,FALSE))</f>
        <v xml:space="preserve"> </v>
      </c>
      <c r="RM80" s="212" t="str">
        <f t="shared" si="200"/>
        <v xml:space="preserve"> </v>
      </c>
      <c r="RN80" s="176">
        <f t="shared" si="334"/>
        <v>0</v>
      </c>
      <c r="RO80" s="177" t="str">
        <f t="shared" si="335"/>
        <v xml:space="preserve"> </v>
      </c>
      <c r="RQ80" s="173">
        <v>20</v>
      </c>
      <c r="RR80" s="231">
        <v>20</v>
      </c>
      <c r="RS80" s="174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53"/>
        <v xml:space="preserve"> </v>
      </c>
      <c r="RY80" s="212" t="str">
        <f>IF(RU80=0," ",VLOOKUP(RU80,PROTOKOL!$A:$E,5,FALSE))</f>
        <v xml:space="preserve"> </v>
      </c>
      <c r="RZ80" s="176"/>
      <c r="SA80" s="177" t="str">
        <f t="shared" si="336"/>
        <v xml:space="preserve"> 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54"/>
        <v xml:space="preserve"> </v>
      </c>
      <c r="SH80" s="176" t="str">
        <f>IF(SD80=0," ",VLOOKUP(SD80,PROTOKOL!$A:$E,5,FALSE))</f>
        <v xml:space="preserve"> </v>
      </c>
      <c r="SI80" s="212" t="str">
        <f t="shared" si="201"/>
        <v xml:space="preserve"> </v>
      </c>
      <c r="SJ80" s="176">
        <f t="shared" si="337"/>
        <v>0</v>
      </c>
      <c r="SK80" s="177" t="str">
        <f t="shared" si="338"/>
        <v xml:space="preserve"> </v>
      </c>
      <c r="SM80" s="173">
        <v>20</v>
      </c>
      <c r="SN80" s="231">
        <v>20</v>
      </c>
      <c r="SO80" s="174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75" t="str">
        <f t="shared" si="255"/>
        <v xml:space="preserve"> </v>
      </c>
      <c r="SU80" s="212" t="str">
        <f>IF(SQ80=0," ",VLOOKUP(SQ80,PROTOKOL!$A:$E,5,FALSE))</f>
        <v xml:space="preserve"> </v>
      </c>
      <c r="SV80" s="176"/>
      <c r="SW80" s="177" t="str">
        <f t="shared" si="339"/>
        <v xml:space="preserve"> 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56"/>
        <v xml:space="preserve"> </v>
      </c>
      <c r="TD80" s="176" t="str">
        <f>IF(SZ80=0," ",VLOOKUP(SZ80,PROTOKOL!$A:$E,5,FALSE))</f>
        <v xml:space="preserve"> </v>
      </c>
      <c r="TE80" s="212" t="str">
        <f t="shared" si="202"/>
        <v xml:space="preserve"> </v>
      </c>
      <c r="TF80" s="176">
        <f t="shared" si="340"/>
        <v>0</v>
      </c>
      <c r="TG80" s="177" t="str">
        <f t="shared" si="341"/>
        <v xml:space="preserve"> </v>
      </c>
      <c r="TI80" s="173">
        <v>20</v>
      </c>
      <c r="TJ80" s="231">
        <v>20</v>
      </c>
      <c r="TK80" s="174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7"/>
        <v xml:space="preserve"> </v>
      </c>
      <c r="TQ80" s="212" t="str">
        <f>IF(TM80=0," ",VLOOKUP(TM80,PROTOKOL!$A:$E,5,FALSE))</f>
        <v xml:space="preserve"> </v>
      </c>
      <c r="TR80" s="176"/>
      <c r="TS80" s="177" t="str">
        <f t="shared" si="342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8"/>
        <v xml:space="preserve"> </v>
      </c>
      <c r="TZ80" s="176" t="str">
        <f>IF(TV80=0," ",VLOOKUP(TV80,PROTOKOL!$A:$E,5,FALSE))</f>
        <v xml:space="preserve"> </v>
      </c>
      <c r="UA80" s="212" t="str">
        <f t="shared" si="203"/>
        <v xml:space="preserve"> </v>
      </c>
      <c r="UB80" s="176">
        <f t="shared" si="343"/>
        <v>0</v>
      </c>
      <c r="UC80" s="177" t="str">
        <f t="shared" si="344"/>
        <v xml:space="preserve"> </v>
      </c>
      <c r="UE80" s="173">
        <v>20</v>
      </c>
      <c r="UF80" s="231">
        <v>20</v>
      </c>
      <c r="UG80" s="174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9"/>
        <v xml:space="preserve"> </v>
      </c>
      <c r="UM80" s="212" t="str">
        <f>IF(UI80=0," ",VLOOKUP(UI80,PROTOKOL!$A:$E,5,FALSE))</f>
        <v xml:space="preserve"> </v>
      </c>
      <c r="UN80" s="176"/>
      <c r="UO80" s="177" t="str">
        <f t="shared" si="345"/>
        <v xml:space="preserve"> </v>
      </c>
      <c r="UP80" s="217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75" t="str">
        <f t="shared" si="260"/>
        <v xml:space="preserve"> </v>
      </c>
      <c r="UV80" s="176" t="str">
        <f>IF(UR80=0," ",VLOOKUP(UR80,PROTOKOL!$A:$E,5,FALSE))</f>
        <v xml:space="preserve"> </v>
      </c>
      <c r="UW80" s="212" t="str">
        <f t="shared" si="204"/>
        <v xml:space="preserve"> </v>
      </c>
      <c r="UX80" s="176">
        <f t="shared" si="346"/>
        <v>0</v>
      </c>
      <c r="UY80" s="177" t="str">
        <f t="shared" si="347"/>
        <v xml:space="preserve"> </v>
      </c>
      <c r="VA80" s="173">
        <v>20</v>
      </c>
      <c r="VB80" s="231">
        <v>20</v>
      </c>
      <c r="VC80" s="174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61"/>
        <v xml:space="preserve"> </v>
      </c>
      <c r="VI80" s="212" t="str">
        <f>IF(VE80=0," ",VLOOKUP(VE80,PROTOKOL!$A:$E,5,FALSE))</f>
        <v xml:space="preserve"> </v>
      </c>
      <c r="VJ80" s="176"/>
      <c r="VK80" s="177" t="str">
        <f t="shared" si="348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62"/>
        <v xml:space="preserve"> </v>
      </c>
      <c r="VR80" s="176" t="str">
        <f>IF(VN80=0," ",VLOOKUP(VN80,PROTOKOL!$A:$E,5,FALSE))</f>
        <v xml:space="preserve"> </v>
      </c>
      <c r="VS80" s="212" t="str">
        <f t="shared" si="205"/>
        <v xml:space="preserve"> </v>
      </c>
      <c r="VT80" s="176">
        <f t="shared" si="349"/>
        <v>0</v>
      </c>
      <c r="VU80" s="177" t="str">
        <f t="shared" si="350"/>
        <v xml:space="preserve"> </v>
      </c>
      <c r="VW80" s="173">
        <v>20</v>
      </c>
      <c r="VX80" s="231">
        <v>20</v>
      </c>
      <c r="VY80" s="174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63"/>
        <v xml:space="preserve"> </v>
      </c>
      <c r="WE80" s="212" t="str">
        <f>IF(WA80=0," ",VLOOKUP(WA80,PROTOKOL!$A:$E,5,FALSE))</f>
        <v xml:space="preserve"> </v>
      </c>
      <c r="WF80" s="176"/>
      <c r="WG80" s="177" t="str">
        <f t="shared" si="351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64"/>
        <v xml:space="preserve"> </v>
      </c>
      <c r="WN80" s="176" t="str">
        <f>IF(WJ80=0," ",VLOOKUP(WJ80,PROTOKOL!$A:$E,5,FALSE))</f>
        <v xml:space="preserve"> </v>
      </c>
      <c r="WO80" s="212" t="str">
        <f t="shared" si="206"/>
        <v xml:space="preserve"> </v>
      </c>
      <c r="WP80" s="176">
        <f t="shared" si="352"/>
        <v>0</v>
      </c>
      <c r="WQ80" s="177" t="str">
        <f t="shared" si="353"/>
        <v xml:space="preserve"> </v>
      </c>
      <c r="WS80" s="173">
        <v>20</v>
      </c>
      <c r="WT80" s="231">
        <v>20</v>
      </c>
      <c r="WU80" s="174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65"/>
        <v xml:space="preserve"> </v>
      </c>
      <c r="XA80" s="212" t="str">
        <f>IF(WW80=0," ",VLOOKUP(WW80,PROTOKOL!$A:$E,5,FALSE))</f>
        <v xml:space="preserve"> </v>
      </c>
      <c r="XB80" s="176"/>
      <c r="XC80" s="177" t="str">
        <f t="shared" si="354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66"/>
        <v xml:space="preserve"> </v>
      </c>
      <c r="XJ80" s="176" t="str">
        <f>IF(XF80=0," ",VLOOKUP(XF80,PROTOKOL!$A:$E,5,FALSE))</f>
        <v xml:space="preserve"> </v>
      </c>
      <c r="XK80" s="212" t="str">
        <f t="shared" si="207"/>
        <v xml:space="preserve"> </v>
      </c>
      <c r="XL80" s="176">
        <f t="shared" si="355"/>
        <v>0</v>
      </c>
      <c r="XM80" s="177" t="str">
        <f t="shared" si="356"/>
        <v xml:space="preserve"> </v>
      </c>
      <c r="XO80" s="173">
        <v>20</v>
      </c>
      <c r="XP80" s="231">
        <v>20</v>
      </c>
      <c r="XQ80" s="174" t="str">
        <f>IF(XS80=0," ",VLOOKUP(XS80,PROTOKOL!$A:$F,6,FALSE))</f>
        <v xml:space="preserve"> </v>
      </c>
      <c r="XR80" s="43"/>
      <c r="XS80" s="43"/>
      <c r="XT80" s="43"/>
      <c r="XU80" s="42" t="str">
        <f>IF(XS80=0," ",(VLOOKUP(XS80,PROTOKOL!$A$1:$E$29,2,FALSE))*XT80)</f>
        <v xml:space="preserve"> </v>
      </c>
      <c r="XV80" s="175" t="str">
        <f t="shared" si="267"/>
        <v xml:space="preserve"> </v>
      </c>
      <c r="XW80" s="212" t="str">
        <f>IF(XS80=0," ",VLOOKUP(XS80,PROTOKOL!$A:$E,5,FALSE))</f>
        <v xml:space="preserve"> </v>
      </c>
      <c r="XX80" s="176"/>
      <c r="XY80" s="177" t="str">
        <f t="shared" si="357"/>
        <v xml:space="preserve"> </v>
      </c>
      <c r="XZ80" s="217" t="str">
        <f>IF(YB80=0," ",VLOOKUP(YB80,PROTOKOL!$A:$F,6,FALSE))</f>
        <v xml:space="preserve"> </v>
      </c>
      <c r="YA80" s="43"/>
      <c r="YB80" s="43"/>
      <c r="YC80" s="43"/>
      <c r="YD80" s="91" t="str">
        <f>IF(YB80=0," ",(VLOOKUP(YB80,PROTOKOL!$A$1:$E$29,2,FALSE))*YC80)</f>
        <v xml:space="preserve"> </v>
      </c>
      <c r="YE80" s="175" t="str">
        <f t="shared" si="268"/>
        <v xml:space="preserve"> </v>
      </c>
      <c r="YF80" s="176" t="str">
        <f>IF(YB80=0," ",VLOOKUP(YB80,PROTOKOL!$A:$E,5,FALSE))</f>
        <v xml:space="preserve"> </v>
      </c>
      <c r="YG80" s="212" t="str">
        <f t="shared" si="208"/>
        <v xml:space="preserve"> </v>
      </c>
      <c r="YH80" s="176">
        <f t="shared" si="358"/>
        <v>0</v>
      </c>
      <c r="YI80" s="177" t="str">
        <f t="shared" si="359"/>
        <v xml:space="preserve"> </v>
      </c>
    </row>
    <row r="81" spans="1:659" ht="13.8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9"/>
        <v xml:space="preserve"> </v>
      </c>
      <c r="I81" s="212" t="str">
        <f>IF(E81=0," ",VLOOKUP(E81,PROTOKOL!$A:$E,5,FALSE))</f>
        <v xml:space="preserve"> </v>
      </c>
      <c r="J81" s="176"/>
      <c r="K81" s="177" t="str">
        <f t="shared" si="269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10"/>
        <v xml:space="preserve"> </v>
      </c>
      <c r="R81" s="176" t="str">
        <f>IF(N81=0," ",VLOOKUP(N81,PROTOKOL!$A:$E,5,FALSE))</f>
        <v xml:space="preserve"> </v>
      </c>
      <c r="S81" s="212" t="str">
        <f t="shared" si="270"/>
        <v xml:space="preserve"> </v>
      </c>
      <c r="T81" s="176">
        <f t="shared" si="271"/>
        <v>0</v>
      </c>
      <c r="U81" s="177" t="str">
        <f t="shared" si="272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11"/>
        <v xml:space="preserve"> </v>
      </c>
      <c r="AE81" s="212" t="str">
        <f>IF(AA81=0," ",VLOOKUP(AA81,PROTOKOL!$A:$E,5,FALSE))</f>
        <v xml:space="preserve"> </v>
      </c>
      <c r="AF81" s="176"/>
      <c r="AG81" s="177" t="str">
        <f t="shared" si="273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12"/>
        <v xml:space="preserve"> </v>
      </c>
      <c r="AN81" s="176" t="str">
        <f>IF(AJ81=0," ",VLOOKUP(AJ81,PROTOKOL!$A:$E,5,FALSE))</f>
        <v xml:space="preserve"> </v>
      </c>
      <c r="AO81" s="212" t="str">
        <f t="shared" si="180"/>
        <v xml:space="preserve"> </v>
      </c>
      <c r="AP81" s="176">
        <f t="shared" si="274"/>
        <v>0</v>
      </c>
      <c r="AQ81" s="177" t="str">
        <f t="shared" si="275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13"/>
        <v xml:space="preserve"> </v>
      </c>
      <c r="BA81" s="212" t="str">
        <f>IF(AW81=0," ",VLOOKUP(AW81,PROTOKOL!$A:$E,5,FALSE))</f>
        <v xml:space="preserve"> </v>
      </c>
      <c r="BB81" s="176"/>
      <c r="BC81" s="177" t="str">
        <f t="shared" si="276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14"/>
        <v xml:space="preserve"> </v>
      </c>
      <c r="BJ81" s="176" t="str">
        <f>IF(BF81=0," ",VLOOKUP(BF81,PROTOKOL!$A:$E,5,FALSE))</f>
        <v xml:space="preserve"> </v>
      </c>
      <c r="BK81" s="212" t="str">
        <f t="shared" si="181"/>
        <v xml:space="preserve"> </v>
      </c>
      <c r="BL81" s="176">
        <f t="shared" si="277"/>
        <v>0</v>
      </c>
      <c r="BM81" s="177" t="str">
        <f t="shared" si="278"/>
        <v xml:space="preserve"> </v>
      </c>
      <c r="BO81" s="173">
        <v>20</v>
      </c>
      <c r="BP81" s="229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15"/>
        <v xml:space="preserve"> </v>
      </c>
      <c r="BW81" s="212" t="str">
        <f>IF(BS81=0," ",VLOOKUP(BS81,PROTOKOL!$A:$E,5,FALSE))</f>
        <v xml:space="preserve"> </v>
      </c>
      <c r="BX81" s="176"/>
      <c r="BY81" s="177" t="str">
        <f t="shared" si="279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16"/>
        <v xml:space="preserve"> </v>
      </c>
      <c r="CF81" s="176" t="str">
        <f>IF(CB81=0," ",VLOOKUP(CB81,PROTOKOL!$A:$E,5,FALSE))</f>
        <v xml:space="preserve"> </v>
      </c>
      <c r="CG81" s="212" t="str">
        <f t="shared" si="182"/>
        <v xml:space="preserve"> </v>
      </c>
      <c r="CH81" s="176">
        <f t="shared" si="280"/>
        <v>0</v>
      </c>
      <c r="CI81" s="177" t="str">
        <f t="shared" si="281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7"/>
        <v xml:space="preserve"> </v>
      </c>
      <c r="CS81" s="212" t="str">
        <f>IF(CO81=0," ",VLOOKUP(CO81,PROTOKOL!$A:$E,5,FALSE))</f>
        <v xml:space="preserve"> </v>
      </c>
      <c r="CT81" s="176"/>
      <c r="CU81" s="177" t="str">
        <f t="shared" si="282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8"/>
        <v xml:space="preserve"> </v>
      </c>
      <c r="DB81" s="176" t="str">
        <f>IF(CX81=0," ",VLOOKUP(CX81,PROTOKOL!$A:$E,5,FALSE))</f>
        <v xml:space="preserve"> </v>
      </c>
      <c r="DC81" s="212" t="str">
        <f t="shared" si="183"/>
        <v xml:space="preserve"> </v>
      </c>
      <c r="DD81" s="176">
        <f t="shared" si="283"/>
        <v>0</v>
      </c>
      <c r="DE81" s="177" t="str">
        <f t="shared" si="284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9"/>
        <v xml:space="preserve"> </v>
      </c>
      <c r="DO81" s="212" t="str">
        <f>IF(DK81=0," ",VLOOKUP(DK81,PROTOKOL!$A:$E,5,FALSE))</f>
        <v xml:space="preserve"> </v>
      </c>
      <c r="DP81" s="176"/>
      <c r="DQ81" s="177" t="str">
        <f t="shared" si="285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20"/>
        <v xml:space="preserve"> </v>
      </c>
      <c r="DX81" s="176" t="str">
        <f>IF(DT81=0," ",VLOOKUP(DT81,PROTOKOL!$A:$E,5,FALSE))</f>
        <v xml:space="preserve"> </v>
      </c>
      <c r="DY81" s="212" t="str">
        <f t="shared" si="184"/>
        <v xml:space="preserve"> </v>
      </c>
      <c r="DZ81" s="176">
        <f t="shared" si="286"/>
        <v>0</v>
      </c>
      <c r="EA81" s="177" t="str">
        <f t="shared" si="287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21"/>
        <v xml:space="preserve"> </v>
      </c>
      <c r="EK81" s="212" t="str">
        <f>IF(EG81=0," ",VLOOKUP(EG81,PROTOKOL!$A:$E,5,FALSE))</f>
        <v xml:space="preserve"> </v>
      </c>
      <c r="EL81" s="176"/>
      <c r="EM81" s="177" t="str">
        <f t="shared" si="288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22"/>
        <v xml:space="preserve"> </v>
      </c>
      <c r="ET81" s="176" t="str">
        <f>IF(EP81=0," ",VLOOKUP(EP81,PROTOKOL!$A:$E,5,FALSE))</f>
        <v xml:space="preserve"> </v>
      </c>
      <c r="EU81" s="212" t="str">
        <f t="shared" si="185"/>
        <v xml:space="preserve"> </v>
      </c>
      <c r="EV81" s="176">
        <f t="shared" si="289"/>
        <v>0</v>
      </c>
      <c r="EW81" s="177" t="str">
        <f t="shared" si="290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23"/>
        <v xml:space="preserve"> </v>
      </c>
      <c r="FG81" s="212" t="str">
        <f>IF(FC81=0," ",VLOOKUP(FC81,PROTOKOL!$A:$E,5,FALSE))</f>
        <v xml:space="preserve"> </v>
      </c>
      <c r="FH81" s="176"/>
      <c r="FI81" s="177" t="str">
        <f t="shared" si="291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24"/>
        <v xml:space="preserve"> </v>
      </c>
      <c r="FP81" s="176" t="str">
        <f>IF(FL81=0," ",VLOOKUP(FL81,PROTOKOL!$A:$E,5,FALSE))</f>
        <v xml:space="preserve"> </v>
      </c>
      <c r="FQ81" s="212" t="str">
        <f t="shared" si="186"/>
        <v xml:space="preserve"> </v>
      </c>
      <c r="FR81" s="176">
        <f t="shared" si="292"/>
        <v>0</v>
      </c>
      <c r="FS81" s="177" t="str">
        <f t="shared" si="293"/>
        <v xml:space="preserve"> 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25"/>
        <v xml:space="preserve"> </v>
      </c>
      <c r="GC81" s="212" t="str">
        <f>IF(FY81=0," ",VLOOKUP(FY81,PROTOKOL!$A:$E,5,FALSE))</f>
        <v xml:space="preserve"> </v>
      </c>
      <c r="GD81" s="176"/>
      <c r="GE81" s="177" t="str">
        <f t="shared" si="294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26"/>
        <v xml:space="preserve"> </v>
      </c>
      <c r="GL81" s="176" t="str">
        <f>IF(GH81=0," ",VLOOKUP(GH81,PROTOKOL!$A:$E,5,FALSE))</f>
        <v xml:space="preserve"> </v>
      </c>
      <c r="GM81" s="212" t="str">
        <f t="shared" si="187"/>
        <v xml:space="preserve"> </v>
      </c>
      <c r="GN81" s="176">
        <f t="shared" si="295"/>
        <v>0</v>
      </c>
      <c r="GO81" s="177" t="str">
        <f t="shared" si="296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7"/>
        <v xml:space="preserve"> </v>
      </c>
      <c r="GY81" s="212" t="str">
        <f>IF(GU81=0," ",VLOOKUP(GU81,PROTOKOL!$A:$E,5,FALSE))</f>
        <v xml:space="preserve"> </v>
      </c>
      <c r="GZ81" s="176"/>
      <c r="HA81" s="177" t="str">
        <f t="shared" si="297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8"/>
        <v xml:space="preserve"> </v>
      </c>
      <c r="HH81" s="176" t="str">
        <f>IF(HD81=0," ",VLOOKUP(HD81,PROTOKOL!$A:$E,5,FALSE))</f>
        <v xml:space="preserve"> </v>
      </c>
      <c r="HI81" s="212" t="str">
        <f t="shared" si="188"/>
        <v xml:space="preserve"> </v>
      </c>
      <c r="HJ81" s="176">
        <f t="shared" si="298"/>
        <v>0</v>
      </c>
      <c r="HK81" s="177" t="str">
        <f t="shared" si="299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9"/>
        <v xml:space="preserve"> </v>
      </c>
      <c r="HU81" s="212" t="str">
        <f>IF(HQ81=0," ",VLOOKUP(HQ81,PROTOKOL!$A:$E,5,FALSE))</f>
        <v xml:space="preserve"> </v>
      </c>
      <c r="HV81" s="176"/>
      <c r="HW81" s="177" t="str">
        <f t="shared" si="300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30"/>
        <v xml:space="preserve"> </v>
      </c>
      <c r="ID81" s="176" t="str">
        <f>IF(HZ81=0," ",VLOOKUP(HZ81,PROTOKOL!$A:$E,5,FALSE))</f>
        <v xml:space="preserve"> </v>
      </c>
      <c r="IE81" s="212" t="str">
        <f t="shared" si="189"/>
        <v xml:space="preserve"> </v>
      </c>
      <c r="IF81" s="176">
        <f t="shared" si="301"/>
        <v>0</v>
      </c>
      <c r="IG81" s="177" t="str">
        <f t="shared" si="302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31"/>
        <v xml:space="preserve"> </v>
      </c>
      <c r="IQ81" s="212" t="str">
        <f>IF(IM81=0," ",VLOOKUP(IM81,PROTOKOL!$A:$E,5,FALSE))</f>
        <v xml:space="preserve"> </v>
      </c>
      <c r="IR81" s="176"/>
      <c r="IS81" s="177" t="str">
        <f t="shared" si="303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32"/>
        <v xml:space="preserve"> </v>
      </c>
      <c r="IZ81" s="176" t="str">
        <f>IF(IV81=0," ",VLOOKUP(IV81,PROTOKOL!$A:$E,5,FALSE))</f>
        <v xml:space="preserve"> </v>
      </c>
      <c r="JA81" s="212" t="str">
        <f t="shared" si="190"/>
        <v xml:space="preserve"> </v>
      </c>
      <c r="JB81" s="176">
        <f t="shared" si="304"/>
        <v>0</v>
      </c>
      <c r="JC81" s="177" t="str">
        <f t="shared" si="305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33"/>
        <v xml:space="preserve"> </v>
      </c>
      <c r="JM81" s="212" t="str">
        <f>IF(JI81=0," ",VLOOKUP(JI81,PROTOKOL!$A:$E,5,FALSE))</f>
        <v xml:space="preserve"> </v>
      </c>
      <c r="JN81" s="176"/>
      <c r="JO81" s="177" t="str">
        <f t="shared" si="306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34"/>
        <v xml:space="preserve"> </v>
      </c>
      <c r="JV81" s="176" t="str">
        <f>IF(JR81=0," ",VLOOKUP(JR81,PROTOKOL!$A:$E,5,FALSE))</f>
        <v xml:space="preserve"> </v>
      </c>
      <c r="JW81" s="212" t="str">
        <f t="shared" si="191"/>
        <v xml:space="preserve"> </v>
      </c>
      <c r="JX81" s="176">
        <f t="shared" si="307"/>
        <v>0</v>
      </c>
      <c r="JY81" s="177" t="str">
        <f t="shared" si="308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35"/>
        <v xml:space="preserve"> </v>
      </c>
      <c r="KI81" s="212" t="str">
        <f>IF(KE81=0," ",VLOOKUP(KE81,PROTOKOL!$A:$E,5,FALSE))</f>
        <v xml:space="preserve"> </v>
      </c>
      <c r="KJ81" s="176"/>
      <c r="KK81" s="177" t="str">
        <f t="shared" si="309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36"/>
        <v xml:space="preserve"> </v>
      </c>
      <c r="KR81" s="176" t="str">
        <f>IF(KN81=0," ",VLOOKUP(KN81,PROTOKOL!$A:$E,5,FALSE))</f>
        <v xml:space="preserve"> </v>
      </c>
      <c r="KS81" s="212" t="str">
        <f t="shared" si="192"/>
        <v xml:space="preserve"> </v>
      </c>
      <c r="KT81" s="176">
        <f t="shared" si="310"/>
        <v>0</v>
      </c>
      <c r="KU81" s="177" t="str">
        <f t="shared" si="311"/>
        <v xml:space="preserve"> 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7"/>
        <v xml:space="preserve"> </v>
      </c>
      <c r="LE81" s="212" t="str">
        <f>IF(LA81=0," ",VLOOKUP(LA81,PROTOKOL!$A:$E,5,FALSE))</f>
        <v xml:space="preserve"> </v>
      </c>
      <c r="LF81" s="176"/>
      <c r="LG81" s="177" t="str">
        <f t="shared" si="312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8"/>
        <v xml:space="preserve"> </v>
      </c>
      <c r="LN81" s="176" t="str">
        <f>IF(LJ81=0," ",VLOOKUP(LJ81,PROTOKOL!$A:$E,5,FALSE))</f>
        <v xml:space="preserve"> </v>
      </c>
      <c r="LO81" s="212" t="str">
        <f t="shared" si="193"/>
        <v xml:space="preserve"> </v>
      </c>
      <c r="LP81" s="176">
        <f t="shared" si="313"/>
        <v>0</v>
      </c>
      <c r="LQ81" s="177" t="str">
        <f t="shared" si="314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9"/>
        <v xml:space="preserve"> </v>
      </c>
      <c r="MA81" s="212" t="str">
        <f>IF(LW81=0," ",VLOOKUP(LW81,PROTOKOL!$A:$E,5,FALSE))</f>
        <v xml:space="preserve"> </v>
      </c>
      <c r="MB81" s="176"/>
      <c r="MC81" s="177" t="str">
        <f t="shared" si="315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40"/>
        <v xml:space="preserve"> </v>
      </c>
      <c r="MJ81" s="176" t="str">
        <f>IF(MF81=0," ",VLOOKUP(MF81,PROTOKOL!$A:$E,5,FALSE))</f>
        <v xml:space="preserve"> </v>
      </c>
      <c r="MK81" s="212" t="str">
        <f t="shared" si="194"/>
        <v xml:space="preserve"> </v>
      </c>
      <c r="ML81" s="176">
        <f t="shared" si="316"/>
        <v>0</v>
      </c>
      <c r="MM81" s="177" t="str">
        <f t="shared" si="317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41"/>
        <v xml:space="preserve"> </v>
      </c>
      <c r="MW81" s="212" t="str">
        <f>IF(MS81=0," ",VLOOKUP(MS81,PROTOKOL!$A:$E,5,FALSE))</f>
        <v xml:space="preserve"> </v>
      </c>
      <c r="MX81" s="176"/>
      <c r="MY81" s="177" t="str">
        <f t="shared" si="318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42"/>
        <v xml:space="preserve"> </v>
      </c>
      <c r="NF81" s="176" t="str">
        <f>IF(NB81=0," ",VLOOKUP(NB81,PROTOKOL!$A:$E,5,FALSE))</f>
        <v xml:space="preserve"> </v>
      </c>
      <c r="NG81" s="212" t="str">
        <f t="shared" si="195"/>
        <v xml:space="preserve"> </v>
      </c>
      <c r="NH81" s="176">
        <f t="shared" si="319"/>
        <v>0</v>
      </c>
      <c r="NI81" s="177" t="str">
        <f t="shared" si="320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43"/>
        <v xml:space="preserve"> </v>
      </c>
      <c r="NS81" s="212" t="str">
        <f>IF(NO81=0," ",VLOOKUP(NO81,PROTOKOL!$A:$E,5,FALSE))</f>
        <v xml:space="preserve"> </v>
      </c>
      <c r="NT81" s="176"/>
      <c r="NU81" s="177" t="str">
        <f t="shared" si="321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44"/>
        <v xml:space="preserve"> </v>
      </c>
      <c r="OB81" s="176" t="str">
        <f>IF(NX81=0," ",VLOOKUP(NX81,PROTOKOL!$A:$E,5,FALSE))</f>
        <v xml:space="preserve"> </v>
      </c>
      <c r="OC81" s="212" t="str">
        <f t="shared" si="196"/>
        <v xml:space="preserve"> </v>
      </c>
      <c r="OD81" s="176">
        <f t="shared" si="322"/>
        <v>0</v>
      </c>
      <c r="OE81" s="177" t="str">
        <f t="shared" si="323"/>
        <v xml:space="preserve"> </v>
      </c>
      <c r="OG81" s="173">
        <v>20</v>
      </c>
      <c r="OH81" s="229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45"/>
        <v xml:space="preserve"> </v>
      </c>
      <c r="OO81" s="212" t="str">
        <f>IF(OK81=0," ",VLOOKUP(OK81,PROTOKOL!$A:$E,5,FALSE))</f>
        <v xml:space="preserve"> </v>
      </c>
      <c r="OP81" s="176"/>
      <c r="OQ81" s="177" t="str">
        <f t="shared" si="324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46"/>
        <v xml:space="preserve"> </v>
      </c>
      <c r="OX81" s="176" t="str">
        <f>IF(OT81=0," ",VLOOKUP(OT81,PROTOKOL!$A:$E,5,FALSE))</f>
        <v xml:space="preserve"> </v>
      </c>
      <c r="OY81" s="212" t="str">
        <f t="shared" si="197"/>
        <v xml:space="preserve"> </v>
      </c>
      <c r="OZ81" s="176">
        <f t="shared" si="325"/>
        <v>0</v>
      </c>
      <c r="PA81" s="177" t="str">
        <f t="shared" si="326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7"/>
        <v xml:space="preserve"> </v>
      </c>
      <c r="PK81" s="212" t="str">
        <f>IF(PG81=0," ",VLOOKUP(PG81,PROTOKOL!$A:$E,5,FALSE))</f>
        <v xml:space="preserve"> </v>
      </c>
      <c r="PL81" s="176"/>
      <c r="PM81" s="177" t="str">
        <f t="shared" si="327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8"/>
        <v xml:space="preserve"> </v>
      </c>
      <c r="PT81" s="176" t="str">
        <f>IF(PP81=0," ",VLOOKUP(PP81,PROTOKOL!$A:$E,5,FALSE))</f>
        <v xml:space="preserve"> </v>
      </c>
      <c r="PU81" s="212" t="str">
        <f t="shared" si="198"/>
        <v xml:space="preserve"> </v>
      </c>
      <c r="PV81" s="176">
        <f t="shared" si="328"/>
        <v>0</v>
      </c>
      <c r="PW81" s="177" t="str">
        <f t="shared" si="329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9"/>
        <v xml:space="preserve"> </v>
      </c>
      <c r="QG81" s="212" t="str">
        <f>IF(QC81=0," ",VLOOKUP(QC81,PROTOKOL!$A:$E,5,FALSE))</f>
        <v xml:space="preserve"> </v>
      </c>
      <c r="QH81" s="176"/>
      <c r="QI81" s="177" t="str">
        <f t="shared" si="330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50"/>
        <v xml:space="preserve"> </v>
      </c>
      <c r="QP81" s="176" t="str">
        <f>IF(QL81=0," ",VLOOKUP(QL81,PROTOKOL!$A:$E,5,FALSE))</f>
        <v xml:space="preserve"> </v>
      </c>
      <c r="QQ81" s="212" t="str">
        <f t="shared" si="199"/>
        <v xml:space="preserve"> </v>
      </c>
      <c r="QR81" s="176">
        <f t="shared" si="331"/>
        <v>0</v>
      </c>
      <c r="QS81" s="177" t="str">
        <f t="shared" si="332"/>
        <v xml:space="preserve"> </v>
      </c>
      <c r="QU81" s="173">
        <v>20</v>
      </c>
      <c r="QV81" s="229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51"/>
        <v xml:space="preserve"> </v>
      </c>
      <c r="RC81" s="212" t="str">
        <f>IF(QY81=0," ",VLOOKUP(QY81,PROTOKOL!$A:$E,5,FALSE))</f>
        <v xml:space="preserve"> </v>
      </c>
      <c r="RD81" s="176"/>
      <c r="RE81" s="177" t="str">
        <f t="shared" si="333"/>
        <v xml:space="preserve"> 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52"/>
        <v xml:space="preserve"> </v>
      </c>
      <c r="RL81" s="176" t="str">
        <f>IF(RH81=0," ",VLOOKUP(RH81,PROTOKOL!$A:$E,5,FALSE))</f>
        <v xml:space="preserve"> </v>
      </c>
      <c r="RM81" s="212" t="str">
        <f t="shared" si="200"/>
        <v xml:space="preserve"> </v>
      </c>
      <c r="RN81" s="176">
        <f t="shared" si="334"/>
        <v>0</v>
      </c>
      <c r="RO81" s="177" t="str">
        <f t="shared" si="335"/>
        <v xml:space="preserve"> </v>
      </c>
      <c r="RQ81" s="173">
        <v>20</v>
      </c>
      <c r="RR81" s="229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53"/>
        <v xml:space="preserve"> </v>
      </c>
      <c r="RY81" s="212" t="str">
        <f>IF(RU81=0," ",VLOOKUP(RU81,PROTOKOL!$A:$E,5,FALSE))</f>
        <v xml:space="preserve"> </v>
      </c>
      <c r="RZ81" s="176"/>
      <c r="SA81" s="177" t="str">
        <f t="shared" si="336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54"/>
        <v xml:space="preserve"> </v>
      </c>
      <c r="SH81" s="176" t="str">
        <f>IF(SD81=0," ",VLOOKUP(SD81,PROTOKOL!$A:$E,5,FALSE))</f>
        <v xml:space="preserve"> </v>
      </c>
      <c r="SI81" s="212" t="str">
        <f t="shared" si="201"/>
        <v xml:space="preserve"> </v>
      </c>
      <c r="SJ81" s="176">
        <f t="shared" si="337"/>
        <v>0</v>
      </c>
      <c r="SK81" s="177" t="str">
        <f t="shared" si="338"/>
        <v xml:space="preserve"> </v>
      </c>
      <c r="SM81" s="173">
        <v>20</v>
      </c>
      <c r="SN81" s="229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55"/>
        <v xml:space="preserve"> </v>
      </c>
      <c r="SU81" s="212" t="str">
        <f>IF(SQ81=0," ",VLOOKUP(SQ81,PROTOKOL!$A:$E,5,FALSE))</f>
        <v xml:space="preserve"> </v>
      </c>
      <c r="SV81" s="176"/>
      <c r="SW81" s="177" t="str">
        <f t="shared" si="339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56"/>
        <v xml:space="preserve"> </v>
      </c>
      <c r="TD81" s="176" t="str">
        <f>IF(SZ81=0," ",VLOOKUP(SZ81,PROTOKOL!$A:$E,5,FALSE))</f>
        <v xml:space="preserve"> </v>
      </c>
      <c r="TE81" s="212" t="str">
        <f t="shared" si="202"/>
        <v xml:space="preserve"> </v>
      </c>
      <c r="TF81" s="176">
        <f t="shared" si="340"/>
        <v>0</v>
      </c>
      <c r="TG81" s="177" t="str">
        <f t="shared" si="341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7"/>
        <v xml:space="preserve"> </v>
      </c>
      <c r="TQ81" s="212" t="str">
        <f>IF(TM81=0," ",VLOOKUP(TM81,PROTOKOL!$A:$E,5,FALSE))</f>
        <v xml:space="preserve"> </v>
      </c>
      <c r="TR81" s="176"/>
      <c r="TS81" s="177" t="str">
        <f t="shared" si="342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8"/>
        <v xml:space="preserve"> </v>
      </c>
      <c r="TZ81" s="176" t="str">
        <f>IF(TV81=0," ",VLOOKUP(TV81,PROTOKOL!$A:$E,5,FALSE))</f>
        <v xml:space="preserve"> </v>
      </c>
      <c r="UA81" s="212" t="str">
        <f t="shared" si="203"/>
        <v xml:space="preserve"> </v>
      </c>
      <c r="UB81" s="176">
        <f t="shared" si="343"/>
        <v>0</v>
      </c>
      <c r="UC81" s="177" t="str">
        <f t="shared" si="344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9"/>
        <v xml:space="preserve"> </v>
      </c>
      <c r="UM81" s="212" t="str">
        <f>IF(UI81=0," ",VLOOKUP(UI81,PROTOKOL!$A:$E,5,FALSE))</f>
        <v xml:space="preserve"> </v>
      </c>
      <c r="UN81" s="176"/>
      <c r="UO81" s="177" t="str">
        <f t="shared" si="345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60"/>
        <v xml:space="preserve"> </v>
      </c>
      <c r="UV81" s="176" t="str">
        <f>IF(UR81=0," ",VLOOKUP(UR81,PROTOKOL!$A:$E,5,FALSE))</f>
        <v xml:space="preserve"> </v>
      </c>
      <c r="UW81" s="212" t="str">
        <f t="shared" si="204"/>
        <v xml:space="preserve"> </v>
      </c>
      <c r="UX81" s="176">
        <f t="shared" si="346"/>
        <v>0</v>
      </c>
      <c r="UY81" s="177" t="str">
        <f t="shared" si="347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61"/>
        <v xml:space="preserve"> </v>
      </c>
      <c r="VI81" s="212" t="str">
        <f>IF(VE81=0," ",VLOOKUP(VE81,PROTOKOL!$A:$E,5,FALSE))</f>
        <v xml:space="preserve"> </v>
      </c>
      <c r="VJ81" s="176"/>
      <c r="VK81" s="177" t="str">
        <f t="shared" si="348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62"/>
        <v xml:space="preserve"> </v>
      </c>
      <c r="VR81" s="176" t="str">
        <f>IF(VN81=0," ",VLOOKUP(VN81,PROTOKOL!$A:$E,5,FALSE))</f>
        <v xml:space="preserve"> </v>
      </c>
      <c r="VS81" s="212" t="str">
        <f t="shared" si="205"/>
        <v xml:space="preserve"> </v>
      </c>
      <c r="VT81" s="176">
        <f t="shared" si="349"/>
        <v>0</v>
      </c>
      <c r="VU81" s="177" t="str">
        <f t="shared" si="350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63"/>
        <v xml:space="preserve"> </v>
      </c>
      <c r="WE81" s="212" t="str">
        <f>IF(WA81=0," ",VLOOKUP(WA81,PROTOKOL!$A:$E,5,FALSE))</f>
        <v xml:space="preserve"> </v>
      </c>
      <c r="WF81" s="176"/>
      <c r="WG81" s="177" t="str">
        <f t="shared" si="351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64"/>
        <v xml:space="preserve"> </v>
      </c>
      <c r="WN81" s="176" t="str">
        <f>IF(WJ81=0," ",VLOOKUP(WJ81,PROTOKOL!$A:$E,5,FALSE))</f>
        <v xml:space="preserve"> </v>
      </c>
      <c r="WO81" s="212" t="str">
        <f t="shared" si="206"/>
        <v xml:space="preserve"> </v>
      </c>
      <c r="WP81" s="176">
        <f t="shared" si="352"/>
        <v>0</v>
      </c>
      <c r="WQ81" s="177" t="str">
        <f t="shared" si="353"/>
        <v xml:space="preserve"> 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65"/>
        <v xml:space="preserve"> </v>
      </c>
      <c r="XA81" s="212" t="str">
        <f>IF(WW81=0," ",VLOOKUP(WW81,PROTOKOL!$A:$E,5,FALSE))</f>
        <v xml:space="preserve"> </v>
      </c>
      <c r="XB81" s="176"/>
      <c r="XC81" s="177" t="str">
        <f t="shared" si="354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66"/>
        <v xml:space="preserve"> </v>
      </c>
      <c r="XJ81" s="176" t="str">
        <f>IF(XF81=0," ",VLOOKUP(XF81,PROTOKOL!$A:$E,5,FALSE))</f>
        <v xml:space="preserve"> </v>
      </c>
      <c r="XK81" s="212" t="str">
        <f t="shared" si="207"/>
        <v xml:space="preserve"> </v>
      </c>
      <c r="XL81" s="176">
        <f t="shared" si="355"/>
        <v>0</v>
      </c>
      <c r="XM81" s="177" t="str">
        <f t="shared" si="356"/>
        <v xml:space="preserve"> </v>
      </c>
      <c r="XO81" s="173">
        <v>20</v>
      </c>
      <c r="XP81" s="229"/>
      <c r="XQ81" s="174" t="str">
        <f>IF(XS81=0," ",VLOOKUP(XS81,PROTOKOL!$A:$F,6,FALSE))</f>
        <v xml:space="preserve"> </v>
      </c>
      <c r="XR81" s="43"/>
      <c r="XS81" s="43"/>
      <c r="XT81" s="43"/>
      <c r="XU81" s="42" t="str">
        <f>IF(XS81=0," ",(VLOOKUP(XS81,PROTOKOL!$A$1:$E$29,2,FALSE))*XT81)</f>
        <v xml:space="preserve"> </v>
      </c>
      <c r="XV81" s="175" t="str">
        <f t="shared" si="267"/>
        <v xml:space="preserve"> </v>
      </c>
      <c r="XW81" s="212" t="str">
        <f>IF(XS81=0," ",VLOOKUP(XS81,PROTOKOL!$A:$E,5,FALSE))</f>
        <v xml:space="preserve"> </v>
      </c>
      <c r="XX81" s="176"/>
      <c r="XY81" s="177" t="str">
        <f t="shared" si="357"/>
        <v xml:space="preserve"> </v>
      </c>
      <c r="XZ81" s="217" t="str">
        <f>IF(YB81=0," ",VLOOKUP(YB81,PROTOKOL!$A:$F,6,FALSE))</f>
        <v xml:space="preserve"> </v>
      </c>
      <c r="YA81" s="43"/>
      <c r="YB81" s="43"/>
      <c r="YC81" s="43"/>
      <c r="YD81" s="91" t="str">
        <f>IF(YB81=0," ",(VLOOKUP(YB81,PROTOKOL!$A$1:$E$29,2,FALSE))*YC81)</f>
        <v xml:space="preserve"> </v>
      </c>
      <c r="YE81" s="175" t="str">
        <f t="shared" si="268"/>
        <v xml:space="preserve"> </v>
      </c>
      <c r="YF81" s="176" t="str">
        <f>IF(YB81=0," ",VLOOKUP(YB81,PROTOKOL!$A:$E,5,FALSE))</f>
        <v xml:space="preserve"> </v>
      </c>
      <c r="YG81" s="212" t="str">
        <f t="shared" si="208"/>
        <v xml:space="preserve"> </v>
      </c>
      <c r="YH81" s="176">
        <f t="shared" si="358"/>
        <v>0</v>
      </c>
      <c r="YI81" s="177" t="str">
        <f t="shared" si="359"/>
        <v xml:space="preserve"> </v>
      </c>
    </row>
    <row r="82" spans="1:659" ht="13.8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9"/>
        <v xml:space="preserve"> </v>
      </c>
      <c r="I82" s="212" t="str">
        <f>IF(E82=0," ",VLOOKUP(E82,PROTOKOL!$A:$E,5,FALSE))</f>
        <v xml:space="preserve"> </v>
      </c>
      <c r="J82" s="176"/>
      <c r="K82" s="177" t="str">
        <f t="shared" si="269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10"/>
        <v xml:space="preserve"> </v>
      </c>
      <c r="R82" s="176" t="str">
        <f>IF(N82=0," ",VLOOKUP(N82,PROTOKOL!$A:$E,5,FALSE))</f>
        <v xml:space="preserve"> </v>
      </c>
      <c r="S82" s="212" t="str">
        <f t="shared" si="270"/>
        <v xml:space="preserve"> </v>
      </c>
      <c r="T82" s="176">
        <f t="shared" si="271"/>
        <v>0</v>
      </c>
      <c r="U82" s="177" t="str">
        <f t="shared" si="272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11"/>
        <v xml:space="preserve"> </v>
      </c>
      <c r="AE82" s="212" t="str">
        <f>IF(AA82=0," ",VLOOKUP(AA82,PROTOKOL!$A:$E,5,FALSE))</f>
        <v xml:space="preserve"> </v>
      </c>
      <c r="AF82" s="176"/>
      <c r="AG82" s="177" t="str">
        <f t="shared" si="273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12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60">IF(AJ82=0," ",(AM82*AN82))</f>
        <v xml:space="preserve"> </v>
      </c>
      <c r="AP82" s="176">
        <f t="shared" si="274"/>
        <v>0</v>
      </c>
      <c r="AQ82" s="177" t="str">
        <f t="shared" si="275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13"/>
        <v xml:space="preserve"> </v>
      </c>
      <c r="BA82" s="212" t="str">
        <f>IF(AW82=0," ",VLOOKUP(AW82,PROTOKOL!$A:$E,5,FALSE))</f>
        <v xml:space="preserve"> </v>
      </c>
      <c r="BB82" s="176"/>
      <c r="BC82" s="177" t="str">
        <f t="shared" si="276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14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61">IF(BF82=0," ",(BI82*BJ82))</f>
        <v xml:space="preserve"> </v>
      </c>
      <c r="BL82" s="176">
        <f t="shared" si="277"/>
        <v>0</v>
      </c>
      <c r="BM82" s="177" t="str">
        <f t="shared" si="278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15"/>
        <v xml:space="preserve"> </v>
      </c>
      <c r="BW82" s="212" t="str">
        <f>IF(BS82=0," ",VLOOKUP(BS82,PROTOKOL!$A:$E,5,FALSE))</f>
        <v xml:space="preserve"> </v>
      </c>
      <c r="BX82" s="176"/>
      <c r="BY82" s="177" t="str">
        <f t="shared" si="279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16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62">IF(CB82=0," ",(CE82*CF82))</f>
        <v xml:space="preserve"> </v>
      </c>
      <c r="CH82" s="176">
        <f t="shared" si="280"/>
        <v>0</v>
      </c>
      <c r="CI82" s="177" t="str">
        <f t="shared" si="281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7"/>
        <v xml:space="preserve"> </v>
      </c>
      <c r="CS82" s="212" t="str">
        <f>IF(CO82=0," ",VLOOKUP(CO82,PROTOKOL!$A:$E,5,FALSE))</f>
        <v xml:space="preserve"> </v>
      </c>
      <c r="CT82" s="176"/>
      <c r="CU82" s="177" t="str">
        <f t="shared" si="282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8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63">IF(CX82=0," ",(DA82*DB82))</f>
        <v xml:space="preserve"> </v>
      </c>
      <c r="DD82" s="176">
        <f t="shared" si="283"/>
        <v>0</v>
      </c>
      <c r="DE82" s="177" t="str">
        <f t="shared" si="284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9"/>
        <v xml:space="preserve"> </v>
      </c>
      <c r="DO82" s="212" t="str">
        <f>IF(DK82=0," ",VLOOKUP(DK82,PROTOKOL!$A:$E,5,FALSE))</f>
        <v xml:space="preserve"> </v>
      </c>
      <c r="DP82" s="176"/>
      <c r="DQ82" s="177" t="str">
        <f t="shared" si="285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20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64">IF(DT82=0," ",(DW82*DX82))</f>
        <v xml:space="preserve"> </v>
      </c>
      <c r="DZ82" s="176">
        <f t="shared" si="286"/>
        <v>0</v>
      </c>
      <c r="EA82" s="177" t="str">
        <f t="shared" si="287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21"/>
        <v xml:space="preserve"> </v>
      </c>
      <c r="EK82" s="212" t="str">
        <f>IF(EG82=0," ",VLOOKUP(EG82,PROTOKOL!$A:$E,5,FALSE))</f>
        <v xml:space="preserve"> </v>
      </c>
      <c r="EL82" s="176"/>
      <c r="EM82" s="177" t="str">
        <f t="shared" si="288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22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65">IF(EP82=0," ",(ES82*ET82))</f>
        <v xml:space="preserve"> </v>
      </c>
      <c r="EV82" s="176">
        <f t="shared" si="289"/>
        <v>0</v>
      </c>
      <c r="EW82" s="177" t="str">
        <f t="shared" si="290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23"/>
        <v xml:space="preserve"> </v>
      </c>
      <c r="FG82" s="212" t="str">
        <f>IF(FC82=0," ",VLOOKUP(FC82,PROTOKOL!$A:$E,5,FALSE))</f>
        <v xml:space="preserve"> </v>
      </c>
      <c r="FH82" s="176"/>
      <c r="FI82" s="177" t="str">
        <f t="shared" si="291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24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66">IF(FL82=0," ",(FO82*FP82))</f>
        <v xml:space="preserve"> </v>
      </c>
      <c r="FR82" s="176">
        <f t="shared" si="292"/>
        <v>0</v>
      </c>
      <c r="FS82" s="177" t="str">
        <f t="shared" si="293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25"/>
        <v xml:space="preserve"> </v>
      </c>
      <c r="GC82" s="212" t="str">
        <f>IF(FY82=0," ",VLOOKUP(FY82,PROTOKOL!$A:$E,5,FALSE))</f>
        <v xml:space="preserve"> </v>
      </c>
      <c r="GD82" s="176"/>
      <c r="GE82" s="177" t="str">
        <f t="shared" si="294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26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67">IF(GH82=0," ",(GK82*GL82))</f>
        <v xml:space="preserve"> </v>
      </c>
      <c r="GN82" s="176">
        <f t="shared" si="295"/>
        <v>0</v>
      </c>
      <c r="GO82" s="177" t="str">
        <f t="shared" si="296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7"/>
        <v xml:space="preserve"> </v>
      </c>
      <c r="GY82" s="212" t="str">
        <f>IF(GU82=0," ",VLOOKUP(GU82,PROTOKOL!$A:$E,5,FALSE))</f>
        <v xml:space="preserve"> </v>
      </c>
      <c r="GZ82" s="176"/>
      <c r="HA82" s="177" t="str">
        <f t="shared" si="297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8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68">IF(HD82=0," ",(HG82*HH82))</f>
        <v xml:space="preserve"> </v>
      </c>
      <c r="HJ82" s="176">
        <f t="shared" si="298"/>
        <v>0</v>
      </c>
      <c r="HK82" s="177" t="str">
        <f t="shared" si="299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9"/>
        <v xml:space="preserve"> </v>
      </c>
      <c r="HU82" s="212" t="str">
        <f>IF(HQ82=0," ",VLOOKUP(HQ82,PROTOKOL!$A:$E,5,FALSE))</f>
        <v xml:space="preserve"> </v>
      </c>
      <c r="HV82" s="176"/>
      <c r="HW82" s="177" t="str">
        <f t="shared" si="300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30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69">IF(HZ82=0," ",(IC82*ID82))</f>
        <v xml:space="preserve"> </v>
      </c>
      <c r="IF82" s="176">
        <f t="shared" si="301"/>
        <v>0</v>
      </c>
      <c r="IG82" s="177" t="str">
        <f t="shared" si="302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31"/>
        <v xml:space="preserve"> </v>
      </c>
      <c r="IQ82" s="212" t="str">
        <f>IF(IM82=0," ",VLOOKUP(IM82,PROTOKOL!$A:$E,5,FALSE))</f>
        <v xml:space="preserve"> </v>
      </c>
      <c r="IR82" s="176"/>
      <c r="IS82" s="177" t="str">
        <f t="shared" si="303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32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70">IF(IV82=0," ",(IY82*IZ82))</f>
        <v xml:space="preserve"> </v>
      </c>
      <c r="JB82" s="176">
        <f t="shared" si="304"/>
        <v>0</v>
      </c>
      <c r="JC82" s="177" t="str">
        <f t="shared" si="305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33"/>
        <v xml:space="preserve"> </v>
      </c>
      <c r="JM82" s="212" t="str">
        <f>IF(JI82=0," ",VLOOKUP(JI82,PROTOKOL!$A:$E,5,FALSE))</f>
        <v xml:space="preserve"> </v>
      </c>
      <c r="JN82" s="176"/>
      <c r="JO82" s="177" t="str">
        <f t="shared" si="306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34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71">IF(JR82=0," ",(JU82*JV82))</f>
        <v xml:space="preserve"> </v>
      </c>
      <c r="JX82" s="176">
        <f t="shared" si="307"/>
        <v>0</v>
      </c>
      <c r="JY82" s="177" t="str">
        <f t="shared" si="308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35"/>
        <v xml:space="preserve"> </v>
      </c>
      <c r="KI82" s="212" t="str">
        <f>IF(KE82=0," ",VLOOKUP(KE82,PROTOKOL!$A:$E,5,FALSE))</f>
        <v xml:space="preserve"> </v>
      </c>
      <c r="KJ82" s="176"/>
      <c r="KK82" s="177" t="str">
        <f t="shared" si="309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36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72">IF(KN82=0," ",(KQ82*KR82))</f>
        <v xml:space="preserve"> </v>
      </c>
      <c r="KT82" s="176">
        <f t="shared" si="310"/>
        <v>0</v>
      </c>
      <c r="KU82" s="177" t="str">
        <f t="shared" si="311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7"/>
        <v xml:space="preserve"> </v>
      </c>
      <c r="LE82" s="212" t="str">
        <f>IF(LA82=0," ",VLOOKUP(LA82,PROTOKOL!$A:$E,5,FALSE))</f>
        <v xml:space="preserve"> </v>
      </c>
      <c r="LF82" s="176"/>
      <c r="LG82" s="177" t="str">
        <f t="shared" si="312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8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73">IF(LJ82=0," ",(LM82*LN82))</f>
        <v xml:space="preserve"> </v>
      </c>
      <c r="LP82" s="176">
        <f t="shared" si="313"/>
        <v>0</v>
      </c>
      <c r="LQ82" s="177" t="str">
        <f t="shared" si="314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9"/>
        <v xml:space="preserve"> </v>
      </c>
      <c r="MA82" s="212" t="str">
        <f>IF(LW82=0," ",VLOOKUP(LW82,PROTOKOL!$A:$E,5,FALSE))</f>
        <v xml:space="preserve"> </v>
      </c>
      <c r="MB82" s="176"/>
      <c r="MC82" s="177" t="str">
        <f t="shared" si="315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40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74">IF(MF82=0," ",(MI82*MJ82))</f>
        <v xml:space="preserve"> </v>
      </c>
      <c r="ML82" s="176">
        <f t="shared" si="316"/>
        <v>0</v>
      </c>
      <c r="MM82" s="177" t="str">
        <f t="shared" si="317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41"/>
        <v xml:space="preserve"> </v>
      </c>
      <c r="MW82" s="212" t="str">
        <f>IF(MS82=0," ",VLOOKUP(MS82,PROTOKOL!$A:$E,5,FALSE))</f>
        <v xml:space="preserve"> </v>
      </c>
      <c r="MX82" s="176"/>
      <c r="MY82" s="177" t="str">
        <f t="shared" si="318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42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75">IF(NB82=0," ",(NE82*NF82))</f>
        <v xml:space="preserve"> </v>
      </c>
      <c r="NH82" s="176">
        <f t="shared" si="319"/>
        <v>0</v>
      </c>
      <c r="NI82" s="177" t="str">
        <f t="shared" si="320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43"/>
        <v xml:space="preserve"> </v>
      </c>
      <c r="NS82" s="212" t="str">
        <f>IF(NO82=0," ",VLOOKUP(NO82,PROTOKOL!$A:$E,5,FALSE))</f>
        <v xml:space="preserve"> </v>
      </c>
      <c r="NT82" s="176"/>
      <c r="NU82" s="177" t="str">
        <f t="shared" si="321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44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76">IF(NX82=0," ",(OA82*OB82))</f>
        <v xml:space="preserve"> </v>
      </c>
      <c r="OD82" s="176">
        <f t="shared" si="322"/>
        <v>0</v>
      </c>
      <c r="OE82" s="177" t="str">
        <f t="shared" si="323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45"/>
        <v xml:space="preserve"> </v>
      </c>
      <c r="OO82" s="212" t="str">
        <f>IF(OK82=0," ",VLOOKUP(OK82,PROTOKOL!$A:$E,5,FALSE))</f>
        <v xml:space="preserve"> </v>
      </c>
      <c r="OP82" s="176"/>
      <c r="OQ82" s="177" t="str">
        <f t="shared" si="324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46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77">IF(OT82=0," ",(OW82*OX82))</f>
        <v xml:space="preserve"> </v>
      </c>
      <c r="OZ82" s="176">
        <f t="shared" si="325"/>
        <v>0</v>
      </c>
      <c r="PA82" s="177" t="str">
        <f t="shared" si="326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7"/>
        <v xml:space="preserve"> </v>
      </c>
      <c r="PK82" s="212" t="str">
        <f>IF(PG82=0," ",VLOOKUP(PG82,PROTOKOL!$A:$E,5,FALSE))</f>
        <v xml:space="preserve"> </v>
      </c>
      <c r="PL82" s="176"/>
      <c r="PM82" s="177" t="str">
        <f t="shared" si="327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8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78">IF(PP82=0," ",(PS82*PT82))</f>
        <v xml:space="preserve"> </v>
      </c>
      <c r="PV82" s="176">
        <f t="shared" si="328"/>
        <v>0</v>
      </c>
      <c r="PW82" s="177" t="str">
        <f t="shared" si="329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9"/>
        <v xml:space="preserve"> </v>
      </c>
      <c r="QG82" s="212" t="str">
        <f>IF(QC82=0," ",VLOOKUP(QC82,PROTOKOL!$A:$E,5,FALSE))</f>
        <v xml:space="preserve"> </v>
      </c>
      <c r="QH82" s="176"/>
      <c r="QI82" s="177" t="str">
        <f t="shared" si="330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50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79">IF(QL82=0," ",(QO82*QP82))</f>
        <v xml:space="preserve"> </v>
      </c>
      <c r="QR82" s="176">
        <f t="shared" si="331"/>
        <v>0</v>
      </c>
      <c r="QS82" s="177" t="str">
        <f t="shared" si="332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51"/>
        <v xml:space="preserve"> </v>
      </c>
      <c r="RC82" s="212" t="str">
        <f>IF(QY82=0," ",VLOOKUP(QY82,PROTOKOL!$A:$E,5,FALSE))</f>
        <v xml:space="preserve"> </v>
      </c>
      <c r="RD82" s="176"/>
      <c r="RE82" s="177" t="str">
        <f t="shared" si="333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52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80">IF(RH82=0," ",(RK82*RL82))</f>
        <v xml:space="preserve"> </v>
      </c>
      <c r="RN82" s="176">
        <f t="shared" si="334"/>
        <v>0</v>
      </c>
      <c r="RO82" s="177" t="str">
        <f t="shared" si="335"/>
        <v xml:space="preserve"> 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53"/>
        <v xml:space="preserve"> </v>
      </c>
      <c r="RY82" s="212" t="str">
        <f>IF(RU82=0," ",VLOOKUP(RU82,PROTOKOL!$A:$E,5,FALSE))</f>
        <v xml:space="preserve"> </v>
      </c>
      <c r="RZ82" s="176"/>
      <c r="SA82" s="177" t="str">
        <f t="shared" si="336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54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81">IF(SD82=0," ",(SG82*SH82))</f>
        <v xml:space="preserve"> </v>
      </c>
      <c r="SJ82" s="176">
        <f t="shared" si="337"/>
        <v>0</v>
      </c>
      <c r="SK82" s="177" t="str">
        <f t="shared" si="338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55"/>
        <v xml:space="preserve"> </v>
      </c>
      <c r="SU82" s="212" t="str">
        <f>IF(SQ82=0," ",VLOOKUP(SQ82,PROTOKOL!$A:$E,5,FALSE))</f>
        <v xml:space="preserve"> </v>
      </c>
      <c r="SV82" s="176"/>
      <c r="SW82" s="177" t="str">
        <f t="shared" si="339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56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82">IF(SZ82=0," ",(TC82*TD82))</f>
        <v xml:space="preserve"> </v>
      </c>
      <c r="TF82" s="176">
        <f t="shared" si="340"/>
        <v>0</v>
      </c>
      <c r="TG82" s="177" t="str">
        <f t="shared" si="341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7"/>
        <v xml:space="preserve"> </v>
      </c>
      <c r="TQ82" s="212" t="str">
        <f>IF(TM82=0," ",VLOOKUP(TM82,PROTOKOL!$A:$E,5,FALSE))</f>
        <v xml:space="preserve"> </v>
      </c>
      <c r="TR82" s="176"/>
      <c r="TS82" s="177" t="str">
        <f t="shared" si="342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8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83">IF(TV82=0," ",(TY82*TZ82))</f>
        <v xml:space="preserve"> </v>
      </c>
      <c r="UB82" s="176">
        <f t="shared" si="343"/>
        <v>0</v>
      </c>
      <c r="UC82" s="177" t="str">
        <f t="shared" si="344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9"/>
        <v xml:space="preserve"> </v>
      </c>
      <c r="UM82" s="212" t="str">
        <f>IF(UI82=0," ",VLOOKUP(UI82,PROTOKOL!$A:$E,5,FALSE))</f>
        <v xml:space="preserve"> </v>
      </c>
      <c r="UN82" s="176"/>
      <c r="UO82" s="177" t="str">
        <f t="shared" si="345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60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84">IF(UR82=0," ",(UU82*UV82))</f>
        <v xml:space="preserve"> </v>
      </c>
      <c r="UX82" s="176">
        <f t="shared" si="346"/>
        <v>0</v>
      </c>
      <c r="UY82" s="177" t="str">
        <f t="shared" si="347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61"/>
        <v xml:space="preserve"> </v>
      </c>
      <c r="VI82" s="212" t="str">
        <f>IF(VE82=0," ",VLOOKUP(VE82,PROTOKOL!$A:$E,5,FALSE))</f>
        <v xml:space="preserve"> </v>
      </c>
      <c r="VJ82" s="176"/>
      <c r="VK82" s="177" t="str">
        <f t="shared" si="348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62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85">IF(VN82=0," ",(VQ82*VR82))</f>
        <v xml:space="preserve"> </v>
      </c>
      <c r="VT82" s="176">
        <f t="shared" si="349"/>
        <v>0</v>
      </c>
      <c r="VU82" s="177" t="str">
        <f t="shared" si="350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63"/>
        <v xml:space="preserve"> </v>
      </c>
      <c r="WE82" s="212" t="str">
        <f>IF(WA82=0," ",VLOOKUP(WA82,PROTOKOL!$A:$E,5,FALSE))</f>
        <v xml:space="preserve"> </v>
      </c>
      <c r="WF82" s="176"/>
      <c r="WG82" s="177" t="str">
        <f t="shared" si="351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64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86">IF(WJ82=0," ",(WM82*WN82))</f>
        <v xml:space="preserve"> </v>
      </c>
      <c r="WP82" s="176">
        <f t="shared" si="352"/>
        <v>0</v>
      </c>
      <c r="WQ82" s="177" t="str">
        <f t="shared" si="353"/>
        <v xml:space="preserve"> 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65"/>
        <v xml:space="preserve"> </v>
      </c>
      <c r="XA82" s="212" t="str">
        <f>IF(WW82=0," ",VLOOKUP(WW82,PROTOKOL!$A:$E,5,FALSE))</f>
        <v xml:space="preserve"> </v>
      </c>
      <c r="XB82" s="176"/>
      <c r="XC82" s="177" t="str">
        <f t="shared" si="354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66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87">IF(XF82=0," ",(XI82*XJ82))</f>
        <v xml:space="preserve"> </v>
      </c>
      <c r="XL82" s="176">
        <f t="shared" si="355"/>
        <v>0</v>
      </c>
      <c r="XM82" s="177" t="str">
        <f t="shared" si="356"/>
        <v xml:space="preserve"> </v>
      </c>
      <c r="XO82" s="173">
        <v>20</v>
      </c>
      <c r="XP82" s="230"/>
      <c r="XQ82" s="174" t="str">
        <f>IF(XS82=0," ",VLOOKUP(XS82,PROTOKOL!$A:$F,6,FALSE))</f>
        <v xml:space="preserve"> </v>
      </c>
      <c r="XR82" s="43"/>
      <c r="XS82" s="43"/>
      <c r="XT82" s="43"/>
      <c r="XU82" s="42" t="str">
        <f>IF(XS82=0," ",(VLOOKUP(XS82,PROTOKOL!$A$1:$E$29,2,FALSE))*XT82)</f>
        <v xml:space="preserve"> </v>
      </c>
      <c r="XV82" s="175" t="str">
        <f t="shared" si="267"/>
        <v xml:space="preserve"> </v>
      </c>
      <c r="XW82" s="212" t="str">
        <f>IF(XS82=0," ",VLOOKUP(XS82,PROTOKOL!$A:$E,5,FALSE))</f>
        <v xml:space="preserve"> </v>
      </c>
      <c r="XX82" s="176"/>
      <c r="XY82" s="177" t="str">
        <f t="shared" si="357"/>
        <v xml:space="preserve"> </v>
      </c>
      <c r="XZ82" s="217" t="str">
        <f>IF(YB82=0," ",VLOOKUP(YB82,PROTOKOL!$A:$F,6,FALSE))</f>
        <v xml:space="preserve"> </v>
      </c>
      <c r="YA82" s="43"/>
      <c r="YB82" s="43"/>
      <c r="YC82" s="43"/>
      <c r="YD82" s="91" t="str">
        <f>IF(YB82=0," ",(VLOOKUP(YB82,PROTOKOL!$A$1:$E$29,2,FALSE))*YC82)</f>
        <v xml:space="preserve"> </v>
      </c>
      <c r="YE82" s="175" t="str">
        <f t="shared" si="268"/>
        <v xml:space="preserve"> </v>
      </c>
      <c r="YF82" s="176" t="str">
        <f>IF(YB82=0," ",VLOOKUP(YB82,PROTOKOL!$A:$E,5,FALSE))</f>
        <v xml:space="preserve"> </v>
      </c>
      <c r="YG82" s="212" t="str">
        <f t="shared" ref="YG82:YG100" si="388">IF(YB82=0," ",(YE82*YF82))</f>
        <v xml:space="preserve"> </v>
      </c>
      <c r="YH82" s="176">
        <f t="shared" si="358"/>
        <v>0</v>
      </c>
      <c r="YI82" s="177" t="str">
        <f t="shared" si="359"/>
        <v xml:space="preserve"> </v>
      </c>
    </row>
    <row r="83" spans="1:659" ht="13.8">
      <c r="A83" s="173">
        <v>21</v>
      </c>
      <c r="B83" s="231">
        <v>21</v>
      </c>
      <c r="C83" s="174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5" t="str">
        <f t="shared" si="209"/>
        <v xml:space="preserve"> </v>
      </c>
      <c r="I83" s="212" t="str">
        <f>IF(E83=0," ",VLOOKUP(E83,PROTOKOL!$A:$E,5,FALSE))</f>
        <v xml:space="preserve"> </v>
      </c>
      <c r="J83" s="176"/>
      <c r="K83" s="177" t="str">
        <f t="shared" si="269"/>
        <v xml:space="preserve"> 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10"/>
        <v xml:space="preserve"> </v>
      </c>
      <c r="R83" s="176" t="str">
        <f>IF(N83=0," ",VLOOKUP(N83,PROTOKOL!$A:$E,5,FALSE))</f>
        <v xml:space="preserve"> </v>
      </c>
      <c r="S83" s="212" t="str">
        <f t="shared" si="270"/>
        <v xml:space="preserve"> </v>
      </c>
      <c r="T83" s="176">
        <f t="shared" si="271"/>
        <v>0</v>
      </c>
      <c r="U83" s="177" t="str">
        <f t="shared" si="272"/>
        <v xml:space="preserve"> </v>
      </c>
      <c r="W83" s="173">
        <v>21</v>
      </c>
      <c r="X83" s="231">
        <v>21</v>
      </c>
      <c r="Y83" s="174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5" t="str">
        <f t="shared" si="211"/>
        <v xml:space="preserve"> </v>
      </c>
      <c r="AE83" s="212" t="str">
        <f>IF(AA83=0," ",VLOOKUP(AA83,PROTOKOL!$A:$E,5,FALSE))</f>
        <v xml:space="preserve"> </v>
      </c>
      <c r="AF83" s="176"/>
      <c r="AG83" s="177" t="str">
        <f t="shared" si="273"/>
        <v xml:space="preserve"> 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12"/>
        <v xml:space="preserve"> </v>
      </c>
      <c r="AN83" s="176" t="str">
        <f>IF(AJ83=0," ",VLOOKUP(AJ83,PROTOKOL!$A:$E,5,FALSE))</f>
        <v xml:space="preserve"> </v>
      </c>
      <c r="AO83" s="212" t="str">
        <f t="shared" si="360"/>
        <v xml:space="preserve"> </v>
      </c>
      <c r="AP83" s="176">
        <f t="shared" si="274"/>
        <v>0</v>
      </c>
      <c r="AQ83" s="177" t="str">
        <f t="shared" si="275"/>
        <v xml:space="preserve"> </v>
      </c>
      <c r="AS83" s="173">
        <v>21</v>
      </c>
      <c r="AT83" s="231">
        <v>21</v>
      </c>
      <c r="AU83" s="174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5" t="str">
        <f t="shared" si="213"/>
        <v xml:space="preserve"> </v>
      </c>
      <c r="BA83" s="212" t="str">
        <f>IF(AW83=0," ",VLOOKUP(AW83,PROTOKOL!$A:$E,5,FALSE))</f>
        <v xml:space="preserve"> </v>
      </c>
      <c r="BB83" s="176"/>
      <c r="BC83" s="177" t="str">
        <f t="shared" si="276"/>
        <v xml:space="preserve"> 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14"/>
        <v xml:space="preserve"> </v>
      </c>
      <c r="BJ83" s="176" t="str">
        <f>IF(BF83=0," ",VLOOKUP(BF83,PROTOKOL!$A:$E,5,FALSE))</f>
        <v xml:space="preserve"> </v>
      </c>
      <c r="BK83" s="212" t="str">
        <f t="shared" si="361"/>
        <v xml:space="preserve"> </v>
      </c>
      <c r="BL83" s="176">
        <f t="shared" si="277"/>
        <v>0</v>
      </c>
      <c r="BM83" s="177" t="str">
        <f t="shared" si="278"/>
        <v xml:space="preserve"> </v>
      </c>
      <c r="BO83" s="173">
        <v>21</v>
      </c>
      <c r="BP83" s="231">
        <v>21</v>
      </c>
      <c r="BQ83" s="174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5" t="str">
        <f t="shared" si="215"/>
        <v xml:space="preserve"> </v>
      </c>
      <c r="BW83" s="212" t="str">
        <f>IF(BS83=0," ",VLOOKUP(BS83,PROTOKOL!$A:$E,5,FALSE))</f>
        <v xml:space="preserve"> </v>
      </c>
      <c r="BX83" s="176"/>
      <c r="BY83" s="177" t="str">
        <f t="shared" si="279"/>
        <v xml:space="preserve"> </v>
      </c>
      <c r="BZ83" s="217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5" t="str">
        <f t="shared" si="216"/>
        <v xml:space="preserve"> </v>
      </c>
      <c r="CF83" s="176" t="str">
        <f>IF(CB83=0," ",VLOOKUP(CB83,PROTOKOL!$A:$E,5,FALSE))</f>
        <v xml:space="preserve"> </v>
      </c>
      <c r="CG83" s="212" t="str">
        <f t="shared" si="362"/>
        <v xml:space="preserve"> </v>
      </c>
      <c r="CH83" s="176">
        <f t="shared" si="280"/>
        <v>0</v>
      </c>
      <c r="CI83" s="177" t="str">
        <f t="shared" si="281"/>
        <v xml:space="preserve"> </v>
      </c>
      <c r="CK83" s="173">
        <v>21</v>
      </c>
      <c r="CL83" s="231">
        <v>21</v>
      </c>
      <c r="CM83" s="174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5" t="str">
        <f t="shared" si="217"/>
        <v xml:space="preserve"> </v>
      </c>
      <c r="CS83" s="212" t="str">
        <f>IF(CO83=0," ",VLOOKUP(CO83,PROTOKOL!$A:$E,5,FALSE))</f>
        <v xml:space="preserve"> </v>
      </c>
      <c r="CT83" s="176"/>
      <c r="CU83" s="177" t="str">
        <f t="shared" si="282"/>
        <v xml:space="preserve"> 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18"/>
        <v xml:space="preserve"> </v>
      </c>
      <c r="DB83" s="176" t="str">
        <f>IF(CX83=0," ",VLOOKUP(CX83,PROTOKOL!$A:$E,5,FALSE))</f>
        <v xml:space="preserve"> </v>
      </c>
      <c r="DC83" s="212" t="str">
        <f t="shared" si="363"/>
        <v xml:space="preserve"> </v>
      </c>
      <c r="DD83" s="176">
        <f t="shared" si="283"/>
        <v>0</v>
      </c>
      <c r="DE83" s="177" t="str">
        <f t="shared" si="284"/>
        <v xml:space="preserve"> </v>
      </c>
      <c r="DG83" s="173">
        <v>21</v>
      </c>
      <c r="DH83" s="231">
        <v>21</v>
      </c>
      <c r="DI83" s="174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5" t="str">
        <f t="shared" si="219"/>
        <v xml:space="preserve"> </v>
      </c>
      <c r="DO83" s="212" t="str">
        <f>IF(DK83=0," ",VLOOKUP(DK83,PROTOKOL!$A:$E,5,FALSE))</f>
        <v xml:space="preserve"> </v>
      </c>
      <c r="DP83" s="176"/>
      <c r="DQ83" s="177" t="str">
        <f t="shared" si="285"/>
        <v xml:space="preserve"> 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20"/>
        <v xml:space="preserve"> </v>
      </c>
      <c r="DX83" s="176" t="str">
        <f>IF(DT83=0," ",VLOOKUP(DT83,PROTOKOL!$A:$E,5,FALSE))</f>
        <v xml:space="preserve"> </v>
      </c>
      <c r="DY83" s="212" t="str">
        <f t="shared" si="364"/>
        <v xml:space="preserve"> </v>
      </c>
      <c r="DZ83" s="176">
        <f t="shared" si="286"/>
        <v>0</v>
      </c>
      <c r="EA83" s="177" t="str">
        <f t="shared" si="287"/>
        <v xml:space="preserve"> </v>
      </c>
      <c r="EC83" s="173">
        <v>21</v>
      </c>
      <c r="ED83" s="231">
        <v>21</v>
      </c>
      <c r="EE83" s="174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5" t="str">
        <f t="shared" si="221"/>
        <v xml:space="preserve"> </v>
      </c>
      <c r="EK83" s="212" t="str">
        <f>IF(EG83=0," ",VLOOKUP(EG83,PROTOKOL!$A:$E,5,FALSE))</f>
        <v xml:space="preserve"> </v>
      </c>
      <c r="EL83" s="176"/>
      <c r="EM83" s="177" t="str">
        <f t="shared" si="288"/>
        <v xml:space="preserve"> 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22"/>
        <v xml:space="preserve"> </v>
      </c>
      <c r="ET83" s="176" t="str">
        <f>IF(EP83=0," ",VLOOKUP(EP83,PROTOKOL!$A:$E,5,FALSE))</f>
        <v xml:space="preserve"> </v>
      </c>
      <c r="EU83" s="212" t="str">
        <f t="shared" si="365"/>
        <v xml:space="preserve"> </v>
      </c>
      <c r="EV83" s="176">
        <f t="shared" si="289"/>
        <v>0</v>
      </c>
      <c r="EW83" s="177" t="str">
        <f t="shared" si="290"/>
        <v xml:space="preserve"> </v>
      </c>
      <c r="EY83" s="173">
        <v>21</v>
      </c>
      <c r="EZ83" s="231">
        <v>21</v>
      </c>
      <c r="FA83" s="174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5" t="str">
        <f t="shared" si="223"/>
        <v xml:space="preserve"> </v>
      </c>
      <c r="FG83" s="212" t="str">
        <f>IF(FC83=0," ",VLOOKUP(FC83,PROTOKOL!$A:$E,5,FALSE))</f>
        <v xml:space="preserve"> </v>
      </c>
      <c r="FH83" s="176"/>
      <c r="FI83" s="177" t="str">
        <f t="shared" si="291"/>
        <v xml:space="preserve"> 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24"/>
        <v xml:space="preserve"> </v>
      </c>
      <c r="FP83" s="176" t="str">
        <f>IF(FL83=0," ",VLOOKUP(FL83,PROTOKOL!$A:$E,5,FALSE))</f>
        <v xml:space="preserve"> </v>
      </c>
      <c r="FQ83" s="212" t="str">
        <f t="shared" si="366"/>
        <v xml:space="preserve"> </v>
      </c>
      <c r="FR83" s="176">
        <f t="shared" si="292"/>
        <v>0</v>
      </c>
      <c r="FS83" s="177" t="str">
        <f t="shared" si="293"/>
        <v xml:space="preserve"> </v>
      </c>
      <c r="FU83" s="173">
        <v>21</v>
      </c>
      <c r="FV83" s="231">
        <v>21</v>
      </c>
      <c r="FW83" s="174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5" t="str">
        <f t="shared" si="225"/>
        <v xml:space="preserve"> </v>
      </c>
      <c r="GC83" s="212" t="str">
        <f>IF(FY83=0," ",VLOOKUP(FY83,PROTOKOL!$A:$E,5,FALSE))</f>
        <v xml:space="preserve"> </v>
      </c>
      <c r="GD83" s="176"/>
      <c r="GE83" s="177" t="str">
        <f t="shared" si="294"/>
        <v xml:space="preserve"> 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26"/>
        <v xml:space="preserve"> </v>
      </c>
      <c r="GL83" s="176" t="str">
        <f>IF(GH83=0," ",VLOOKUP(GH83,PROTOKOL!$A:$E,5,FALSE))</f>
        <v xml:space="preserve"> </v>
      </c>
      <c r="GM83" s="212" t="str">
        <f t="shared" si="367"/>
        <v xml:space="preserve"> </v>
      </c>
      <c r="GN83" s="176">
        <f t="shared" si="295"/>
        <v>0</v>
      </c>
      <c r="GO83" s="177" t="str">
        <f t="shared" si="296"/>
        <v xml:space="preserve"> </v>
      </c>
      <c r="GQ83" s="173">
        <v>21</v>
      </c>
      <c r="GR83" s="231">
        <v>21</v>
      </c>
      <c r="GS83" s="174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5" t="str">
        <f t="shared" si="227"/>
        <v xml:space="preserve"> </v>
      </c>
      <c r="GY83" s="212" t="str">
        <f>IF(GU83=0," ",VLOOKUP(GU83,PROTOKOL!$A:$E,5,FALSE))</f>
        <v xml:space="preserve"> </v>
      </c>
      <c r="GZ83" s="176"/>
      <c r="HA83" s="177" t="str">
        <f t="shared" si="297"/>
        <v xml:space="preserve"> 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8"/>
        <v xml:space="preserve"> </v>
      </c>
      <c r="HH83" s="176" t="str">
        <f>IF(HD83=0," ",VLOOKUP(HD83,PROTOKOL!$A:$E,5,FALSE))</f>
        <v xml:space="preserve"> </v>
      </c>
      <c r="HI83" s="212" t="str">
        <f t="shared" si="368"/>
        <v xml:space="preserve"> </v>
      </c>
      <c r="HJ83" s="176">
        <f t="shared" si="298"/>
        <v>0</v>
      </c>
      <c r="HK83" s="177" t="str">
        <f t="shared" si="299"/>
        <v xml:space="preserve"> </v>
      </c>
      <c r="HM83" s="173">
        <v>21</v>
      </c>
      <c r="HN83" s="231">
        <v>21</v>
      </c>
      <c r="HO83" s="174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5" t="str">
        <f t="shared" si="229"/>
        <v xml:space="preserve"> </v>
      </c>
      <c r="HU83" s="212" t="str">
        <f>IF(HQ83=0," ",VLOOKUP(HQ83,PROTOKOL!$A:$E,5,FALSE))</f>
        <v xml:space="preserve"> </v>
      </c>
      <c r="HV83" s="176"/>
      <c r="HW83" s="177" t="str">
        <f t="shared" si="300"/>
        <v xml:space="preserve"> 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30"/>
        <v xml:space="preserve"> </v>
      </c>
      <c r="ID83" s="176" t="str">
        <f>IF(HZ83=0," ",VLOOKUP(HZ83,PROTOKOL!$A:$E,5,FALSE))</f>
        <v xml:space="preserve"> </v>
      </c>
      <c r="IE83" s="212" t="str">
        <f t="shared" si="369"/>
        <v xml:space="preserve"> </v>
      </c>
      <c r="IF83" s="176">
        <f t="shared" si="301"/>
        <v>0</v>
      </c>
      <c r="IG83" s="177" t="str">
        <f t="shared" si="302"/>
        <v xml:space="preserve"> </v>
      </c>
      <c r="II83" s="173">
        <v>21</v>
      </c>
      <c r="IJ83" s="231">
        <v>21</v>
      </c>
      <c r="IK83" s="174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5" t="str">
        <f t="shared" si="231"/>
        <v xml:space="preserve"> </v>
      </c>
      <c r="IQ83" s="212" t="str">
        <f>IF(IM83=0," ",VLOOKUP(IM83,PROTOKOL!$A:$E,5,FALSE))</f>
        <v xml:space="preserve"> </v>
      </c>
      <c r="IR83" s="176"/>
      <c r="IS83" s="177" t="str">
        <f t="shared" si="303"/>
        <v xml:space="preserve"> 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32"/>
        <v xml:space="preserve"> </v>
      </c>
      <c r="IZ83" s="176" t="str">
        <f>IF(IV83=0," ",VLOOKUP(IV83,PROTOKOL!$A:$E,5,FALSE))</f>
        <v xml:space="preserve"> </v>
      </c>
      <c r="JA83" s="212" t="str">
        <f t="shared" si="370"/>
        <v xml:space="preserve"> </v>
      </c>
      <c r="JB83" s="176">
        <f t="shared" si="304"/>
        <v>0</v>
      </c>
      <c r="JC83" s="177" t="str">
        <f t="shared" si="305"/>
        <v xml:space="preserve"> </v>
      </c>
      <c r="JE83" s="173">
        <v>21</v>
      </c>
      <c r="JF83" s="231">
        <v>21</v>
      </c>
      <c r="JG83" s="174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5" t="str">
        <f t="shared" si="233"/>
        <v xml:space="preserve"> </v>
      </c>
      <c r="JM83" s="212" t="str">
        <f>IF(JI83=0," ",VLOOKUP(JI83,PROTOKOL!$A:$E,5,FALSE))</f>
        <v xml:space="preserve"> </v>
      </c>
      <c r="JN83" s="176"/>
      <c r="JO83" s="177" t="str">
        <f t="shared" si="306"/>
        <v xml:space="preserve"> </v>
      </c>
      <c r="JP83" s="217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5" t="str">
        <f t="shared" si="234"/>
        <v xml:space="preserve"> </v>
      </c>
      <c r="JV83" s="176" t="str">
        <f>IF(JR83=0," ",VLOOKUP(JR83,PROTOKOL!$A:$E,5,FALSE))</f>
        <v xml:space="preserve"> </v>
      </c>
      <c r="JW83" s="212" t="str">
        <f t="shared" si="371"/>
        <v xml:space="preserve"> </v>
      </c>
      <c r="JX83" s="176">
        <f t="shared" si="307"/>
        <v>0</v>
      </c>
      <c r="JY83" s="177" t="str">
        <f t="shared" si="308"/>
        <v xml:space="preserve"> </v>
      </c>
      <c r="KA83" s="173">
        <v>21</v>
      </c>
      <c r="KB83" s="231">
        <v>21</v>
      </c>
      <c r="KC83" s="174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5" t="str">
        <f t="shared" si="235"/>
        <v xml:space="preserve"> </v>
      </c>
      <c r="KI83" s="212" t="str">
        <f>IF(KE83=0," ",VLOOKUP(KE83,PROTOKOL!$A:$E,5,FALSE))</f>
        <v xml:space="preserve"> </v>
      </c>
      <c r="KJ83" s="176"/>
      <c r="KK83" s="177" t="str">
        <f t="shared" si="309"/>
        <v xml:space="preserve"> 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36"/>
        <v xml:space="preserve"> </v>
      </c>
      <c r="KR83" s="176" t="str">
        <f>IF(KN83=0," ",VLOOKUP(KN83,PROTOKOL!$A:$E,5,FALSE))</f>
        <v xml:space="preserve"> </v>
      </c>
      <c r="KS83" s="212" t="str">
        <f t="shared" si="372"/>
        <v xml:space="preserve"> </v>
      </c>
      <c r="KT83" s="176">
        <f t="shared" si="310"/>
        <v>0</v>
      </c>
      <c r="KU83" s="177" t="str">
        <f t="shared" si="311"/>
        <v xml:space="preserve"> </v>
      </c>
      <c r="KW83" s="173">
        <v>21</v>
      </c>
      <c r="KX83" s="231">
        <v>21</v>
      </c>
      <c r="KY83" s="174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5" t="str">
        <f t="shared" si="237"/>
        <v xml:space="preserve"> </v>
      </c>
      <c r="LE83" s="212" t="str">
        <f>IF(LA83=0," ",VLOOKUP(LA83,PROTOKOL!$A:$E,5,FALSE))</f>
        <v xml:space="preserve"> </v>
      </c>
      <c r="LF83" s="176"/>
      <c r="LG83" s="177" t="str">
        <f t="shared" si="312"/>
        <v xml:space="preserve"> 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38"/>
        <v xml:space="preserve"> </v>
      </c>
      <c r="LN83" s="176" t="str">
        <f>IF(LJ83=0," ",VLOOKUP(LJ83,PROTOKOL!$A:$E,5,FALSE))</f>
        <v xml:space="preserve"> </v>
      </c>
      <c r="LO83" s="212" t="str">
        <f t="shared" si="373"/>
        <v xml:space="preserve"> </v>
      </c>
      <c r="LP83" s="176">
        <f t="shared" si="313"/>
        <v>0</v>
      </c>
      <c r="LQ83" s="177" t="str">
        <f t="shared" si="314"/>
        <v xml:space="preserve"> </v>
      </c>
      <c r="LS83" s="173">
        <v>21</v>
      </c>
      <c r="LT83" s="231">
        <v>21</v>
      </c>
      <c r="LU83" s="174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5" t="str">
        <f t="shared" si="239"/>
        <v xml:space="preserve"> </v>
      </c>
      <c r="MA83" s="212" t="str">
        <f>IF(LW83=0," ",VLOOKUP(LW83,PROTOKOL!$A:$E,5,FALSE))</f>
        <v xml:space="preserve"> </v>
      </c>
      <c r="MB83" s="176"/>
      <c r="MC83" s="177" t="str">
        <f t="shared" si="315"/>
        <v xml:space="preserve"> 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40"/>
        <v xml:space="preserve"> </v>
      </c>
      <c r="MJ83" s="176" t="str">
        <f>IF(MF83=0," ",VLOOKUP(MF83,PROTOKOL!$A:$E,5,FALSE))</f>
        <v xml:space="preserve"> </v>
      </c>
      <c r="MK83" s="212" t="str">
        <f t="shared" si="374"/>
        <v xml:space="preserve"> </v>
      </c>
      <c r="ML83" s="176">
        <f t="shared" si="316"/>
        <v>0</v>
      </c>
      <c r="MM83" s="177" t="str">
        <f t="shared" si="317"/>
        <v xml:space="preserve"> </v>
      </c>
      <c r="MO83" s="173">
        <v>21</v>
      </c>
      <c r="MP83" s="231">
        <v>21</v>
      </c>
      <c r="MQ83" s="174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5" t="str">
        <f t="shared" si="241"/>
        <v xml:space="preserve"> </v>
      </c>
      <c r="MW83" s="212" t="str">
        <f>IF(MS83=0," ",VLOOKUP(MS83,PROTOKOL!$A:$E,5,FALSE))</f>
        <v xml:space="preserve"> </v>
      </c>
      <c r="MX83" s="176"/>
      <c r="MY83" s="177" t="str">
        <f t="shared" si="318"/>
        <v xml:space="preserve"> 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42"/>
        <v xml:space="preserve"> </v>
      </c>
      <c r="NF83" s="176" t="str">
        <f>IF(NB83=0," ",VLOOKUP(NB83,PROTOKOL!$A:$E,5,FALSE))</f>
        <v xml:space="preserve"> </v>
      </c>
      <c r="NG83" s="212" t="str">
        <f t="shared" si="375"/>
        <v xml:space="preserve"> </v>
      </c>
      <c r="NH83" s="176">
        <f t="shared" si="319"/>
        <v>0</v>
      </c>
      <c r="NI83" s="177" t="str">
        <f t="shared" si="320"/>
        <v xml:space="preserve"> </v>
      </c>
      <c r="NK83" s="173">
        <v>21</v>
      </c>
      <c r="NL83" s="231">
        <v>21</v>
      </c>
      <c r="NM83" s="174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5" t="str">
        <f t="shared" si="243"/>
        <v xml:space="preserve"> </v>
      </c>
      <c r="NS83" s="212" t="str">
        <f>IF(NO83=0," ",VLOOKUP(NO83,PROTOKOL!$A:$E,5,FALSE))</f>
        <v xml:space="preserve"> </v>
      </c>
      <c r="NT83" s="176"/>
      <c r="NU83" s="177" t="str">
        <f t="shared" si="321"/>
        <v xml:space="preserve"> 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44"/>
        <v xml:space="preserve"> </v>
      </c>
      <c r="OB83" s="176" t="str">
        <f>IF(NX83=0," ",VLOOKUP(NX83,PROTOKOL!$A:$E,5,FALSE))</f>
        <v xml:space="preserve"> </v>
      </c>
      <c r="OC83" s="212" t="str">
        <f t="shared" si="376"/>
        <v xml:space="preserve"> </v>
      </c>
      <c r="OD83" s="176">
        <f t="shared" si="322"/>
        <v>0</v>
      </c>
      <c r="OE83" s="177" t="str">
        <f t="shared" si="323"/>
        <v xml:space="preserve"> </v>
      </c>
      <c r="OG83" s="173">
        <v>21</v>
      </c>
      <c r="OH83" s="231">
        <v>21</v>
      </c>
      <c r="OI83" s="174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5" t="str">
        <f t="shared" si="245"/>
        <v xml:space="preserve"> </v>
      </c>
      <c r="OO83" s="212" t="str">
        <f>IF(OK83=0," ",VLOOKUP(OK83,PROTOKOL!$A:$E,5,FALSE))</f>
        <v xml:space="preserve"> </v>
      </c>
      <c r="OP83" s="176"/>
      <c r="OQ83" s="177" t="str">
        <f t="shared" si="324"/>
        <v xml:space="preserve"> 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46"/>
        <v xml:space="preserve"> </v>
      </c>
      <c r="OX83" s="176" t="str">
        <f>IF(OT83=0," ",VLOOKUP(OT83,PROTOKOL!$A:$E,5,FALSE))</f>
        <v xml:space="preserve"> </v>
      </c>
      <c r="OY83" s="212" t="str">
        <f t="shared" si="377"/>
        <v xml:space="preserve"> </v>
      </c>
      <c r="OZ83" s="176">
        <f t="shared" si="325"/>
        <v>0</v>
      </c>
      <c r="PA83" s="177" t="str">
        <f t="shared" si="326"/>
        <v xml:space="preserve"> </v>
      </c>
      <c r="PC83" s="173">
        <v>21</v>
      </c>
      <c r="PD83" s="231">
        <v>21</v>
      </c>
      <c r="PE83" s="174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5" t="str">
        <f t="shared" si="247"/>
        <v xml:space="preserve"> </v>
      </c>
      <c r="PK83" s="212" t="str">
        <f>IF(PG83=0," ",VLOOKUP(PG83,PROTOKOL!$A:$E,5,FALSE))</f>
        <v xml:space="preserve"> </v>
      </c>
      <c r="PL83" s="176"/>
      <c r="PM83" s="177" t="str">
        <f t="shared" si="327"/>
        <v xml:space="preserve"> 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8"/>
        <v xml:space="preserve"> </v>
      </c>
      <c r="PT83" s="176" t="str">
        <f>IF(PP83=0," ",VLOOKUP(PP83,PROTOKOL!$A:$E,5,FALSE))</f>
        <v xml:space="preserve"> </v>
      </c>
      <c r="PU83" s="212" t="str">
        <f t="shared" si="378"/>
        <v xml:space="preserve"> </v>
      </c>
      <c r="PV83" s="176">
        <f t="shared" si="328"/>
        <v>0</v>
      </c>
      <c r="PW83" s="177" t="str">
        <f t="shared" si="329"/>
        <v xml:space="preserve"> </v>
      </c>
      <c r="PY83" s="173">
        <v>21</v>
      </c>
      <c r="PZ83" s="231">
        <v>21</v>
      </c>
      <c r="QA83" s="174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5" t="str">
        <f t="shared" si="249"/>
        <v xml:space="preserve"> </v>
      </c>
      <c r="QG83" s="212" t="str">
        <f>IF(QC83=0," ",VLOOKUP(QC83,PROTOKOL!$A:$E,5,FALSE))</f>
        <v xml:space="preserve"> </v>
      </c>
      <c r="QH83" s="176"/>
      <c r="QI83" s="177" t="str">
        <f t="shared" si="330"/>
        <v xml:space="preserve"> 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50"/>
        <v xml:space="preserve"> </v>
      </c>
      <c r="QP83" s="176" t="str">
        <f>IF(QL83=0," ",VLOOKUP(QL83,PROTOKOL!$A:$E,5,FALSE))</f>
        <v xml:space="preserve"> </v>
      </c>
      <c r="QQ83" s="212" t="str">
        <f t="shared" si="379"/>
        <v xml:space="preserve"> </v>
      </c>
      <c r="QR83" s="176">
        <f t="shared" si="331"/>
        <v>0</v>
      </c>
      <c r="QS83" s="177" t="str">
        <f t="shared" si="332"/>
        <v xml:space="preserve"> </v>
      </c>
      <c r="QU83" s="173">
        <v>21</v>
      </c>
      <c r="QV83" s="231">
        <v>21</v>
      </c>
      <c r="QW83" s="174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5" t="str">
        <f t="shared" si="251"/>
        <v xml:space="preserve"> </v>
      </c>
      <c r="RC83" s="212" t="str">
        <f>IF(QY83=0," ",VLOOKUP(QY83,PROTOKOL!$A:$E,5,FALSE))</f>
        <v xml:space="preserve"> </v>
      </c>
      <c r="RD83" s="176"/>
      <c r="RE83" s="177" t="str">
        <f t="shared" si="333"/>
        <v xml:space="preserve"> 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52"/>
        <v xml:space="preserve"> </v>
      </c>
      <c r="RL83" s="176" t="str">
        <f>IF(RH83=0," ",VLOOKUP(RH83,PROTOKOL!$A:$E,5,FALSE))</f>
        <v xml:space="preserve"> </v>
      </c>
      <c r="RM83" s="212" t="str">
        <f t="shared" si="380"/>
        <v xml:space="preserve"> </v>
      </c>
      <c r="RN83" s="176">
        <f t="shared" si="334"/>
        <v>0</v>
      </c>
      <c r="RO83" s="177" t="str">
        <f t="shared" si="335"/>
        <v xml:space="preserve"> </v>
      </c>
      <c r="RQ83" s="173">
        <v>21</v>
      </c>
      <c r="RR83" s="231">
        <v>21</v>
      </c>
      <c r="RS83" s="174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5" t="str">
        <f t="shared" si="253"/>
        <v xml:space="preserve"> </v>
      </c>
      <c r="RY83" s="212" t="str">
        <f>IF(RU83=0," ",VLOOKUP(RU83,PROTOKOL!$A:$E,5,FALSE))</f>
        <v xml:space="preserve"> </v>
      </c>
      <c r="RZ83" s="176"/>
      <c r="SA83" s="177" t="str">
        <f t="shared" si="336"/>
        <v xml:space="preserve"> 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54"/>
        <v xml:space="preserve"> </v>
      </c>
      <c r="SH83" s="176" t="str">
        <f>IF(SD83=0," ",VLOOKUP(SD83,PROTOKOL!$A:$E,5,FALSE))</f>
        <v xml:space="preserve"> </v>
      </c>
      <c r="SI83" s="212" t="str">
        <f t="shared" si="381"/>
        <v xml:space="preserve"> </v>
      </c>
      <c r="SJ83" s="176">
        <f t="shared" si="337"/>
        <v>0</v>
      </c>
      <c r="SK83" s="177" t="str">
        <f t="shared" si="338"/>
        <v xml:space="preserve"> </v>
      </c>
      <c r="SM83" s="173">
        <v>21</v>
      </c>
      <c r="SN83" s="231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55"/>
        <v xml:space="preserve"> </v>
      </c>
      <c r="SU83" s="212" t="str">
        <f>IF(SQ83=0," ",VLOOKUP(SQ83,PROTOKOL!$A:$E,5,FALSE))</f>
        <v xml:space="preserve"> </v>
      </c>
      <c r="SV83" s="176"/>
      <c r="SW83" s="177" t="str">
        <f t="shared" si="339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56"/>
        <v xml:space="preserve"> </v>
      </c>
      <c r="TD83" s="176" t="str">
        <f>IF(SZ83=0," ",VLOOKUP(SZ83,PROTOKOL!$A:$E,5,FALSE))</f>
        <v xml:space="preserve"> </v>
      </c>
      <c r="TE83" s="212" t="str">
        <f t="shared" si="382"/>
        <v xml:space="preserve"> </v>
      </c>
      <c r="TF83" s="176">
        <f t="shared" si="340"/>
        <v>0</v>
      </c>
      <c r="TG83" s="177" t="str">
        <f t="shared" si="341"/>
        <v xml:space="preserve"> </v>
      </c>
      <c r="TI83" s="173">
        <v>21</v>
      </c>
      <c r="TJ83" s="231">
        <v>21</v>
      </c>
      <c r="TK83" s="174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7"/>
        <v xml:space="preserve"> </v>
      </c>
      <c r="TQ83" s="212" t="str">
        <f>IF(TM83=0," ",VLOOKUP(TM83,PROTOKOL!$A:$E,5,FALSE))</f>
        <v xml:space="preserve"> </v>
      </c>
      <c r="TR83" s="176"/>
      <c r="TS83" s="177" t="str">
        <f t="shared" si="342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8"/>
        <v xml:space="preserve"> </v>
      </c>
      <c r="TZ83" s="176" t="str">
        <f>IF(TV83=0," ",VLOOKUP(TV83,PROTOKOL!$A:$E,5,FALSE))</f>
        <v xml:space="preserve"> </v>
      </c>
      <c r="UA83" s="212" t="str">
        <f t="shared" si="383"/>
        <v xml:space="preserve"> </v>
      </c>
      <c r="UB83" s="176">
        <f t="shared" si="343"/>
        <v>0</v>
      </c>
      <c r="UC83" s="177" t="str">
        <f t="shared" si="344"/>
        <v xml:space="preserve"> </v>
      </c>
      <c r="UE83" s="173">
        <v>21</v>
      </c>
      <c r="UF83" s="231">
        <v>21</v>
      </c>
      <c r="UG83" s="174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75" t="str">
        <f t="shared" si="259"/>
        <v xml:space="preserve"> </v>
      </c>
      <c r="UM83" s="212" t="str">
        <f>IF(UI83=0," ",VLOOKUP(UI83,PROTOKOL!$A:$E,5,FALSE))</f>
        <v xml:space="preserve"> </v>
      </c>
      <c r="UN83" s="176"/>
      <c r="UO83" s="177" t="str">
        <f t="shared" si="345"/>
        <v xml:space="preserve"> 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60"/>
        <v xml:space="preserve"> </v>
      </c>
      <c r="UV83" s="176" t="str">
        <f>IF(UR83=0," ",VLOOKUP(UR83,PROTOKOL!$A:$E,5,FALSE))</f>
        <v xml:space="preserve"> </v>
      </c>
      <c r="UW83" s="212" t="str">
        <f t="shared" si="384"/>
        <v xml:space="preserve"> </v>
      </c>
      <c r="UX83" s="176">
        <f t="shared" si="346"/>
        <v>0</v>
      </c>
      <c r="UY83" s="177" t="str">
        <f t="shared" si="347"/>
        <v xml:space="preserve"> </v>
      </c>
      <c r="VA83" s="173">
        <v>21</v>
      </c>
      <c r="VB83" s="231">
        <v>21</v>
      </c>
      <c r="VC83" s="174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75" t="str">
        <f t="shared" si="261"/>
        <v xml:space="preserve"> </v>
      </c>
      <c r="VI83" s="212" t="str">
        <f>IF(VE83=0," ",VLOOKUP(VE83,PROTOKOL!$A:$E,5,FALSE))</f>
        <v xml:space="preserve"> </v>
      </c>
      <c r="VJ83" s="176"/>
      <c r="VK83" s="177" t="str">
        <f t="shared" si="348"/>
        <v xml:space="preserve"> 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62"/>
        <v xml:space="preserve"> </v>
      </c>
      <c r="VR83" s="176" t="str">
        <f>IF(VN83=0," ",VLOOKUP(VN83,PROTOKOL!$A:$E,5,FALSE))</f>
        <v xml:space="preserve"> </v>
      </c>
      <c r="VS83" s="212" t="str">
        <f t="shared" si="385"/>
        <v xml:space="preserve"> </v>
      </c>
      <c r="VT83" s="176">
        <f t="shared" si="349"/>
        <v>0</v>
      </c>
      <c r="VU83" s="177" t="str">
        <f t="shared" si="350"/>
        <v xml:space="preserve"> </v>
      </c>
      <c r="VW83" s="173">
        <v>21</v>
      </c>
      <c r="VX83" s="231">
        <v>21</v>
      </c>
      <c r="VY83" s="174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63"/>
        <v xml:space="preserve"> </v>
      </c>
      <c r="WE83" s="212" t="str">
        <f>IF(WA83=0," ",VLOOKUP(WA83,PROTOKOL!$A:$E,5,FALSE))</f>
        <v xml:space="preserve"> </v>
      </c>
      <c r="WF83" s="176"/>
      <c r="WG83" s="177" t="str">
        <f t="shared" si="351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64"/>
        <v xml:space="preserve"> </v>
      </c>
      <c r="WN83" s="176" t="str">
        <f>IF(WJ83=0," ",VLOOKUP(WJ83,PROTOKOL!$A:$E,5,FALSE))</f>
        <v xml:space="preserve"> </v>
      </c>
      <c r="WO83" s="212" t="str">
        <f t="shared" si="386"/>
        <v xml:space="preserve"> </v>
      </c>
      <c r="WP83" s="176">
        <f t="shared" si="352"/>
        <v>0</v>
      </c>
      <c r="WQ83" s="177" t="str">
        <f t="shared" si="353"/>
        <v xml:space="preserve"> </v>
      </c>
      <c r="WS83" s="173">
        <v>21</v>
      </c>
      <c r="WT83" s="231">
        <v>21</v>
      </c>
      <c r="WU83" s="174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65"/>
        <v xml:space="preserve"> </v>
      </c>
      <c r="XA83" s="212" t="str">
        <f>IF(WW83=0," ",VLOOKUP(WW83,PROTOKOL!$A:$E,5,FALSE))</f>
        <v xml:space="preserve"> </v>
      </c>
      <c r="XB83" s="176"/>
      <c r="XC83" s="177" t="str">
        <f t="shared" si="354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66"/>
        <v xml:space="preserve"> </v>
      </c>
      <c r="XJ83" s="176" t="str">
        <f>IF(XF83=0," ",VLOOKUP(XF83,PROTOKOL!$A:$E,5,FALSE))</f>
        <v xml:space="preserve"> </v>
      </c>
      <c r="XK83" s="212" t="str">
        <f t="shared" si="387"/>
        <v xml:space="preserve"> </v>
      </c>
      <c r="XL83" s="176">
        <f t="shared" si="355"/>
        <v>0</v>
      </c>
      <c r="XM83" s="177" t="str">
        <f t="shared" si="356"/>
        <v xml:space="preserve"> </v>
      </c>
      <c r="XO83" s="173">
        <v>21</v>
      </c>
      <c r="XP83" s="231">
        <v>21</v>
      </c>
      <c r="XQ83" s="174" t="str">
        <f>IF(XS83=0," ",VLOOKUP(XS83,PROTOKOL!$A:$F,6,FALSE))</f>
        <v xml:space="preserve"> </v>
      </c>
      <c r="XR83" s="43"/>
      <c r="XS83" s="43"/>
      <c r="XT83" s="43"/>
      <c r="XU83" s="42" t="str">
        <f>IF(XS83=0," ",(VLOOKUP(XS83,PROTOKOL!$A$1:$E$29,2,FALSE))*XT83)</f>
        <v xml:space="preserve"> </v>
      </c>
      <c r="XV83" s="175" t="str">
        <f t="shared" si="267"/>
        <v xml:space="preserve"> </v>
      </c>
      <c r="XW83" s="212" t="str">
        <f>IF(XS83=0," ",VLOOKUP(XS83,PROTOKOL!$A:$E,5,FALSE))</f>
        <v xml:space="preserve"> </v>
      </c>
      <c r="XX83" s="176"/>
      <c r="XY83" s="177" t="str">
        <f t="shared" si="357"/>
        <v xml:space="preserve"> </v>
      </c>
      <c r="XZ83" s="217" t="str">
        <f>IF(YB83=0," ",VLOOKUP(YB83,PROTOKOL!$A:$F,6,FALSE))</f>
        <v xml:space="preserve"> </v>
      </c>
      <c r="YA83" s="43"/>
      <c r="YB83" s="43"/>
      <c r="YC83" s="43"/>
      <c r="YD83" s="91" t="str">
        <f>IF(YB83=0," ",(VLOOKUP(YB83,PROTOKOL!$A$1:$E$29,2,FALSE))*YC83)</f>
        <v xml:space="preserve"> </v>
      </c>
      <c r="YE83" s="175" t="str">
        <f t="shared" si="268"/>
        <v xml:space="preserve"> </v>
      </c>
      <c r="YF83" s="176" t="str">
        <f>IF(YB83=0," ",VLOOKUP(YB83,PROTOKOL!$A:$E,5,FALSE))</f>
        <v xml:space="preserve"> </v>
      </c>
      <c r="YG83" s="212" t="str">
        <f t="shared" si="388"/>
        <v xml:space="preserve"> </v>
      </c>
      <c r="YH83" s="176">
        <f t="shared" si="358"/>
        <v>0</v>
      </c>
      <c r="YI83" s="177" t="str">
        <f t="shared" si="359"/>
        <v xml:space="preserve"> </v>
      </c>
    </row>
    <row r="84" spans="1:659" ht="13.8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9"/>
        <v xml:space="preserve"> </v>
      </c>
      <c r="I84" s="212" t="str">
        <f>IF(E84=0," ",VLOOKUP(E84,PROTOKOL!$A:$E,5,FALSE))</f>
        <v xml:space="preserve"> </v>
      </c>
      <c r="J84" s="176"/>
      <c r="K84" s="177" t="str">
        <f t="shared" si="269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10"/>
        <v xml:space="preserve"> </v>
      </c>
      <c r="R84" s="176" t="str">
        <f>IF(N84=0," ",VLOOKUP(N84,PROTOKOL!$A:$E,5,FALSE))</f>
        <v xml:space="preserve"> </v>
      </c>
      <c r="S84" s="212" t="str">
        <f t="shared" si="270"/>
        <v xml:space="preserve"> </v>
      </c>
      <c r="T84" s="176">
        <f t="shared" si="271"/>
        <v>0</v>
      </c>
      <c r="U84" s="177" t="str">
        <f t="shared" si="272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11"/>
        <v xml:space="preserve"> </v>
      </c>
      <c r="AE84" s="212" t="str">
        <f>IF(AA84=0," ",VLOOKUP(AA84,PROTOKOL!$A:$E,5,FALSE))</f>
        <v xml:space="preserve"> </v>
      </c>
      <c r="AF84" s="176"/>
      <c r="AG84" s="177" t="str">
        <f t="shared" si="273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12"/>
        <v xml:space="preserve"> </v>
      </c>
      <c r="AN84" s="176" t="str">
        <f>IF(AJ84=0," ",VLOOKUP(AJ84,PROTOKOL!$A:$E,5,FALSE))</f>
        <v xml:space="preserve"> </v>
      </c>
      <c r="AO84" s="212" t="str">
        <f t="shared" si="360"/>
        <v xml:space="preserve"> </v>
      </c>
      <c r="AP84" s="176">
        <f t="shared" si="274"/>
        <v>0</v>
      </c>
      <c r="AQ84" s="177" t="str">
        <f t="shared" si="275"/>
        <v xml:space="preserve"> </v>
      </c>
      <c r="AS84" s="173">
        <v>21</v>
      </c>
      <c r="AT84" s="229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13"/>
        <v xml:space="preserve"> </v>
      </c>
      <c r="BA84" s="212" t="str">
        <f>IF(AW84=0," ",VLOOKUP(AW84,PROTOKOL!$A:$E,5,FALSE))</f>
        <v xml:space="preserve"> </v>
      </c>
      <c r="BB84" s="176"/>
      <c r="BC84" s="177" t="str">
        <f t="shared" si="276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14"/>
        <v xml:space="preserve"> </v>
      </c>
      <c r="BJ84" s="176" t="str">
        <f>IF(BF84=0," ",VLOOKUP(BF84,PROTOKOL!$A:$E,5,FALSE))</f>
        <v xml:space="preserve"> </v>
      </c>
      <c r="BK84" s="212" t="str">
        <f t="shared" si="361"/>
        <v xml:space="preserve"> </v>
      </c>
      <c r="BL84" s="176">
        <f t="shared" si="277"/>
        <v>0</v>
      </c>
      <c r="BM84" s="177" t="str">
        <f t="shared" si="278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15"/>
        <v xml:space="preserve"> </v>
      </c>
      <c r="BW84" s="212" t="str">
        <f>IF(BS84=0," ",VLOOKUP(BS84,PROTOKOL!$A:$E,5,FALSE))</f>
        <v xml:space="preserve"> </v>
      </c>
      <c r="BX84" s="176"/>
      <c r="BY84" s="177" t="str">
        <f t="shared" si="279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16"/>
        <v xml:space="preserve"> </v>
      </c>
      <c r="CF84" s="176" t="str">
        <f>IF(CB84=0," ",VLOOKUP(CB84,PROTOKOL!$A:$E,5,FALSE))</f>
        <v xml:space="preserve"> </v>
      </c>
      <c r="CG84" s="212" t="str">
        <f t="shared" si="362"/>
        <v xml:space="preserve"> </v>
      </c>
      <c r="CH84" s="176">
        <f t="shared" si="280"/>
        <v>0</v>
      </c>
      <c r="CI84" s="177" t="str">
        <f t="shared" si="281"/>
        <v xml:space="preserve"> </v>
      </c>
      <c r="CK84" s="173">
        <v>21</v>
      </c>
      <c r="CL84" s="229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7"/>
        <v xml:space="preserve"> </v>
      </c>
      <c r="CS84" s="212" t="str">
        <f>IF(CO84=0," ",VLOOKUP(CO84,PROTOKOL!$A:$E,5,FALSE))</f>
        <v xml:space="preserve"> </v>
      </c>
      <c r="CT84" s="176"/>
      <c r="CU84" s="177" t="str">
        <f t="shared" si="282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8"/>
        <v xml:space="preserve"> </v>
      </c>
      <c r="DB84" s="176" t="str">
        <f>IF(CX84=0," ",VLOOKUP(CX84,PROTOKOL!$A:$E,5,FALSE))</f>
        <v xml:space="preserve"> </v>
      </c>
      <c r="DC84" s="212" t="str">
        <f t="shared" si="363"/>
        <v xml:space="preserve"> </v>
      </c>
      <c r="DD84" s="176">
        <f t="shared" si="283"/>
        <v>0</v>
      </c>
      <c r="DE84" s="177" t="str">
        <f t="shared" si="284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9"/>
        <v xml:space="preserve"> </v>
      </c>
      <c r="DO84" s="212" t="str">
        <f>IF(DK84=0," ",VLOOKUP(DK84,PROTOKOL!$A:$E,5,FALSE))</f>
        <v xml:space="preserve"> </v>
      </c>
      <c r="DP84" s="176"/>
      <c r="DQ84" s="177" t="str">
        <f t="shared" si="285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20"/>
        <v xml:space="preserve"> </v>
      </c>
      <c r="DX84" s="176" t="str">
        <f>IF(DT84=0," ",VLOOKUP(DT84,PROTOKOL!$A:$E,5,FALSE))</f>
        <v xml:space="preserve"> </v>
      </c>
      <c r="DY84" s="212" t="str">
        <f t="shared" si="364"/>
        <v xml:space="preserve"> </v>
      </c>
      <c r="DZ84" s="176">
        <f t="shared" si="286"/>
        <v>0</v>
      </c>
      <c r="EA84" s="177" t="str">
        <f t="shared" si="287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21"/>
        <v xml:space="preserve"> </v>
      </c>
      <c r="EK84" s="212" t="str">
        <f>IF(EG84=0," ",VLOOKUP(EG84,PROTOKOL!$A:$E,5,FALSE))</f>
        <v xml:space="preserve"> </v>
      </c>
      <c r="EL84" s="176"/>
      <c r="EM84" s="177" t="str">
        <f t="shared" si="288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22"/>
        <v xml:space="preserve"> </v>
      </c>
      <c r="ET84" s="176" t="str">
        <f>IF(EP84=0," ",VLOOKUP(EP84,PROTOKOL!$A:$E,5,FALSE))</f>
        <v xml:space="preserve"> </v>
      </c>
      <c r="EU84" s="212" t="str">
        <f t="shared" si="365"/>
        <v xml:space="preserve"> </v>
      </c>
      <c r="EV84" s="176">
        <f t="shared" si="289"/>
        <v>0</v>
      </c>
      <c r="EW84" s="177" t="str">
        <f t="shared" si="290"/>
        <v xml:space="preserve"> </v>
      </c>
      <c r="EY84" s="173">
        <v>21</v>
      </c>
      <c r="EZ84" s="229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23"/>
        <v xml:space="preserve"> </v>
      </c>
      <c r="FG84" s="212" t="str">
        <f>IF(FC84=0," ",VLOOKUP(FC84,PROTOKOL!$A:$E,5,FALSE))</f>
        <v xml:space="preserve"> </v>
      </c>
      <c r="FH84" s="176"/>
      <c r="FI84" s="177" t="str">
        <f t="shared" si="291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24"/>
        <v xml:space="preserve"> </v>
      </c>
      <c r="FP84" s="176" t="str">
        <f>IF(FL84=0," ",VLOOKUP(FL84,PROTOKOL!$A:$E,5,FALSE))</f>
        <v xml:space="preserve"> </v>
      </c>
      <c r="FQ84" s="212" t="str">
        <f t="shared" si="366"/>
        <v xml:space="preserve"> </v>
      </c>
      <c r="FR84" s="176">
        <f t="shared" si="292"/>
        <v>0</v>
      </c>
      <c r="FS84" s="177" t="str">
        <f t="shared" si="293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25"/>
        <v xml:space="preserve"> </v>
      </c>
      <c r="GC84" s="212" t="str">
        <f>IF(FY84=0," ",VLOOKUP(FY84,PROTOKOL!$A:$E,5,FALSE))</f>
        <v xml:space="preserve"> </v>
      </c>
      <c r="GD84" s="176"/>
      <c r="GE84" s="177" t="str">
        <f t="shared" si="294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26"/>
        <v xml:space="preserve"> </v>
      </c>
      <c r="GL84" s="176" t="str">
        <f>IF(GH84=0," ",VLOOKUP(GH84,PROTOKOL!$A:$E,5,FALSE))</f>
        <v xml:space="preserve"> </v>
      </c>
      <c r="GM84" s="212" t="str">
        <f t="shared" si="367"/>
        <v xml:space="preserve"> </v>
      </c>
      <c r="GN84" s="176">
        <f t="shared" si="295"/>
        <v>0</v>
      </c>
      <c r="GO84" s="177" t="str">
        <f t="shared" si="296"/>
        <v xml:space="preserve"> </v>
      </c>
      <c r="GQ84" s="173">
        <v>21</v>
      </c>
      <c r="GR84" s="229"/>
      <c r="GS84" s="174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5" t="str">
        <f t="shared" si="227"/>
        <v xml:space="preserve"> </v>
      </c>
      <c r="GY84" s="212" t="str">
        <f>IF(GU84=0," ",VLOOKUP(GU84,PROTOKOL!$A:$E,5,FALSE))</f>
        <v xml:space="preserve"> </v>
      </c>
      <c r="GZ84" s="176"/>
      <c r="HA84" s="177" t="str">
        <f t="shared" si="297"/>
        <v xml:space="preserve"> 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8"/>
        <v xml:space="preserve"> </v>
      </c>
      <c r="HH84" s="176" t="str">
        <f>IF(HD84=0," ",VLOOKUP(HD84,PROTOKOL!$A:$E,5,FALSE))</f>
        <v xml:space="preserve"> </v>
      </c>
      <c r="HI84" s="212" t="str">
        <f t="shared" si="368"/>
        <v xml:space="preserve"> </v>
      </c>
      <c r="HJ84" s="176">
        <f t="shared" si="298"/>
        <v>0</v>
      </c>
      <c r="HK84" s="177" t="str">
        <f t="shared" si="299"/>
        <v xml:space="preserve"> </v>
      </c>
      <c r="HM84" s="173">
        <v>21</v>
      </c>
      <c r="HN84" s="229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29"/>
        <v xml:space="preserve"> </v>
      </c>
      <c r="HU84" s="212" t="str">
        <f>IF(HQ84=0," ",VLOOKUP(HQ84,PROTOKOL!$A:$E,5,FALSE))</f>
        <v xml:space="preserve"> </v>
      </c>
      <c r="HV84" s="176"/>
      <c r="HW84" s="177" t="str">
        <f t="shared" si="300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30"/>
        <v xml:space="preserve"> </v>
      </c>
      <c r="ID84" s="176" t="str">
        <f>IF(HZ84=0," ",VLOOKUP(HZ84,PROTOKOL!$A:$E,5,FALSE))</f>
        <v xml:space="preserve"> </v>
      </c>
      <c r="IE84" s="212" t="str">
        <f t="shared" si="369"/>
        <v xml:space="preserve"> </v>
      </c>
      <c r="IF84" s="176">
        <f t="shared" si="301"/>
        <v>0</v>
      </c>
      <c r="IG84" s="177" t="str">
        <f t="shared" si="302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31"/>
        <v xml:space="preserve"> </v>
      </c>
      <c r="IQ84" s="212" t="str">
        <f>IF(IM84=0," ",VLOOKUP(IM84,PROTOKOL!$A:$E,5,FALSE))</f>
        <v xml:space="preserve"> </v>
      </c>
      <c r="IR84" s="176"/>
      <c r="IS84" s="177" t="str">
        <f t="shared" si="303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32"/>
        <v xml:space="preserve"> </v>
      </c>
      <c r="IZ84" s="176" t="str">
        <f>IF(IV84=0," ",VLOOKUP(IV84,PROTOKOL!$A:$E,5,FALSE))</f>
        <v xml:space="preserve"> </v>
      </c>
      <c r="JA84" s="212" t="str">
        <f t="shared" si="370"/>
        <v xml:space="preserve"> </v>
      </c>
      <c r="JB84" s="176">
        <f t="shared" si="304"/>
        <v>0</v>
      </c>
      <c r="JC84" s="177" t="str">
        <f t="shared" si="305"/>
        <v xml:space="preserve"> </v>
      </c>
      <c r="JE84" s="173">
        <v>21</v>
      </c>
      <c r="JF84" s="229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33"/>
        <v xml:space="preserve"> </v>
      </c>
      <c r="JM84" s="212" t="str">
        <f>IF(JI84=0," ",VLOOKUP(JI84,PROTOKOL!$A:$E,5,FALSE))</f>
        <v xml:space="preserve"> </v>
      </c>
      <c r="JN84" s="176"/>
      <c r="JO84" s="177" t="str">
        <f t="shared" si="306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34"/>
        <v xml:space="preserve"> </v>
      </c>
      <c r="JV84" s="176" t="str">
        <f>IF(JR84=0," ",VLOOKUP(JR84,PROTOKOL!$A:$E,5,FALSE))</f>
        <v xml:space="preserve"> </v>
      </c>
      <c r="JW84" s="212" t="str">
        <f t="shared" si="371"/>
        <v xml:space="preserve"> </v>
      </c>
      <c r="JX84" s="176">
        <f t="shared" si="307"/>
        <v>0</v>
      </c>
      <c r="JY84" s="177" t="str">
        <f t="shared" si="308"/>
        <v xml:space="preserve"> </v>
      </c>
      <c r="KA84" s="173">
        <v>21</v>
      </c>
      <c r="KB84" s="229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35"/>
        <v xml:space="preserve"> </v>
      </c>
      <c r="KI84" s="212" t="str">
        <f>IF(KE84=0," ",VLOOKUP(KE84,PROTOKOL!$A:$E,5,FALSE))</f>
        <v xml:space="preserve"> </v>
      </c>
      <c r="KJ84" s="176"/>
      <c r="KK84" s="177" t="str">
        <f t="shared" si="309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36"/>
        <v xml:space="preserve"> </v>
      </c>
      <c r="KR84" s="176" t="str">
        <f>IF(KN84=0," ",VLOOKUP(KN84,PROTOKOL!$A:$E,5,FALSE))</f>
        <v xml:space="preserve"> </v>
      </c>
      <c r="KS84" s="212" t="str">
        <f t="shared" si="372"/>
        <v xml:space="preserve"> </v>
      </c>
      <c r="KT84" s="176">
        <f t="shared" si="310"/>
        <v>0</v>
      </c>
      <c r="KU84" s="177" t="str">
        <f t="shared" si="311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7"/>
        <v xml:space="preserve"> </v>
      </c>
      <c r="LE84" s="212" t="str">
        <f>IF(LA84=0," ",VLOOKUP(LA84,PROTOKOL!$A:$E,5,FALSE))</f>
        <v xml:space="preserve"> </v>
      </c>
      <c r="LF84" s="176"/>
      <c r="LG84" s="177" t="str">
        <f t="shared" si="312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8"/>
        <v xml:space="preserve"> </v>
      </c>
      <c r="LN84" s="176" t="str">
        <f>IF(LJ84=0," ",VLOOKUP(LJ84,PROTOKOL!$A:$E,5,FALSE))</f>
        <v xml:space="preserve"> </v>
      </c>
      <c r="LO84" s="212" t="str">
        <f t="shared" si="373"/>
        <v xml:space="preserve"> </v>
      </c>
      <c r="LP84" s="176">
        <f t="shared" si="313"/>
        <v>0</v>
      </c>
      <c r="LQ84" s="177" t="str">
        <f t="shared" si="314"/>
        <v xml:space="preserve"> </v>
      </c>
      <c r="LS84" s="173">
        <v>21</v>
      </c>
      <c r="LT84" s="229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9"/>
        <v xml:space="preserve"> </v>
      </c>
      <c r="MA84" s="212" t="str">
        <f>IF(LW84=0," ",VLOOKUP(LW84,PROTOKOL!$A:$E,5,FALSE))</f>
        <v xml:space="preserve"> </v>
      </c>
      <c r="MB84" s="176"/>
      <c r="MC84" s="177" t="str">
        <f t="shared" si="315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40"/>
        <v xml:space="preserve"> </v>
      </c>
      <c r="MJ84" s="176" t="str">
        <f>IF(MF84=0," ",VLOOKUP(MF84,PROTOKOL!$A:$E,5,FALSE))</f>
        <v xml:space="preserve"> </v>
      </c>
      <c r="MK84" s="212" t="str">
        <f t="shared" si="374"/>
        <v xml:space="preserve"> </v>
      </c>
      <c r="ML84" s="176">
        <f t="shared" si="316"/>
        <v>0</v>
      </c>
      <c r="MM84" s="177" t="str">
        <f t="shared" si="317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41"/>
        <v xml:space="preserve"> </v>
      </c>
      <c r="MW84" s="212" t="str">
        <f>IF(MS84=0," ",VLOOKUP(MS84,PROTOKOL!$A:$E,5,FALSE))</f>
        <v xml:space="preserve"> </v>
      </c>
      <c r="MX84" s="176"/>
      <c r="MY84" s="177" t="str">
        <f t="shared" si="318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42"/>
        <v xml:space="preserve"> </v>
      </c>
      <c r="NF84" s="176" t="str">
        <f>IF(NB84=0," ",VLOOKUP(NB84,PROTOKOL!$A:$E,5,FALSE))</f>
        <v xml:space="preserve"> </v>
      </c>
      <c r="NG84" s="212" t="str">
        <f t="shared" si="375"/>
        <v xml:space="preserve"> </v>
      </c>
      <c r="NH84" s="176">
        <f t="shared" si="319"/>
        <v>0</v>
      </c>
      <c r="NI84" s="177" t="str">
        <f t="shared" si="320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43"/>
        <v xml:space="preserve"> </v>
      </c>
      <c r="NS84" s="212" t="str">
        <f>IF(NO84=0," ",VLOOKUP(NO84,PROTOKOL!$A:$E,5,FALSE))</f>
        <v xml:space="preserve"> </v>
      </c>
      <c r="NT84" s="176"/>
      <c r="NU84" s="177" t="str">
        <f t="shared" si="321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44"/>
        <v xml:space="preserve"> </v>
      </c>
      <c r="OB84" s="176" t="str">
        <f>IF(NX84=0," ",VLOOKUP(NX84,PROTOKOL!$A:$E,5,FALSE))</f>
        <v xml:space="preserve"> </v>
      </c>
      <c r="OC84" s="212" t="str">
        <f t="shared" si="376"/>
        <v xml:space="preserve"> </v>
      </c>
      <c r="OD84" s="176">
        <f t="shared" si="322"/>
        <v>0</v>
      </c>
      <c r="OE84" s="177" t="str">
        <f t="shared" si="323"/>
        <v xml:space="preserve"> </v>
      </c>
      <c r="OG84" s="173">
        <v>21</v>
      </c>
      <c r="OH84" s="229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45"/>
        <v xml:space="preserve"> </v>
      </c>
      <c r="OO84" s="212" t="str">
        <f>IF(OK84=0," ",VLOOKUP(OK84,PROTOKOL!$A:$E,5,FALSE))</f>
        <v xml:space="preserve"> </v>
      </c>
      <c r="OP84" s="176"/>
      <c r="OQ84" s="177" t="str">
        <f t="shared" si="324"/>
        <v xml:space="preserve"> 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46"/>
        <v xml:space="preserve"> </v>
      </c>
      <c r="OX84" s="176" t="str">
        <f>IF(OT84=0," ",VLOOKUP(OT84,PROTOKOL!$A:$E,5,FALSE))</f>
        <v xml:space="preserve"> </v>
      </c>
      <c r="OY84" s="212" t="str">
        <f t="shared" si="377"/>
        <v xml:space="preserve"> </v>
      </c>
      <c r="OZ84" s="176">
        <f t="shared" si="325"/>
        <v>0</v>
      </c>
      <c r="PA84" s="177" t="str">
        <f t="shared" si="326"/>
        <v xml:space="preserve"> </v>
      </c>
      <c r="PC84" s="173">
        <v>21</v>
      </c>
      <c r="PD84" s="229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7"/>
        <v xml:space="preserve"> </v>
      </c>
      <c r="PK84" s="212" t="str">
        <f>IF(PG84=0," ",VLOOKUP(PG84,PROTOKOL!$A:$E,5,FALSE))</f>
        <v xml:space="preserve"> </v>
      </c>
      <c r="PL84" s="176"/>
      <c r="PM84" s="177" t="str">
        <f t="shared" si="327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8"/>
        <v xml:space="preserve"> </v>
      </c>
      <c r="PT84" s="176" t="str">
        <f>IF(PP84=0," ",VLOOKUP(PP84,PROTOKOL!$A:$E,5,FALSE))</f>
        <v xml:space="preserve"> </v>
      </c>
      <c r="PU84" s="212" t="str">
        <f t="shared" si="378"/>
        <v xml:space="preserve"> </v>
      </c>
      <c r="PV84" s="176">
        <f t="shared" si="328"/>
        <v>0</v>
      </c>
      <c r="PW84" s="177" t="str">
        <f t="shared" si="329"/>
        <v xml:space="preserve"> </v>
      </c>
      <c r="PY84" s="173">
        <v>21</v>
      </c>
      <c r="PZ84" s="229"/>
      <c r="QA84" s="174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5" t="str">
        <f t="shared" si="249"/>
        <v xml:space="preserve"> </v>
      </c>
      <c r="QG84" s="212" t="str">
        <f>IF(QC84=0," ",VLOOKUP(QC84,PROTOKOL!$A:$E,5,FALSE))</f>
        <v xml:space="preserve"> </v>
      </c>
      <c r="QH84" s="176"/>
      <c r="QI84" s="177" t="str">
        <f t="shared" si="330"/>
        <v xml:space="preserve"> 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50"/>
        <v xml:space="preserve"> </v>
      </c>
      <c r="QP84" s="176" t="str">
        <f>IF(QL84=0," ",VLOOKUP(QL84,PROTOKOL!$A:$E,5,FALSE))</f>
        <v xml:space="preserve"> </v>
      </c>
      <c r="QQ84" s="212" t="str">
        <f t="shared" si="379"/>
        <v xml:space="preserve"> </v>
      </c>
      <c r="QR84" s="176">
        <f t="shared" si="331"/>
        <v>0</v>
      </c>
      <c r="QS84" s="177" t="str">
        <f t="shared" si="332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51"/>
        <v xml:space="preserve"> </v>
      </c>
      <c r="RC84" s="212" t="str">
        <f>IF(QY84=0," ",VLOOKUP(QY84,PROTOKOL!$A:$E,5,FALSE))</f>
        <v xml:space="preserve"> </v>
      </c>
      <c r="RD84" s="176"/>
      <c r="RE84" s="177" t="str">
        <f t="shared" si="333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52"/>
        <v xml:space="preserve"> </v>
      </c>
      <c r="RL84" s="176" t="str">
        <f>IF(RH84=0," ",VLOOKUP(RH84,PROTOKOL!$A:$E,5,FALSE))</f>
        <v xml:space="preserve"> </v>
      </c>
      <c r="RM84" s="212" t="str">
        <f t="shared" si="380"/>
        <v xml:space="preserve"> </v>
      </c>
      <c r="RN84" s="176">
        <f t="shared" si="334"/>
        <v>0</v>
      </c>
      <c r="RO84" s="177" t="str">
        <f t="shared" si="335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53"/>
        <v xml:space="preserve"> </v>
      </c>
      <c r="RY84" s="212" t="str">
        <f>IF(RU84=0," ",VLOOKUP(RU84,PROTOKOL!$A:$E,5,FALSE))</f>
        <v xml:space="preserve"> </v>
      </c>
      <c r="RZ84" s="176"/>
      <c r="SA84" s="177" t="str">
        <f t="shared" si="336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54"/>
        <v xml:space="preserve"> </v>
      </c>
      <c r="SH84" s="176" t="str">
        <f>IF(SD84=0," ",VLOOKUP(SD84,PROTOKOL!$A:$E,5,FALSE))</f>
        <v xml:space="preserve"> </v>
      </c>
      <c r="SI84" s="212" t="str">
        <f t="shared" si="381"/>
        <v xml:space="preserve"> </v>
      </c>
      <c r="SJ84" s="176">
        <f t="shared" si="337"/>
        <v>0</v>
      </c>
      <c r="SK84" s="177" t="str">
        <f t="shared" si="338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55"/>
        <v xml:space="preserve"> </v>
      </c>
      <c r="SU84" s="212" t="str">
        <f>IF(SQ84=0," ",VLOOKUP(SQ84,PROTOKOL!$A:$E,5,FALSE))</f>
        <v xml:space="preserve"> </v>
      </c>
      <c r="SV84" s="176"/>
      <c r="SW84" s="177" t="str">
        <f t="shared" si="339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56"/>
        <v xml:space="preserve"> </v>
      </c>
      <c r="TD84" s="176" t="str">
        <f>IF(SZ84=0," ",VLOOKUP(SZ84,PROTOKOL!$A:$E,5,FALSE))</f>
        <v xml:space="preserve"> </v>
      </c>
      <c r="TE84" s="212" t="str">
        <f t="shared" si="382"/>
        <v xml:space="preserve"> </v>
      </c>
      <c r="TF84" s="176">
        <f t="shared" si="340"/>
        <v>0</v>
      </c>
      <c r="TG84" s="177" t="str">
        <f t="shared" si="341"/>
        <v xml:space="preserve"> 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7"/>
        <v xml:space="preserve"> </v>
      </c>
      <c r="TQ84" s="212" t="str">
        <f>IF(TM84=0," ",VLOOKUP(TM84,PROTOKOL!$A:$E,5,FALSE))</f>
        <v xml:space="preserve"> </v>
      </c>
      <c r="TR84" s="176"/>
      <c r="TS84" s="177" t="str">
        <f t="shared" si="342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8"/>
        <v xml:space="preserve"> </v>
      </c>
      <c r="TZ84" s="176" t="str">
        <f>IF(TV84=0," ",VLOOKUP(TV84,PROTOKOL!$A:$E,5,FALSE))</f>
        <v xml:space="preserve"> </v>
      </c>
      <c r="UA84" s="212" t="str">
        <f t="shared" si="383"/>
        <v xml:space="preserve"> </v>
      </c>
      <c r="UB84" s="176">
        <f t="shared" si="343"/>
        <v>0</v>
      </c>
      <c r="UC84" s="177" t="str">
        <f t="shared" si="344"/>
        <v xml:space="preserve"> </v>
      </c>
      <c r="UE84" s="173">
        <v>21</v>
      </c>
      <c r="UF84" s="229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9"/>
        <v xml:space="preserve"> </v>
      </c>
      <c r="UM84" s="212" t="str">
        <f>IF(UI84=0," ",VLOOKUP(UI84,PROTOKOL!$A:$E,5,FALSE))</f>
        <v xml:space="preserve"> </v>
      </c>
      <c r="UN84" s="176"/>
      <c r="UO84" s="177" t="str">
        <f t="shared" si="345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60"/>
        <v xml:space="preserve"> </v>
      </c>
      <c r="UV84" s="176" t="str">
        <f>IF(UR84=0," ",VLOOKUP(UR84,PROTOKOL!$A:$E,5,FALSE))</f>
        <v xml:space="preserve"> </v>
      </c>
      <c r="UW84" s="212" t="str">
        <f t="shared" si="384"/>
        <v xml:space="preserve"> </v>
      </c>
      <c r="UX84" s="176">
        <f t="shared" si="346"/>
        <v>0</v>
      </c>
      <c r="UY84" s="177" t="str">
        <f t="shared" si="347"/>
        <v xml:space="preserve"> </v>
      </c>
      <c r="VA84" s="173">
        <v>21</v>
      </c>
      <c r="VB84" s="229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61"/>
        <v xml:space="preserve"> </v>
      </c>
      <c r="VI84" s="212" t="str">
        <f>IF(VE84=0," ",VLOOKUP(VE84,PROTOKOL!$A:$E,5,FALSE))</f>
        <v xml:space="preserve"> </v>
      </c>
      <c r="VJ84" s="176"/>
      <c r="VK84" s="177" t="str">
        <f t="shared" si="348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62"/>
        <v xml:space="preserve"> </v>
      </c>
      <c r="VR84" s="176" t="str">
        <f>IF(VN84=0," ",VLOOKUP(VN84,PROTOKOL!$A:$E,5,FALSE))</f>
        <v xml:space="preserve"> </v>
      </c>
      <c r="VS84" s="212" t="str">
        <f t="shared" si="385"/>
        <v xml:space="preserve"> </v>
      </c>
      <c r="VT84" s="176">
        <f t="shared" si="349"/>
        <v>0</v>
      </c>
      <c r="VU84" s="177" t="str">
        <f t="shared" si="350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63"/>
        <v xml:space="preserve"> </v>
      </c>
      <c r="WE84" s="212" t="str">
        <f>IF(WA84=0," ",VLOOKUP(WA84,PROTOKOL!$A:$E,5,FALSE))</f>
        <v xml:space="preserve"> </v>
      </c>
      <c r="WF84" s="176"/>
      <c r="WG84" s="177" t="str">
        <f t="shared" si="351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64"/>
        <v xml:space="preserve"> </v>
      </c>
      <c r="WN84" s="176" t="str">
        <f>IF(WJ84=0," ",VLOOKUP(WJ84,PROTOKOL!$A:$E,5,FALSE))</f>
        <v xml:space="preserve"> </v>
      </c>
      <c r="WO84" s="212" t="str">
        <f t="shared" si="386"/>
        <v xml:space="preserve"> </v>
      </c>
      <c r="WP84" s="176">
        <f t="shared" si="352"/>
        <v>0</v>
      </c>
      <c r="WQ84" s="177" t="str">
        <f t="shared" si="353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65"/>
        <v xml:space="preserve"> </v>
      </c>
      <c r="XA84" s="212" t="str">
        <f>IF(WW84=0," ",VLOOKUP(WW84,PROTOKOL!$A:$E,5,FALSE))</f>
        <v xml:space="preserve"> </v>
      </c>
      <c r="XB84" s="176"/>
      <c r="XC84" s="177" t="str">
        <f t="shared" si="354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66"/>
        <v xml:space="preserve"> </v>
      </c>
      <c r="XJ84" s="176" t="str">
        <f>IF(XF84=0," ",VLOOKUP(XF84,PROTOKOL!$A:$E,5,FALSE))</f>
        <v xml:space="preserve"> </v>
      </c>
      <c r="XK84" s="212" t="str">
        <f t="shared" si="387"/>
        <v xml:space="preserve"> </v>
      </c>
      <c r="XL84" s="176">
        <f t="shared" si="355"/>
        <v>0</v>
      </c>
      <c r="XM84" s="177" t="str">
        <f t="shared" si="356"/>
        <v xml:space="preserve"> </v>
      </c>
      <c r="XO84" s="173">
        <v>21</v>
      </c>
      <c r="XP84" s="229"/>
      <c r="XQ84" s="174" t="str">
        <f>IF(XS84=0," ",VLOOKUP(XS84,PROTOKOL!$A:$F,6,FALSE))</f>
        <v xml:space="preserve"> </v>
      </c>
      <c r="XR84" s="43"/>
      <c r="XS84" s="43"/>
      <c r="XT84" s="43"/>
      <c r="XU84" s="42" t="str">
        <f>IF(XS84=0," ",(VLOOKUP(XS84,PROTOKOL!$A$1:$E$29,2,FALSE))*XT84)</f>
        <v xml:space="preserve"> </v>
      </c>
      <c r="XV84" s="175" t="str">
        <f t="shared" si="267"/>
        <v xml:space="preserve"> </v>
      </c>
      <c r="XW84" s="212" t="str">
        <f>IF(XS84=0," ",VLOOKUP(XS84,PROTOKOL!$A:$E,5,FALSE))</f>
        <v xml:space="preserve"> </v>
      </c>
      <c r="XX84" s="176"/>
      <c r="XY84" s="177" t="str">
        <f t="shared" si="357"/>
        <v xml:space="preserve"> </v>
      </c>
      <c r="XZ84" s="217" t="str">
        <f>IF(YB84=0," ",VLOOKUP(YB84,PROTOKOL!$A:$F,6,FALSE))</f>
        <v xml:space="preserve"> </v>
      </c>
      <c r="YA84" s="43"/>
      <c r="YB84" s="43"/>
      <c r="YC84" s="43"/>
      <c r="YD84" s="91" t="str">
        <f>IF(YB84=0," ",(VLOOKUP(YB84,PROTOKOL!$A$1:$E$29,2,FALSE))*YC84)</f>
        <v xml:space="preserve"> </v>
      </c>
      <c r="YE84" s="175" t="str">
        <f t="shared" si="268"/>
        <v xml:space="preserve"> </v>
      </c>
      <c r="YF84" s="176" t="str">
        <f>IF(YB84=0," ",VLOOKUP(YB84,PROTOKOL!$A:$E,5,FALSE))</f>
        <v xml:space="preserve"> </v>
      </c>
      <c r="YG84" s="212" t="str">
        <f t="shared" si="388"/>
        <v xml:space="preserve"> </v>
      </c>
      <c r="YH84" s="176">
        <f t="shared" si="358"/>
        <v>0</v>
      </c>
      <c r="YI84" s="177" t="str">
        <f t="shared" si="359"/>
        <v xml:space="preserve"> </v>
      </c>
    </row>
    <row r="85" spans="1:659" ht="13.8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9"/>
        <v xml:space="preserve"> </v>
      </c>
      <c r="I85" s="212" t="str">
        <f>IF(E85=0," ",VLOOKUP(E85,PROTOKOL!$A:$E,5,FALSE))</f>
        <v xml:space="preserve"> </v>
      </c>
      <c r="J85" s="176"/>
      <c r="K85" s="177" t="str">
        <f t="shared" si="269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10"/>
        <v xml:space="preserve"> </v>
      </c>
      <c r="R85" s="176" t="str">
        <f>IF(N85=0," ",VLOOKUP(N85,PROTOKOL!$A:$E,5,FALSE))</f>
        <v xml:space="preserve"> </v>
      </c>
      <c r="S85" s="212" t="str">
        <f t="shared" si="270"/>
        <v xml:space="preserve"> </v>
      </c>
      <c r="T85" s="176">
        <f t="shared" si="271"/>
        <v>0</v>
      </c>
      <c r="U85" s="177" t="str">
        <f t="shared" si="272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11"/>
        <v xml:space="preserve"> </v>
      </c>
      <c r="AE85" s="212" t="str">
        <f>IF(AA85=0," ",VLOOKUP(AA85,PROTOKOL!$A:$E,5,FALSE))</f>
        <v xml:space="preserve"> </v>
      </c>
      <c r="AF85" s="176"/>
      <c r="AG85" s="177" t="str">
        <f t="shared" si="273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12"/>
        <v xml:space="preserve"> </v>
      </c>
      <c r="AN85" s="176" t="str">
        <f>IF(AJ85=0," ",VLOOKUP(AJ85,PROTOKOL!$A:$E,5,FALSE))</f>
        <v xml:space="preserve"> </v>
      </c>
      <c r="AO85" s="212" t="str">
        <f t="shared" si="360"/>
        <v xml:space="preserve"> </v>
      </c>
      <c r="AP85" s="176">
        <f t="shared" si="274"/>
        <v>0</v>
      </c>
      <c r="AQ85" s="177" t="str">
        <f t="shared" si="275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13"/>
        <v xml:space="preserve"> </v>
      </c>
      <c r="BA85" s="212" t="str">
        <f>IF(AW85=0," ",VLOOKUP(AW85,PROTOKOL!$A:$E,5,FALSE))</f>
        <v xml:space="preserve"> </v>
      </c>
      <c r="BB85" s="176"/>
      <c r="BC85" s="177" t="str">
        <f t="shared" si="276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14"/>
        <v xml:space="preserve"> </v>
      </c>
      <c r="BJ85" s="176" t="str">
        <f>IF(BF85=0," ",VLOOKUP(BF85,PROTOKOL!$A:$E,5,FALSE))</f>
        <v xml:space="preserve"> </v>
      </c>
      <c r="BK85" s="212" t="str">
        <f t="shared" si="361"/>
        <v xml:space="preserve"> </v>
      </c>
      <c r="BL85" s="176">
        <f t="shared" si="277"/>
        <v>0</v>
      </c>
      <c r="BM85" s="177" t="str">
        <f t="shared" si="278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15"/>
        <v xml:space="preserve"> </v>
      </c>
      <c r="BW85" s="212" t="str">
        <f>IF(BS85=0," ",VLOOKUP(BS85,PROTOKOL!$A:$E,5,FALSE))</f>
        <v xml:space="preserve"> </v>
      </c>
      <c r="BX85" s="176"/>
      <c r="BY85" s="177" t="str">
        <f t="shared" si="279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16"/>
        <v xml:space="preserve"> </v>
      </c>
      <c r="CF85" s="176" t="str">
        <f>IF(CB85=0," ",VLOOKUP(CB85,PROTOKOL!$A:$E,5,FALSE))</f>
        <v xml:space="preserve"> </v>
      </c>
      <c r="CG85" s="212" t="str">
        <f t="shared" si="362"/>
        <v xml:space="preserve"> </v>
      </c>
      <c r="CH85" s="176">
        <f t="shared" si="280"/>
        <v>0</v>
      </c>
      <c r="CI85" s="177" t="str">
        <f t="shared" si="281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7"/>
        <v xml:space="preserve"> </v>
      </c>
      <c r="CS85" s="212" t="str">
        <f>IF(CO85=0," ",VLOOKUP(CO85,PROTOKOL!$A:$E,5,FALSE))</f>
        <v xml:space="preserve"> </v>
      </c>
      <c r="CT85" s="176"/>
      <c r="CU85" s="177" t="str">
        <f t="shared" si="282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8"/>
        <v xml:space="preserve"> </v>
      </c>
      <c r="DB85" s="176" t="str">
        <f>IF(CX85=0," ",VLOOKUP(CX85,PROTOKOL!$A:$E,5,FALSE))</f>
        <v xml:space="preserve"> </v>
      </c>
      <c r="DC85" s="212" t="str">
        <f t="shared" si="363"/>
        <v xml:space="preserve"> </v>
      </c>
      <c r="DD85" s="176">
        <f t="shared" si="283"/>
        <v>0</v>
      </c>
      <c r="DE85" s="177" t="str">
        <f t="shared" si="284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9"/>
        <v xml:space="preserve"> </v>
      </c>
      <c r="DO85" s="212" t="str">
        <f>IF(DK85=0," ",VLOOKUP(DK85,PROTOKOL!$A:$E,5,FALSE))</f>
        <v xml:space="preserve"> </v>
      </c>
      <c r="DP85" s="176"/>
      <c r="DQ85" s="177" t="str">
        <f t="shared" si="285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20"/>
        <v xml:space="preserve"> </v>
      </c>
      <c r="DX85" s="176" t="str">
        <f>IF(DT85=0," ",VLOOKUP(DT85,PROTOKOL!$A:$E,5,FALSE))</f>
        <v xml:space="preserve"> </v>
      </c>
      <c r="DY85" s="212" t="str">
        <f t="shared" si="364"/>
        <v xml:space="preserve"> </v>
      </c>
      <c r="DZ85" s="176">
        <f t="shared" si="286"/>
        <v>0</v>
      </c>
      <c r="EA85" s="177" t="str">
        <f t="shared" si="287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21"/>
        <v xml:space="preserve"> </v>
      </c>
      <c r="EK85" s="212" t="str">
        <f>IF(EG85=0," ",VLOOKUP(EG85,PROTOKOL!$A:$E,5,FALSE))</f>
        <v xml:space="preserve"> </v>
      </c>
      <c r="EL85" s="176"/>
      <c r="EM85" s="177" t="str">
        <f t="shared" si="288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22"/>
        <v xml:space="preserve"> </v>
      </c>
      <c r="ET85" s="176" t="str">
        <f>IF(EP85=0," ",VLOOKUP(EP85,PROTOKOL!$A:$E,5,FALSE))</f>
        <v xml:space="preserve"> </v>
      </c>
      <c r="EU85" s="212" t="str">
        <f t="shared" si="365"/>
        <v xml:space="preserve"> </v>
      </c>
      <c r="EV85" s="176">
        <f t="shared" si="289"/>
        <v>0</v>
      </c>
      <c r="EW85" s="177" t="str">
        <f t="shared" si="290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23"/>
        <v xml:space="preserve"> </v>
      </c>
      <c r="FG85" s="212" t="str">
        <f>IF(FC85=0," ",VLOOKUP(FC85,PROTOKOL!$A:$E,5,FALSE))</f>
        <v xml:space="preserve"> </v>
      </c>
      <c r="FH85" s="176"/>
      <c r="FI85" s="177" t="str">
        <f t="shared" si="291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24"/>
        <v xml:space="preserve"> </v>
      </c>
      <c r="FP85" s="176" t="str">
        <f>IF(FL85=0," ",VLOOKUP(FL85,PROTOKOL!$A:$E,5,FALSE))</f>
        <v xml:space="preserve"> </v>
      </c>
      <c r="FQ85" s="212" t="str">
        <f t="shared" si="366"/>
        <v xml:space="preserve"> </v>
      </c>
      <c r="FR85" s="176">
        <f t="shared" si="292"/>
        <v>0</v>
      </c>
      <c r="FS85" s="177" t="str">
        <f t="shared" si="293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25"/>
        <v xml:space="preserve"> </v>
      </c>
      <c r="GC85" s="212" t="str">
        <f>IF(FY85=0," ",VLOOKUP(FY85,PROTOKOL!$A:$E,5,FALSE))</f>
        <v xml:space="preserve"> </v>
      </c>
      <c r="GD85" s="176"/>
      <c r="GE85" s="177" t="str">
        <f t="shared" si="294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26"/>
        <v xml:space="preserve"> </v>
      </c>
      <c r="GL85" s="176" t="str">
        <f>IF(GH85=0," ",VLOOKUP(GH85,PROTOKOL!$A:$E,5,FALSE))</f>
        <v xml:space="preserve"> </v>
      </c>
      <c r="GM85" s="212" t="str">
        <f t="shared" si="367"/>
        <v xml:space="preserve"> </v>
      </c>
      <c r="GN85" s="176">
        <f t="shared" si="295"/>
        <v>0</v>
      </c>
      <c r="GO85" s="177" t="str">
        <f t="shared" si="296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7"/>
        <v xml:space="preserve"> </v>
      </c>
      <c r="GY85" s="212" t="str">
        <f>IF(GU85=0," ",VLOOKUP(GU85,PROTOKOL!$A:$E,5,FALSE))</f>
        <v xml:space="preserve"> </v>
      </c>
      <c r="GZ85" s="176"/>
      <c r="HA85" s="177" t="str">
        <f t="shared" si="297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8"/>
        <v xml:space="preserve"> </v>
      </c>
      <c r="HH85" s="176" t="str">
        <f>IF(HD85=0," ",VLOOKUP(HD85,PROTOKOL!$A:$E,5,FALSE))</f>
        <v xml:space="preserve"> </v>
      </c>
      <c r="HI85" s="212" t="str">
        <f t="shared" si="368"/>
        <v xml:space="preserve"> </v>
      </c>
      <c r="HJ85" s="176">
        <f t="shared" si="298"/>
        <v>0</v>
      </c>
      <c r="HK85" s="177" t="str">
        <f t="shared" si="299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9"/>
        <v xml:space="preserve"> </v>
      </c>
      <c r="HU85" s="212" t="str">
        <f>IF(HQ85=0," ",VLOOKUP(HQ85,PROTOKOL!$A:$E,5,FALSE))</f>
        <v xml:space="preserve"> </v>
      </c>
      <c r="HV85" s="176"/>
      <c r="HW85" s="177" t="str">
        <f t="shared" si="300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30"/>
        <v xml:space="preserve"> </v>
      </c>
      <c r="ID85" s="176" t="str">
        <f>IF(HZ85=0," ",VLOOKUP(HZ85,PROTOKOL!$A:$E,5,FALSE))</f>
        <v xml:space="preserve"> </v>
      </c>
      <c r="IE85" s="212" t="str">
        <f t="shared" si="369"/>
        <v xml:space="preserve"> </v>
      </c>
      <c r="IF85" s="176">
        <f t="shared" si="301"/>
        <v>0</v>
      </c>
      <c r="IG85" s="177" t="str">
        <f t="shared" si="302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31"/>
        <v xml:space="preserve"> </v>
      </c>
      <c r="IQ85" s="212" t="str">
        <f>IF(IM85=0," ",VLOOKUP(IM85,PROTOKOL!$A:$E,5,FALSE))</f>
        <v xml:space="preserve"> </v>
      </c>
      <c r="IR85" s="176"/>
      <c r="IS85" s="177" t="str">
        <f t="shared" si="303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32"/>
        <v xml:space="preserve"> </v>
      </c>
      <c r="IZ85" s="176" t="str">
        <f>IF(IV85=0," ",VLOOKUP(IV85,PROTOKOL!$A:$E,5,FALSE))</f>
        <v xml:space="preserve"> </v>
      </c>
      <c r="JA85" s="212" t="str">
        <f t="shared" si="370"/>
        <v xml:space="preserve"> </v>
      </c>
      <c r="JB85" s="176">
        <f t="shared" si="304"/>
        <v>0</v>
      </c>
      <c r="JC85" s="177" t="str">
        <f t="shared" si="305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33"/>
        <v xml:space="preserve"> </v>
      </c>
      <c r="JM85" s="212" t="str">
        <f>IF(JI85=0," ",VLOOKUP(JI85,PROTOKOL!$A:$E,5,FALSE))</f>
        <v xml:space="preserve"> </v>
      </c>
      <c r="JN85" s="176"/>
      <c r="JO85" s="177" t="str">
        <f t="shared" si="306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34"/>
        <v xml:space="preserve"> </v>
      </c>
      <c r="JV85" s="176" t="str">
        <f>IF(JR85=0," ",VLOOKUP(JR85,PROTOKOL!$A:$E,5,FALSE))</f>
        <v xml:space="preserve"> </v>
      </c>
      <c r="JW85" s="212" t="str">
        <f t="shared" si="371"/>
        <v xml:space="preserve"> </v>
      </c>
      <c r="JX85" s="176">
        <f t="shared" si="307"/>
        <v>0</v>
      </c>
      <c r="JY85" s="177" t="str">
        <f t="shared" si="308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35"/>
        <v xml:space="preserve"> </v>
      </c>
      <c r="KI85" s="212" t="str">
        <f>IF(KE85=0," ",VLOOKUP(KE85,PROTOKOL!$A:$E,5,FALSE))</f>
        <v xml:space="preserve"> </v>
      </c>
      <c r="KJ85" s="176"/>
      <c r="KK85" s="177" t="str">
        <f t="shared" si="309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36"/>
        <v xml:space="preserve"> </v>
      </c>
      <c r="KR85" s="176" t="str">
        <f>IF(KN85=0," ",VLOOKUP(KN85,PROTOKOL!$A:$E,5,FALSE))</f>
        <v xml:space="preserve"> </v>
      </c>
      <c r="KS85" s="212" t="str">
        <f t="shared" si="372"/>
        <v xml:space="preserve"> </v>
      </c>
      <c r="KT85" s="176">
        <f t="shared" si="310"/>
        <v>0</v>
      </c>
      <c r="KU85" s="177" t="str">
        <f t="shared" si="311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7"/>
        <v xml:space="preserve"> </v>
      </c>
      <c r="LE85" s="212" t="str">
        <f>IF(LA85=0," ",VLOOKUP(LA85,PROTOKOL!$A:$E,5,FALSE))</f>
        <v xml:space="preserve"> </v>
      </c>
      <c r="LF85" s="176"/>
      <c r="LG85" s="177" t="str">
        <f t="shared" si="312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8"/>
        <v xml:space="preserve"> </v>
      </c>
      <c r="LN85" s="176" t="str">
        <f>IF(LJ85=0," ",VLOOKUP(LJ85,PROTOKOL!$A:$E,5,FALSE))</f>
        <v xml:space="preserve"> </v>
      </c>
      <c r="LO85" s="212" t="str">
        <f t="shared" si="373"/>
        <v xml:space="preserve"> </v>
      </c>
      <c r="LP85" s="176">
        <f t="shared" si="313"/>
        <v>0</v>
      </c>
      <c r="LQ85" s="177" t="str">
        <f t="shared" si="314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9"/>
        <v xml:space="preserve"> </v>
      </c>
      <c r="MA85" s="212" t="str">
        <f>IF(LW85=0," ",VLOOKUP(LW85,PROTOKOL!$A:$E,5,FALSE))</f>
        <v xml:space="preserve"> </v>
      </c>
      <c r="MB85" s="176"/>
      <c r="MC85" s="177" t="str">
        <f t="shared" si="315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40"/>
        <v xml:space="preserve"> </v>
      </c>
      <c r="MJ85" s="176" t="str">
        <f>IF(MF85=0," ",VLOOKUP(MF85,PROTOKOL!$A:$E,5,FALSE))</f>
        <v xml:space="preserve"> </v>
      </c>
      <c r="MK85" s="212" t="str">
        <f t="shared" si="374"/>
        <v xml:space="preserve"> </v>
      </c>
      <c r="ML85" s="176">
        <f t="shared" si="316"/>
        <v>0</v>
      </c>
      <c r="MM85" s="177" t="str">
        <f t="shared" si="317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41"/>
        <v xml:space="preserve"> </v>
      </c>
      <c r="MW85" s="212" t="str">
        <f>IF(MS85=0," ",VLOOKUP(MS85,PROTOKOL!$A:$E,5,FALSE))</f>
        <v xml:space="preserve"> </v>
      </c>
      <c r="MX85" s="176"/>
      <c r="MY85" s="177" t="str">
        <f t="shared" si="318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42"/>
        <v xml:space="preserve"> </v>
      </c>
      <c r="NF85" s="176" t="str">
        <f>IF(NB85=0," ",VLOOKUP(NB85,PROTOKOL!$A:$E,5,FALSE))</f>
        <v xml:space="preserve"> </v>
      </c>
      <c r="NG85" s="212" t="str">
        <f t="shared" si="375"/>
        <v xml:space="preserve"> </v>
      </c>
      <c r="NH85" s="176">
        <f t="shared" si="319"/>
        <v>0</v>
      </c>
      <c r="NI85" s="177" t="str">
        <f t="shared" si="320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43"/>
        <v xml:space="preserve"> </v>
      </c>
      <c r="NS85" s="212" t="str">
        <f>IF(NO85=0," ",VLOOKUP(NO85,PROTOKOL!$A:$E,5,FALSE))</f>
        <v xml:space="preserve"> </v>
      </c>
      <c r="NT85" s="176"/>
      <c r="NU85" s="177" t="str">
        <f t="shared" si="321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44"/>
        <v xml:space="preserve"> </v>
      </c>
      <c r="OB85" s="176" t="str">
        <f>IF(NX85=0," ",VLOOKUP(NX85,PROTOKOL!$A:$E,5,FALSE))</f>
        <v xml:space="preserve"> </v>
      </c>
      <c r="OC85" s="212" t="str">
        <f t="shared" si="376"/>
        <v xml:space="preserve"> </v>
      </c>
      <c r="OD85" s="176">
        <f t="shared" si="322"/>
        <v>0</v>
      </c>
      <c r="OE85" s="177" t="str">
        <f t="shared" si="323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45"/>
        <v xml:space="preserve"> </v>
      </c>
      <c r="OO85" s="212" t="str">
        <f>IF(OK85=0," ",VLOOKUP(OK85,PROTOKOL!$A:$E,5,FALSE))</f>
        <v xml:space="preserve"> </v>
      </c>
      <c r="OP85" s="176"/>
      <c r="OQ85" s="177" t="str">
        <f t="shared" si="324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46"/>
        <v xml:space="preserve"> </v>
      </c>
      <c r="OX85" s="176" t="str">
        <f>IF(OT85=0," ",VLOOKUP(OT85,PROTOKOL!$A:$E,5,FALSE))</f>
        <v xml:space="preserve"> </v>
      </c>
      <c r="OY85" s="212" t="str">
        <f t="shared" si="377"/>
        <v xml:space="preserve"> </v>
      </c>
      <c r="OZ85" s="176">
        <f t="shared" si="325"/>
        <v>0</v>
      </c>
      <c r="PA85" s="177" t="str">
        <f t="shared" si="326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7"/>
        <v xml:space="preserve"> </v>
      </c>
      <c r="PK85" s="212" t="str">
        <f>IF(PG85=0," ",VLOOKUP(PG85,PROTOKOL!$A:$E,5,FALSE))</f>
        <v xml:space="preserve"> </v>
      </c>
      <c r="PL85" s="176"/>
      <c r="PM85" s="177" t="str">
        <f t="shared" si="327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8"/>
        <v xml:space="preserve"> </v>
      </c>
      <c r="PT85" s="176" t="str">
        <f>IF(PP85=0," ",VLOOKUP(PP85,PROTOKOL!$A:$E,5,FALSE))</f>
        <v xml:space="preserve"> </v>
      </c>
      <c r="PU85" s="212" t="str">
        <f t="shared" si="378"/>
        <v xml:space="preserve"> </v>
      </c>
      <c r="PV85" s="176">
        <f t="shared" si="328"/>
        <v>0</v>
      </c>
      <c r="PW85" s="177" t="str">
        <f t="shared" si="329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9"/>
        <v xml:space="preserve"> </v>
      </c>
      <c r="QG85" s="212" t="str">
        <f>IF(QC85=0," ",VLOOKUP(QC85,PROTOKOL!$A:$E,5,FALSE))</f>
        <v xml:space="preserve"> </v>
      </c>
      <c r="QH85" s="176"/>
      <c r="QI85" s="177" t="str">
        <f t="shared" si="330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50"/>
        <v xml:space="preserve"> </v>
      </c>
      <c r="QP85" s="176" t="str">
        <f>IF(QL85=0," ",VLOOKUP(QL85,PROTOKOL!$A:$E,5,FALSE))</f>
        <v xml:space="preserve"> </v>
      </c>
      <c r="QQ85" s="212" t="str">
        <f t="shared" si="379"/>
        <v xml:space="preserve"> </v>
      </c>
      <c r="QR85" s="176">
        <f t="shared" si="331"/>
        <v>0</v>
      </c>
      <c r="QS85" s="177" t="str">
        <f t="shared" si="332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51"/>
        <v xml:space="preserve"> </v>
      </c>
      <c r="RC85" s="212" t="str">
        <f>IF(QY85=0," ",VLOOKUP(QY85,PROTOKOL!$A:$E,5,FALSE))</f>
        <v xml:space="preserve"> </v>
      </c>
      <c r="RD85" s="176"/>
      <c r="RE85" s="177" t="str">
        <f t="shared" si="333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52"/>
        <v xml:space="preserve"> </v>
      </c>
      <c r="RL85" s="176" t="str">
        <f>IF(RH85=0," ",VLOOKUP(RH85,PROTOKOL!$A:$E,5,FALSE))</f>
        <v xml:space="preserve"> </v>
      </c>
      <c r="RM85" s="212" t="str">
        <f t="shared" si="380"/>
        <v xml:space="preserve"> </v>
      </c>
      <c r="RN85" s="176">
        <f t="shared" si="334"/>
        <v>0</v>
      </c>
      <c r="RO85" s="177" t="str">
        <f t="shared" si="335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53"/>
        <v xml:space="preserve"> </v>
      </c>
      <c r="RY85" s="212" t="str">
        <f>IF(RU85=0," ",VLOOKUP(RU85,PROTOKOL!$A:$E,5,FALSE))</f>
        <v xml:space="preserve"> </v>
      </c>
      <c r="RZ85" s="176"/>
      <c r="SA85" s="177" t="str">
        <f t="shared" si="336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54"/>
        <v xml:space="preserve"> </v>
      </c>
      <c r="SH85" s="176" t="str">
        <f>IF(SD85=0," ",VLOOKUP(SD85,PROTOKOL!$A:$E,5,FALSE))</f>
        <v xml:space="preserve"> </v>
      </c>
      <c r="SI85" s="212" t="str">
        <f t="shared" si="381"/>
        <v xml:space="preserve"> </v>
      </c>
      <c r="SJ85" s="176">
        <f t="shared" si="337"/>
        <v>0</v>
      </c>
      <c r="SK85" s="177" t="str">
        <f t="shared" si="338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55"/>
        <v xml:space="preserve"> </v>
      </c>
      <c r="SU85" s="212" t="str">
        <f>IF(SQ85=0," ",VLOOKUP(SQ85,PROTOKOL!$A:$E,5,FALSE))</f>
        <v xml:space="preserve"> </v>
      </c>
      <c r="SV85" s="176"/>
      <c r="SW85" s="177" t="str">
        <f t="shared" si="339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56"/>
        <v xml:space="preserve"> </v>
      </c>
      <c r="TD85" s="176" t="str">
        <f>IF(SZ85=0," ",VLOOKUP(SZ85,PROTOKOL!$A:$E,5,FALSE))</f>
        <v xml:space="preserve"> </v>
      </c>
      <c r="TE85" s="212" t="str">
        <f t="shared" si="382"/>
        <v xml:space="preserve"> </v>
      </c>
      <c r="TF85" s="176">
        <f t="shared" si="340"/>
        <v>0</v>
      </c>
      <c r="TG85" s="177" t="str">
        <f t="shared" si="341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7"/>
        <v xml:space="preserve"> </v>
      </c>
      <c r="TQ85" s="212" t="str">
        <f>IF(TM85=0," ",VLOOKUP(TM85,PROTOKOL!$A:$E,5,FALSE))</f>
        <v xml:space="preserve"> </v>
      </c>
      <c r="TR85" s="176"/>
      <c r="TS85" s="177" t="str">
        <f t="shared" si="342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8"/>
        <v xml:space="preserve"> </v>
      </c>
      <c r="TZ85" s="176" t="str">
        <f>IF(TV85=0," ",VLOOKUP(TV85,PROTOKOL!$A:$E,5,FALSE))</f>
        <v xml:space="preserve"> </v>
      </c>
      <c r="UA85" s="212" t="str">
        <f t="shared" si="383"/>
        <v xml:space="preserve"> </v>
      </c>
      <c r="UB85" s="176">
        <f t="shared" si="343"/>
        <v>0</v>
      </c>
      <c r="UC85" s="177" t="str">
        <f t="shared" si="344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9"/>
        <v xml:space="preserve"> </v>
      </c>
      <c r="UM85" s="212" t="str">
        <f>IF(UI85=0," ",VLOOKUP(UI85,PROTOKOL!$A:$E,5,FALSE))</f>
        <v xml:space="preserve"> </v>
      </c>
      <c r="UN85" s="176"/>
      <c r="UO85" s="177" t="str">
        <f t="shared" si="345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60"/>
        <v xml:space="preserve"> </v>
      </c>
      <c r="UV85" s="176" t="str">
        <f>IF(UR85=0," ",VLOOKUP(UR85,PROTOKOL!$A:$E,5,FALSE))</f>
        <v xml:space="preserve"> </v>
      </c>
      <c r="UW85" s="212" t="str">
        <f t="shared" si="384"/>
        <v xml:space="preserve"> </v>
      </c>
      <c r="UX85" s="176">
        <f t="shared" si="346"/>
        <v>0</v>
      </c>
      <c r="UY85" s="177" t="str">
        <f t="shared" si="347"/>
        <v xml:space="preserve"> </v>
      </c>
      <c r="VA85" s="173">
        <v>21</v>
      </c>
      <c r="VB85" s="230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61"/>
        <v xml:space="preserve"> </v>
      </c>
      <c r="VI85" s="212" t="str">
        <f>IF(VE85=0," ",VLOOKUP(VE85,PROTOKOL!$A:$E,5,FALSE))</f>
        <v xml:space="preserve"> </v>
      </c>
      <c r="VJ85" s="176"/>
      <c r="VK85" s="177" t="str">
        <f t="shared" si="348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62"/>
        <v xml:space="preserve"> </v>
      </c>
      <c r="VR85" s="176" t="str">
        <f>IF(VN85=0," ",VLOOKUP(VN85,PROTOKOL!$A:$E,5,FALSE))</f>
        <v xml:space="preserve"> </v>
      </c>
      <c r="VS85" s="212" t="str">
        <f t="shared" si="385"/>
        <v xml:space="preserve"> </v>
      </c>
      <c r="VT85" s="176">
        <f t="shared" si="349"/>
        <v>0</v>
      </c>
      <c r="VU85" s="177" t="str">
        <f t="shared" si="350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63"/>
        <v xml:space="preserve"> </v>
      </c>
      <c r="WE85" s="212" t="str">
        <f>IF(WA85=0," ",VLOOKUP(WA85,PROTOKOL!$A:$E,5,FALSE))</f>
        <v xml:space="preserve"> </v>
      </c>
      <c r="WF85" s="176"/>
      <c r="WG85" s="177" t="str">
        <f t="shared" si="351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64"/>
        <v xml:space="preserve"> </v>
      </c>
      <c r="WN85" s="176" t="str">
        <f>IF(WJ85=0," ",VLOOKUP(WJ85,PROTOKOL!$A:$E,5,FALSE))</f>
        <v xml:space="preserve"> </v>
      </c>
      <c r="WO85" s="212" t="str">
        <f t="shared" si="386"/>
        <v xml:space="preserve"> </v>
      </c>
      <c r="WP85" s="176">
        <f t="shared" si="352"/>
        <v>0</v>
      </c>
      <c r="WQ85" s="177" t="str">
        <f t="shared" si="353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65"/>
        <v xml:space="preserve"> </v>
      </c>
      <c r="XA85" s="212" t="str">
        <f>IF(WW85=0," ",VLOOKUP(WW85,PROTOKOL!$A:$E,5,FALSE))</f>
        <v xml:space="preserve"> </v>
      </c>
      <c r="XB85" s="176"/>
      <c r="XC85" s="177" t="str">
        <f t="shared" si="354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66"/>
        <v xml:space="preserve"> </v>
      </c>
      <c r="XJ85" s="176" t="str">
        <f>IF(XF85=0," ",VLOOKUP(XF85,PROTOKOL!$A:$E,5,FALSE))</f>
        <v xml:space="preserve"> </v>
      </c>
      <c r="XK85" s="212" t="str">
        <f t="shared" si="387"/>
        <v xml:space="preserve"> </v>
      </c>
      <c r="XL85" s="176">
        <f t="shared" si="355"/>
        <v>0</v>
      </c>
      <c r="XM85" s="177" t="str">
        <f t="shared" si="356"/>
        <v xml:space="preserve"> </v>
      </c>
      <c r="XO85" s="173">
        <v>21</v>
      </c>
      <c r="XP85" s="230"/>
      <c r="XQ85" s="174" t="str">
        <f>IF(XS85=0," ",VLOOKUP(XS85,PROTOKOL!$A:$F,6,FALSE))</f>
        <v xml:space="preserve"> </v>
      </c>
      <c r="XR85" s="43"/>
      <c r="XS85" s="43"/>
      <c r="XT85" s="43"/>
      <c r="XU85" s="42" t="str">
        <f>IF(XS85=0," ",(VLOOKUP(XS85,PROTOKOL!$A$1:$E$29,2,FALSE))*XT85)</f>
        <v xml:space="preserve"> </v>
      </c>
      <c r="XV85" s="175" t="str">
        <f t="shared" si="267"/>
        <v xml:space="preserve"> </v>
      </c>
      <c r="XW85" s="212" t="str">
        <f>IF(XS85=0," ",VLOOKUP(XS85,PROTOKOL!$A:$E,5,FALSE))</f>
        <v xml:space="preserve"> </v>
      </c>
      <c r="XX85" s="176"/>
      <c r="XY85" s="177" t="str">
        <f t="shared" si="357"/>
        <v xml:space="preserve"> </v>
      </c>
      <c r="XZ85" s="217" t="str">
        <f>IF(YB85=0," ",VLOOKUP(YB85,PROTOKOL!$A:$F,6,FALSE))</f>
        <v xml:space="preserve"> </v>
      </c>
      <c r="YA85" s="43"/>
      <c r="YB85" s="43"/>
      <c r="YC85" s="43"/>
      <c r="YD85" s="91" t="str">
        <f>IF(YB85=0," ",(VLOOKUP(YB85,PROTOKOL!$A$1:$E$29,2,FALSE))*YC85)</f>
        <v xml:space="preserve"> </v>
      </c>
      <c r="YE85" s="175" t="str">
        <f t="shared" si="268"/>
        <v xml:space="preserve"> </v>
      </c>
      <c r="YF85" s="176" t="str">
        <f>IF(YB85=0," ",VLOOKUP(YB85,PROTOKOL!$A:$E,5,FALSE))</f>
        <v xml:space="preserve"> </v>
      </c>
      <c r="YG85" s="212" t="str">
        <f t="shared" si="388"/>
        <v xml:space="preserve"> </v>
      </c>
      <c r="YH85" s="176">
        <f t="shared" si="358"/>
        <v>0</v>
      </c>
      <c r="YI85" s="177" t="str">
        <f t="shared" si="359"/>
        <v xml:space="preserve"> </v>
      </c>
    </row>
    <row r="86" spans="1:659" ht="13.8">
      <c r="A86" s="173">
        <v>22</v>
      </c>
      <c r="B86" s="231">
        <v>22</v>
      </c>
      <c r="C86" s="174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5" t="str">
        <f t="shared" si="209"/>
        <v xml:space="preserve"> </v>
      </c>
      <c r="I86" s="212" t="str">
        <f>IF(E86=0," ",VLOOKUP(E86,PROTOKOL!$A:$E,5,FALSE))</f>
        <v xml:space="preserve"> </v>
      </c>
      <c r="J86" s="176"/>
      <c r="K86" s="177" t="str">
        <f t="shared" si="269"/>
        <v xml:space="preserve"> 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10"/>
        <v xml:space="preserve"> </v>
      </c>
      <c r="R86" s="176" t="str">
        <f>IF(N86=0," ",VLOOKUP(N86,PROTOKOL!$A:$E,5,FALSE))</f>
        <v xml:space="preserve"> </v>
      </c>
      <c r="S86" s="212" t="str">
        <f t="shared" si="270"/>
        <v xml:space="preserve"> </v>
      </c>
      <c r="T86" s="176">
        <f t="shared" si="271"/>
        <v>0</v>
      </c>
      <c r="U86" s="177" t="str">
        <f t="shared" si="272"/>
        <v xml:space="preserve"> </v>
      </c>
      <c r="W86" s="173">
        <v>22</v>
      </c>
      <c r="X86" s="231">
        <v>22</v>
      </c>
      <c r="Y86" s="174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5" t="str">
        <f t="shared" si="211"/>
        <v xml:space="preserve"> </v>
      </c>
      <c r="AE86" s="212" t="str">
        <f>IF(AA86=0," ",VLOOKUP(AA86,PROTOKOL!$A:$E,5,FALSE))</f>
        <v xml:space="preserve"> </v>
      </c>
      <c r="AF86" s="176"/>
      <c r="AG86" s="177" t="str">
        <f t="shared" si="273"/>
        <v xml:space="preserve"> 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12"/>
        <v xml:space="preserve"> </v>
      </c>
      <c r="AN86" s="176" t="str">
        <f>IF(AJ86=0," ",VLOOKUP(AJ86,PROTOKOL!$A:$E,5,FALSE))</f>
        <v xml:space="preserve"> </v>
      </c>
      <c r="AO86" s="212" t="str">
        <f t="shared" si="360"/>
        <v xml:space="preserve"> </v>
      </c>
      <c r="AP86" s="176">
        <f t="shared" si="274"/>
        <v>0</v>
      </c>
      <c r="AQ86" s="177" t="str">
        <f t="shared" si="275"/>
        <v xml:space="preserve"> </v>
      </c>
      <c r="AS86" s="173">
        <v>22</v>
      </c>
      <c r="AT86" s="231">
        <v>22</v>
      </c>
      <c r="AU86" s="174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5" t="str">
        <f t="shared" si="213"/>
        <v xml:space="preserve"> </v>
      </c>
      <c r="BA86" s="212" t="str">
        <f>IF(AW86=0," ",VLOOKUP(AW86,PROTOKOL!$A:$E,5,FALSE))</f>
        <v xml:space="preserve"> </v>
      </c>
      <c r="BB86" s="176"/>
      <c r="BC86" s="177" t="str">
        <f t="shared" si="276"/>
        <v xml:space="preserve"> 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14"/>
        <v xml:space="preserve"> </v>
      </c>
      <c r="BJ86" s="176" t="str">
        <f>IF(BF86=0," ",VLOOKUP(BF86,PROTOKOL!$A:$E,5,FALSE))</f>
        <v xml:space="preserve"> </v>
      </c>
      <c r="BK86" s="212" t="str">
        <f t="shared" si="361"/>
        <v xml:space="preserve"> </v>
      </c>
      <c r="BL86" s="176">
        <f t="shared" si="277"/>
        <v>0</v>
      </c>
      <c r="BM86" s="177" t="str">
        <f t="shared" si="278"/>
        <v xml:space="preserve"> </v>
      </c>
      <c r="BO86" s="173">
        <v>22</v>
      </c>
      <c r="BP86" s="231">
        <v>22</v>
      </c>
      <c r="BQ86" s="174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5" t="str">
        <f t="shared" si="215"/>
        <v xml:space="preserve"> </v>
      </c>
      <c r="BW86" s="212" t="str">
        <f>IF(BS86=0," ",VLOOKUP(BS86,PROTOKOL!$A:$E,5,FALSE))</f>
        <v xml:space="preserve"> </v>
      </c>
      <c r="BX86" s="176"/>
      <c r="BY86" s="177" t="str">
        <f t="shared" si="279"/>
        <v xml:space="preserve"> 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16"/>
        <v xml:space="preserve"> </v>
      </c>
      <c r="CF86" s="176" t="str">
        <f>IF(CB86=0," ",VLOOKUP(CB86,PROTOKOL!$A:$E,5,FALSE))</f>
        <v xml:space="preserve"> </v>
      </c>
      <c r="CG86" s="212" t="str">
        <f t="shared" si="362"/>
        <v xml:space="preserve"> </v>
      </c>
      <c r="CH86" s="176">
        <f t="shared" si="280"/>
        <v>0</v>
      </c>
      <c r="CI86" s="177" t="str">
        <f t="shared" si="281"/>
        <v xml:space="preserve"> </v>
      </c>
      <c r="CK86" s="173">
        <v>22</v>
      </c>
      <c r="CL86" s="231">
        <v>22</v>
      </c>
      <c r="CM86" s="174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5" t="str">
        <f t="shared" si="217"/>
        <v xml:space="preserve"> </v>
      </c>
      <c r="CS86" s="212" t="str">
        <f>IF(CO86=0," ",VLOOKUP(CO86,PROTOKOL!$A:$E,5,FALSE))</f>
        <v xml:space="preserve"> </v>
      </c>
      <c r="CT86" s="176"/>
      <c r="CU86" s="177" t="str">
        <f t="shared" si="282"/>
        <v xml:space="preserve"> 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18"/>
        <v xml:space="preserve"> </v>
      </c>
      <c r="DB86" s="176" t="str">
        <f>IF(CX86=0," ",VLOOKUP(CX86,PROTOKOL!$A:$E,5,FALSE))</f>
        <v xml:space="preserve"> </v>
      </c>
      <c r="DC86" s="212" t="str">
        <f t="shared" si="363"/>
        <v xml:space="preserve"> </v>
      </c>
      <c r="DD86" s="176">
        <f t="shared" si="283"/>
        <v>0</v>
      </c>
      <c r="DE86" s="177" t="str">
        <f t="shared" si="284"/>
        <v xml:space="preserve"> </v>
      </c>
      <c r="DG86" s="173">
        <v>22</v>
      </c>
      <c r="DH86" s="231">
        <v>22</v>
      </c>
      <c r="DI86" s="174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5" t="str">
        <f t="shared" si="219"/>
        <v xml:space="preserve"> </v>
      </c>
      <c r="DO86" s="212" t="str">
        <f>IF(DK86=0," ",VLOOKUP(DK86,PROTOKOL!$A:$E,5,FALSE))</f>
        <v xml:space="preserve"> </v>
      </c>
      <c r="DP86" s="176"/>
      <c r="DQ86" s="177" t="str">
        <f t="shared" si="285"/>
        <v xml:space="preserve"> 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20"/>
        <v xml:space="preserve"> </v>
      </c>
      <c r="DX86" s="176" t="str">
        <f>IF(DT86=0," ",VLOOKUP(DT86,PROTOKOL!$A:$E,5,FALSE))</f>
        <v xml:space="preserve"> </v>
      </c>
      <c r="DY86" s="212" t="str">
        <f t="shared" si="364"/>
        <v xml:space="preserve"> </v>
      </c>
      <c r="DZ86" s="176">
        <f t="shared" si="286"/>
        <v>0</v>
      </c>
      <c r="EA86" s="177" t="str">
        <f t="shared" si="287"/>
        <v xml:space="preserve"> </v>
      </c>
      <c r="EC86" s="173">
        <v>22</v>
      </c>
      <c r="ED86" s="231">
        <v>22</v>
      </c>
      <c r="EE86" s="174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5" t="str">
        <f t="shared" si="221"/>
        <v xml:space="preserve"> </v>
      </c>
      <c r="EK86" s="212" t="str">
        <f>IF(EG86=0," ",VLOOKUP(EG86,PROTOKOL!$A:$E,5,FALSE))</f>
        <v xml:space="preserve"> </v>
      </c>
      <c r="EL86" s="176"/>
      <c r="EM86" s="177" t="str">
        <f t="shared" si="288"/>
        <v xml:space="preserve"> 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22"/>
        <v xml:space="preserve"> </v>
      </c>
      <c r="ET86" s="176" t="str">
        <f>IF(EP86=0," ",VLOOKUP(EP86,PROTOKOL!$A:$E,5,FALSE))</f>
        <v xml:space="preserve"> </v>
      </c>
      <c r="EU86" s="212" t="str">
        <f t="shared" si="365"/>
        <v xml:space="preserve"> </v>
      </c>
      <c r="EV86" s="176">
        <f t="shared" si="289"/>
        <v>0</v>
      </c>
      <c r="EW86" s="177" t="str">
        <f t="shared" si="290"/>
        <v xml:space="preserve"> </v>
      </c>
      <c r="EY86" s="173">
        <v>22</v>
      </c>
      <c r="EZ86" s="231">
        <v>22</v>
      </c>
      <c r="FA86" s="174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5" t="str">
        <f t="shared" si="223"/>
        <v xml:space="preserve"> </v>
      </c>
      <c r="FG86" s="212" t="str">
        <f>IF(FC86=0," ",VLOOKUP(FC86,PROTOKOL!$A:$E,5,FALSE))</f>
        <v xml:space="preserve"> </v>
      </c>
      <c r="FH86" s="176"/>
      <c r="FI86" s="177" t="str">
        <f t="shared" si="291"/>
        <v xml:space="preserve"> 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24"/>
        <v xml:space="preserve"> </v>
      </c>
      <c r="FP86" s="176" t="str">
        <f>IF(FL86=0," ",VLOOKUP(FL86,PROTOKOL!$A:$E,5,FALSE))</f>
        <v xml:space="preserve"> </v>
      </c>
      <c r="FQ86" s="212" t="str">
        <f t="shared" si="366"/>
        <v xml:space="preserve"> </v>
      </c>
      <c r="FR86" s="176">
        <f t="shared" si="292"/>
        <v>0</v>
      </c>
      <c r="FS86" s="177" t="str">
        <f t="shared" si="293"/>
        <v xml:space="preserve"> </v>
      </c>
      <c r="FU86" s="173">
        <v>22</v>
      </c>
      <c r="FV86" s="231">
        <v>22</v>
      </c>
      <c r="FW86" s="174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5" t="str">
        <f t="shared" si="225"/>
        <v xml:space="preserve"> </v>
      </c>
      <c r="GC86" s="212" t="str">
        <f>IF(FY86=0," ",VLOOKUP(FY86,PROTOKOL!$A:$E,5,FALSE))</f>
        <v xml:space="preserve"> </v>
      </c>
      <c r="GD86" s="176"/>
      <c r="GE86" s="177" t="str">
        <f t="shared" si="294"/>
        <v xml:space="preserve"> 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26"/>
        <v xml:space="preserve"> </v>
      </c>
      <c r="GL86" s="176" t="str">
        <f>IF(GH86=0," ",VLOOKUP(GH86,PROTOKOL!$A:$E,5,FALSE))</f>
        <v xml:space="preserve"> </v>
      </c>
      <c r="GM86" s="212" t="str">
        <f t="shared" si="367"/>
        <v xml:space="preserve"> </v>
      </c>
      <c r="GN86" s="176">
        <f t="shared" si="295"/>
        <v>0</v>
      </c>
      <c r="GO86" s="177" t="str">
        <f t="shared" si="296"/>
        <v xml:space="preserve"> </v>
      </c>
      <c r="GQ86" s="173">
        <v>22</v>
      </c>
      <c r="GR86" s="231">
        <v>22</v>
      </c>
      <c r="GS86" s="174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5" t="str">
        <f t="shared" si="227"/>
        <v xml:space="preserve"> </v>
      </c>
      <c r="GY86" s="212" t="str">
        <f>IF(GU86=0," ",VLOOKUP(GU86,PROTOKOL!$A:$E,5,FALSE))</f>
        <v xml:space="preserve"> </v>
      </c>
      <c r="GZ86" s="176"/>
      <c r="HA86" s="177" t="str">
        <f t="shared" si="297"/>
        <v xml:space="preserve"> 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28"/>
        <v xml:space="preserve"> </v>
      </c>
      <c r="HH86" s="176" t="str">
        <f>IF(HD86=0," ",VLOOKUP(HD86,PROTOKOL!$A:$E,5,FALSE))</f>
        <v xml:space="preserve"> </v>
      </c>
      <c r="HI86" s="212" t="str">
        <f t="shared" si="368"/>
        <v xml:space="preserve"> </v>
      </c>
      <c r="HJ86" s="176">
        <f t="shared" si="298"/>
        <v>0</v>
      </c>
      <c r="HK86" s="177" t="str">
        <f t="shared" si="299"/>
        <v xml:space="preserve"> </v>
      </c>
      <c r="HM86" s="173">
        <v>22</v>
      </c>
      <c r="HN86" s="231">
        <v>22</v>
      </c>
      <c r="HO86" s="174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5" t="str">
        <f t="shared" si="229"/>
        <v xml:space="preserve"> </v>
      </c>
      <c r="HU86" s="212" t="str">
        <f>IF(HQ86=0," ",VLOOKUP(HQ86,PROTOKOL!$A:$E,5,FALSE))</f>
        <v xml:space="preserve"> </v>
      </c>
      <c r="HV86" s="176"/>
      <c r="HW86" s="177" t="str">
        <f t="shared" si="300"/>
        <v xml:space="preserve"> </v>
      </c>
      <c r="HX86" s="217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5" t="str">
        <f t="shared" si="230"/>
        <v xml:space="preserve"> </v>
      </c>
      <c r="ID86" s="176" t="str">
        <f>IF(HZ86=0," ",VLOOKUP(HZ86,PROTOKOL!$A:$E,5,FALSE))</f>
        <v xml:space="preserve"> </v>
      </c>
      <c r="IE86" s="212" t="str">
        <f t="shared" si="369"/>
        <v xml:space="preserve"> </v>
      </c>
      <c r="IF86" s="176">
        <f t="shared" si="301"/>
        <v>0</v>
      </c>
      <c r="IG86" s="177" t="str">
        <f t="shared" si="302"/>
        <v xml:space="preserve"> </v>
      </c>
      <c r="II86" s="173">
        <v>22</v>
      </c>
      <c r="IJ86" s="231">
        <v>22</v>
      </c>
      <c r="IK86" s="174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31"/>
        <v xml:space="preserve"> </v>
      </c>
      <c r="IQ86" s="212" t="str">
        <f>IF(IM86=0," ",VLOOKUP(IM86,PROTOKOL!$A:$E,5,FALSE))</f>
        <v xml:space="preserve"> </v>
      </c>
      <c r="IR86" s="176"/>
      <c r="IS86" s="177" t="str">
        <f t="shared" si="303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32"/>
        <v xml:space="preserve"> </v>
      </c>
      <c r="IZ86" s="176" t="str">
        <f>IF(IV86=0," ",VLOOKUP(IV86,PROTOKOL!$A:$E,5,FALSE))</f>
        <v xml:space="preserve"> </v>
      </c>
      <c r="JA86" s="212" t="str">
        <f t="shared" si="370"/>
        <v xml:space="preserve"> </v>
      </c>
      <c r="JB86" s="176">
        <f t="shared" si="304"/>
        <v>0</v>
      </c>
      <c r="JC86" s="177" t="str">
        <f t="shared" si="305"/>
        <v xml:space="preserve"> </v>
      </c>
      <c r="JE86" s="173">
        <v>22</v>
      </c>
      <c r="JF86" s="231">
        <v>22</v>
      </c>
      <c r="JG86" s="174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5" t="str">
        <f t="shared" si="233"/>
        <v xml:space="preserve"> </v>
      </c>
      <c r="JM86" s="212" t="str">
        <f>IF(JI86=0," ",VLOOKUP(JI86,PROTOKOL!$A:$E,5,FALSE))</f>
        <v xml:space="preserve"> </v>
      </c>
      <c r="JN86" s="176"/>
      <c r="JO86" s="177" t="str">
        <f t="shared" si="306"/>
        <v xml:space="preserve"> </v>
      </c>
      <c r="JP86" s="217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5" t="str">
        <f t="shared" si="234"/>
        <v xml:space="preserve"> </v>
      </c>
      <c r="JV86" s="176" t="str">
        <f>IF(JR86=0," ",VLOOKUP(JR86,PROTOKOL!$A:$E,5,FALSE))</f>
        <v xml:space="preserve"> </v>
      </c>
      <c r="JW86" s="212" t="str">
        <f t="shared" si="371"/>
        <v xml:space="preserve"> </v>
      </c>
      <c r="JX86" s="176">
        <f t="shared" si="307"/>
        <v>0</v>
      </c>
      <c r="JY86" s="177" t="str">
        <f t="shared" si="308"/>
        <v xml:space="preserve"> </v>
      </c>
      <c r="KA86" s="173">
        <v>22</v>
      </c>
      <c r="KB86" s="231">
        <v>22</v>
      </c>
      <c r="KC86" s="174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5" t="str">
        <f t="shared" si="235"/>
        <v xml:space="preserve"> </v>
      </c>
      <c r="KI86" s="212" t="str">
        <f>IF(KE86=0," ",VLOOKUP(KE86,PROTOKOL!$A:$E,5,FALSE))</f>
        <v xml:space="preserve"> </v>
      </c>
      <c r="KJ86" s="176"/>
      <c r="KK86" s="177" t="str">
        <f t="shared" si="309"/>
        <v xml:space="preserve"> 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36"/>
        <v xml:space="preserve"> </v>
      </c>
      <c r="KR86" s="176" t="str">
        <f>IF(KN86=0," ",VLOOKUP(KN86,PROTOKOL!$A:$E,5,FALSE))</f>
        <v xml:space="preserve"> </v>
      </c>
      <c r="KS86" s="212" t="str">
        <f t="shared" si="372"/>
        <v xml:space="preserve"> </v>
      </c>
      <c r="KT86" s="176">
        <f t="shared" si="310"/>
        <v>0</v>
      </c>
      <c r="KU86" s="177" t="str">
        <f t="shared" si="311"/>
        <v xml:space="preserve"> </v>
      </c>
      <c r="KW86" s="173">
        <v>22</v>
      </c>
      <c r="KX86" s="231">
        <v>22</v>
      </c>
      <c r="KY86" s="174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5" t="str">
        <f t="shared" si="237"/>
        <v xml:space="preserve"> </v>
      </c>
      <c r="LE86" s="212" t="str">
        <f>IF(LA86=0," ",VLOOKUP(LA86,PROTOKOL!$A:$E,5,FALSE))</f>
        <v xml:space="preserve"> </v>
      </c>
      <c r="LF86" s="176"/>
      <c r="LG86" s="177" t="str">
        <f t="shared" si="312"/>
        <v xml:space="preserve"> 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38"/>
        <v xml:space="preserve"> </v>
      </c>
      <c r="LN86" s="176" t="str">
        <f>IF(LJ86=0," ",VLOOKUP(LJ86,PROTOKOL!$A:$E,5,FALSE))</f>
        <v xml:space="preserve"> </v>
      </c>
      <c r="LO86" s="212" t="str">
        <f t="shared" si="373"/>
        <v xml:space="preserve"> </v>
      </c>
      <c r="LP86" s="176">
        <f t="shared" si="313"/>
        <v>0</v>
      </c>
      <c r="LQ86" s="177" t="str">
        <f t="shared" si="314"/>
        <v xml:space="preserve"> </v>
      </c>
      <c r="LS86" s="173">
        <v>22</v>
      </c>
      <c r="LT86" s="231">
        <v>22</v>
      </c>
      <c r="LU86" s="174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5" t="str">
        <f t="shared" si="239"/>
        <v xml:space="preserve"> </v>
      </c>
      <c r="MA86" s="212" t="str">
        <f>IF(LW86=0," ",VLOOKUP(LW86,PROTOKOL!$A:$E,5,FALSE))</f>
        <v xml:space="preserve"> </v>
      </c>
      <c r="MB86" s="176"/>
      <c r="MC86" s="177" t="str">
        <f t="shared" si="315"/>
        <v xml:space="preserve"> 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40"/>
        <v xml:space="preserve"> </v>
      </c>
      <c r="MJ86" s="176" t="str">
        <f>IF(MF86=0," ",VLOOKUP(MF86,PROTOKOL!$A:$E,5,FALSE))</f>
        <v xml:space="preserve"> </v>
      </c>
      <c r="MK86" s="212" t="str">
        <f t="shared" si="374"/>
        <v xml:space="preserve"> </v>
      </c>
      <c r="ML86" s="176">
        <f t="shared" si="316"/>
        <v>0</v>
      </c>
      <c r="MM86" s="177" t="str">
        <f t="shared" si="317"/>
        <v xml:space="preserve"> </v>
      </c>
      <c r="MO86" s="173">
        <v>22</v>
      </c>
      <c r="MP86" s="231">
        <v>22</v>
      </c>
      <c r="MQ86" s="174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5" t="str">
        <f t="shared" si="241"/>
        <v xml:space="preserve"> </v>
      </c>
      <c r="MW86" s="212" t="str">
        <f>IF(MS86=0," ",VLOOKUP(MS86,PROTOKOL!$A:$E,5,FALSE))</f>
        <v xml:space="preserve"> </v>
      </c>
      <c r="MX86" s="176"/>
      <c r="MY86" s="177" t="str">
        <f t="shared" si="318"/>
        <v xml:space="preserve"> </v>
      </c>
      <c r="MZ86" s="217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5" t="str">
        <f t="shared" si="242"/>
        <v xml:space="preserve"> </v>
      </c>
      <c r="NF86" s="176" t="str">
        <f>IF(NB86=0," ",VLOOKUP(NB86,PROTOKOL!$A:$E,5,FALSE))</f>
        <v xml:space="preserve"> </v>
      </c>
      <c r="NG86" s="212" t="str">
        <f t="shared" si="375"/>
        <v xml:space="preserve"> </v>
      </c>
      <c r="NH86" s="176">
        <f t="shared" si="319"/>
        <v>0</v>
      </c>
      <c r="NI86" s="177" t="str">
        <f t="shared" si="320"/>
        <v xml:space="preserve"> </v>
      </c>
      <c r="NK86" s="173">
        <v>22</v>
      </c>
      <c r="NL86" s="231">
        <v>22</v>
      </c>
      <c r="NM86" s="174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5" t="str">
        <f t="shared" si="243"/>
        <v xml:space="preserve"> </v>
      </c>
      <c r="NS86" s="212" t="str">
        <f>IF(NO86=0," ",VLOOKUP(NO86,PROTOKOL!$A:$E,5,FALSE))</f>
        <v xml:space="preserve"> </v>
      </c>
      <c r="NT86" s="176"/>
      <c r="NU86" s="177" t="str">
        <f t="shared" si="321"/>
        <v xml:space="preserve"> 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44"/>
        <v xml:space="preserve"> </v>
      </c>
      <c r="OB86" s="176" t="str">
        <f>IF(NX86=0," ",VLOOKUP(NX86,PROTOKOL!$A:$E,5,FALSE))</f>
        <v xml:space="preserve"> </v>
      </c>
      <c r="OC86" s="212" t="str">
        <f t="shared" si="376"/>
        <v xml:space="preserve"> </v>
      </c>
      <c r="OD86" s="176">
        <f t="shared" si="322"/>
        <v>0</v>
      </c>
      <c r="OE86" s="177" t="str">
        <f t="shared" si="323"/>
        <v xml:space="preserve"> </v>
      </c>
      <c r="OG86" s="173">
        <v>22</v>
      </c>
      <c r="OH86" s="231">
        <v>22</v>
      </c>
      <c r="OI86" s="174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5" t="str">
        <f t="shared" si="245"/>
        <v xml:space="preserve"> </v>
      </c>
      <c r="OO86" s="212" t="str">
        <f>IF(OK86=0," ",VLOOKUP(OK86,PROTOKOL!$A:$E,5,FALSE))</f>
        <v xml:space="preserve"> </v>
      </c>
      <c r="OP86" s="176"/>
      <c r="OQ86" s="177" t="str">
        <f t="shared" si="324"/>
        <v xml:space="preserve"> 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46"/>
        <v xml:space="preserve"> </v>
      </c>
      <c r="OX86" s="176" t="str">
        <f>IF(OT86=0," ",VLOOKUP(OT86,PROTOKOL!$A:$E,5,FALSE))</f>
        <v xml:space="preserve"> </v>
      </c>
      <c r="OY86" s="212" t="str">
        <f t="shared" si="377"/>
        <v xml:space="preserve"> </v>
      </c>
      <c r="OZ86" s="176">
        <f t="shared" si="325"/>
        <v>0</v>
      </c>
      <c r="PA86" s="177" t="str">
        <f t="shared" si="326"/>
        <v xml:space="preserve"> </v>
      </c>
      <c r="PC86" s="173">
        <v>22</v>
      </c>
      <c r="PD86" s="231">
        <v>22</v>
      </c>
      <c r="PE86" s="174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5" t="str">
        <f t="shared" si="247"/>
        <v xml:space="preserve"> </v>
      </c>
      <c r="PK86" s="212" t="str">
        <f>IF(PG86=0," ",VLOOKUP(PG86,PROTOKOL!$A:$E,5,FALSE))</f>
        <v xml:space="preserve"> </v>
      </c>
      <c r="PL86" s="176"/>
      <c r="PM86" s="177" t="str">
        <f t="shared" si="327"/>
        <v xml:space="preserve"> 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8"/>
        <v xml:space="preserve"> </v>
      </c>
      <c r="PT86" s="176" t="str">
        <f>IF(PP86=0," ",VLOOKUP(PP86,PROTOKOL!$A:$E,5,FALSE))</f>
        <v xml:space="preserve"> </v>
      </c>
      <c r="PU86" s="212" t="str">
        <f t="shared" si="378"/>
        <v xml:space="preserve"> </v>
      </c>
      <c r="PV86" s="176">
        <f t="shared" si="328"/>
        <v>0</v>
      </c>
      <c r="PW86" s="177" t="str">
        <f t="shared" si="329"/>
        <v xml:space="preserve"> </v>
      </c>
      <c r="PY86" s="173">
        <v>22</v>
      </c>
      <c r="PZ86" s="231">
        <v>22</v>
      </c>
      <c r="QA86" s="174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5" t="str">
        <f t="shared" si="249"/>
        <v xml:space="preserve"> </v>
      </c>
      <c r="QG86" s="212" t="str">
        <f>IF(QC86=0," ",VLOOKUP(QC86,PROTOKOL!$A:$E,5,FALSE))</f>
        <v xml:space="preserve"> </v>
      </c>
      <c r="QH86" s="176"/>
      <c r="QI86" s="177" t="str">
        <f t="shared" si="330"/>
        <v xml:space="preserve"> 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50"/>
        <v xml:space="preserve"> </v>
      </c>
      <c r="QP86" s="176" t="str">
        <f>IF(QL86=0," ",VLOOKUP(QL86,PROTOKOL!$A:$E,5,FALSE))</f>
        <v xml:space="preserve"> </v>
      </c>
      <c r="QQ86" s="212" t="str">
        <f t="shared" si="379"/>
        <v xml:space="preserve"> </v>
      </c>
      <c r="QR86" s="176">
        <f t="shared" si="331"/>
        <v>0</v>
      </c>
      <c r="QS86" s="177" t="str">
        <f t="shared" si="332"/>
        <v xml:space="preserve"> </v>
      </c>
      <c r="QU86" s="173">
        <v>22</v>
      </c>
      <c r="QV86" s="231">
        <v>22</v>
      </c>
      <c r="QW86" s="174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5" t="str">
        <f t="shared" si="251"/>
        <v xml:space="preserve"> </v>
      </c>
      <c r="RC86" s="212" t="str">
        <f>IF(QY86=0," ",VLOOKUP(QY86,PROTOKOL!$A:$E,5,FALSE))</f>
        <v xml:space="preserve"> </v>
      </c>
      <c r="RD86" s="176"/>
      <c r="RE86" s="177" t="str">
        <f t="shared" si="333"/>
        <v xml:space="preserve"> 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52"/>
        <v xml:space="preserve"> </v>
      </c>
      <c r="RL86" s="176" t="str">
        <f>IF(RH86=0," ",VLOOKUP(RH86,PROTOKOL!$A:$E,5,FALSE))</f>
        <v xml:space="preserve"> </v>
      </c>
      <c r="RM86" s="212" t="str">
        <f t="shared" si="380"/>
        <v xml:space="preserve"> </v>
      </c>
      <c r="RN86" s="176">
        <f t="shared" si="334"/>
        <v>0</v>
      </c>
      <c r="RO86" s="177" t="str">
        <f t="shared" si="335"/>
        <v xml:space="preserve"> </v>
      </c>
      <c r="RQ86" s="173">
        <v>22</v>
      </c>
      <c r="RR86" s="231">
        <v>22</v>
      </c>
      <c r="RS86" s="174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5" t="str">
        <f t="shared" si="253"/>
        <v xml:space="preserve"> </v>
      </c>
      <c r="RY86" s="212" t="str">
        <f>IF(RU86=0," ",VLOOKUP(RU86,PROTOKOL!$A:$E,5,FALSE))</f>
        <v xml:space="preserve"> </v>
      </c>
      <c r="RZ86" s="176"/>
      <c r="SA86" s="177" t="str">
        <f t="shared" si="336"/>
        <v xml:space="preserve"> 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54"/>
        <v xml:space="preserve"> </v>
      </c>
      <c r="SH86" s="176" t="str">
        <f>IF(SD86=0," ",VLOOKUP(SD86,PROTOKOL!$A:$E,5,FALSE))</f>
        <v xml:space="preserve"> </v>
      </c>
      <c r="SI86" s="212" t="str">
        <f t="shared" si="381"/>
        <v xml:space="preserve"> </v>
      </c>
      <c r="SJ86" s="176">
        <f t="shared" si="337"/>
        <v>0</v>
      </c>
      <c r="SK86" s="177" t="str">
        <f t="shared" si="338"/>
        <v xml:space="preserve"> </v>
      </c>
      <c r="SM86" s="173">
        <v>22</v>
      </c>
      <c r="SN86" s="231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55"/>
        <v xml:space="preserve"> </v>
      </c>
      <c r="SU86" s="212" t="str">
        <f>IF(SQ86=0," ",VLOOKUP(SQ86,PROTOKOL!$A:$E,5,FALSE))</f>
        <v xml:space="preserve"> </v>
      </c>
      <c r="SV86" s="176"/>
      <c r="SW86" s="177" t="str">
        <f t="shared" si="339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56"/>
        <v xml:space="preserve"> </v>
      </c>
      <c r="TD86" s="176" t="str">
        <f>IF(SZ86=0," ",VLOOKUP(SZ86,PROTOKOL!$A:$E,5,FALSE))</f>
        <v xml:space="preserve"> </v>
      </c>
      <c r="TE86" s="212" t="str">
        <f t="shared" si="382"/>
        <v xml:space="preserve"> </v>
      </c>
      <c r="TF86" s="176">
        <f t="shared" si="340"/>
        <v>0</v>
      </c>
      <c r="TG86" s="177" t="str">
        <f t="shared" si="341"/>
        <v xml:space="preserve"> </v>
      </c>
      <c r="TI86" s="173">
        <v>22</v>
      </c>
      <c r="TJ86" s="231">
        <v>22</v>
      </c>
      <c r="TK86" s="174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7"/>
        <v xml:space="preserve"> </v>
      </c>
      <c r="TQ86" s="212" t="str">
        <f>IF(TM86=0," ",VLOOKUP(TM86,PROTOKOL!$A:$E,5,FALSE))</f>
        <v xml:space="preserve"> </v>
      </c>
      <c r="TR86" s="176"/>
      <c r="TS86" s="177" t="str">
        <f t="shared" si="342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8"/>
        <v xml:space="preserve"> </v>
      </c>
      <c r="TZ86" s="176" t="str">
        <f>IF(TV86=0," ",VLOOKUP(TV86,PROTOKOL!$A:$E,5,FALSE))</f>
        <v xml:space="preserve"> </v>
      </c>
      <c r="UA86" s="212" t="str">
        <f t="shared" si="383"/>
        <v xml:space="preserve"> </v>
      </c>
      <c r="UB86" s="176">
        <f t="shared" si="343"/>
        <v>0</v>
      </c>
      <c r="UC86" s="177" t="str">
        <f t="shared" si="344"/>
        <v xml:space="preserve"> </v>
      </c>
      <c r="UE86" s="173">
        <v>22</v>
      </c>
      <c r="UF86" s="231">
        <v>22</v>
      </c>
      <c r="UG86" s="174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75" t="str">
        <f t="shared" si="259"/>
        <v xml:space="preserve"> </v>
      </c>
      <c r="UM86" s="212" t="str">
        <f>IF(UI86=0," ",VLOOKUP(UI86,PROTOKOL!$A:$E,5,FALSE))</f>
        <v xml:space="preserve"> </v>
      </c>
      <c r="UN86" s="176"/>
      <c r="UO86" s="177" t="str">
        <f t="shared" si="345"/>
        <v xml:space="preserve"> 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60"/>
        <v xml:space="preserve"> </v>
      </c>
      <c r="UV86" s="176" t="str">
        <f>IF(UR86=0," ",VLOOKUP(UR86,PROTOKOL!$A:$E,5,FALSE))</f>
        <v xml:space="preserve"> </v>
      </c>
      <c r="UW86" s="212" t="str">
        <f t="shared" si="384"/>
        <v xml:space="preserve"> </v>
      </c>
      <c r="UX86" s="176">
        <f t="shared" si="346"/>
        <v>0</v>
      </c>
      <c r="UY86" s="177" t="str">
        <f t="shared" si="347"/>
        <v xml:space="preserve"> </v>
      </c>
      <c r="VA86" s="173">
        <v>22</v>
      </c>
      <c r="VB86" s="231">
        <v>22</v>
      </c>
      <c r="VC86" s="174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75" t="str">
        <f t="shared" si="261"/>
        <v xml:space="preserve"> </v>
      </c>
      <c r="VI86" s="212" t="str">
        <f>IF(VE86=0," ",VLOOKUP(VE86,PROTOKOL!$A:$E,5,FALSE))</f>
        <v xml:space="preserve"> </v>
      </c>
      <c r="VJ86" s="176"/>
      <c r="VK86" s="177" t="str">
        <f t="shared" si="348"/>
        <v xml:space="preserve"> 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62"/>
        <v xml:space="preserve"> </v>
      </c>
      <c r="VR86" s="176" t="str">
        <f>IF(VN86=0," ",VLOOKUP(VN86,PROTOKOL!$A:$E,5,FALSE))</f>
        <v xml:space="preserve"> </v>
      </c>
      <c r="VS86" s="212" t="str">
        <f t="shared" si="385"/>
        <v xml:space="preserve"> </v>
      </c>
      <c r="VT86" s="176">
        <f t="shared" si="349"/>
        <v>0</v>
      </c>
      <c r="VU86" s="177" t="str">
        <f t="shared" si="350"/>
        <v xml:space="preserve"> </v>
      </c>
      <c r="VW86" s="173">
        <v>22</v>
      </c>
      <c r="VX86" s="231">
        <v>22</v>
      </c>
      <c r="VY86" s="174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75" t="str">
        <f t="shared" si="263"/>
        <v xml:space="preserve"> </v>
      </c>
      <c r="WE86" s="212" t="str">
        <f>IF(WA86=0," ",VLOOKUP(WA86,PROTOKOL!$A:$E,5,FALSE))</f>
        <v xml:space="preserve"> </v>
      </c>
      <c r="WF86" s="176"/>
      <c r="WG86" s="177" t="str">
        <f t="shared" si="351"/>
        <v xml:space="preserve"> 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64"/>
        <v xml:space="preserve"> </v>
      </c>
      <c r="WN86" s="176" t="str">
        <f>IF(WJ86=0," ",VLOOKUP(WJ86,PROTOKOL!$A:$E,5,FALSE))</f>
        <v xml:space="preserve"> </v>
      </c>
      <c r="WO86" s="212" t="str">
        <f t="shared" si="386"/>
        <v xml:space="preserve"> </v>
      </c>
      <c r="WP86" s="176">
        <f t="shared" si="352"/>
        <v>0</v>
      </c>
      <c r="WQ86" s="177" t="str">
        <f t="shared" si="353"/>
        <v xml:space="preserve"> </v>
      </c>
      <c r="WS86" s="173">
        <v>22</v>
      </c>
      <c r="WT86" s="231">
        <v>22</v>
      </c>
      <c r="WU86" s="174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65"/>
        <v xml:space="preserve"> </v>
      </c>
      <c r="XA86" s="212" t="str">
        <f>IF(WW86=0," ",VLOOKUP(WW86,PROTOKOL!$A:$E,5,FALSE))</f>
        <v xml:space="preserve"> </v>
      </c>
      <c r="XB86" s="176"/>
      <c r="XC86" s="177" t="str">
        <f t="shared" si="354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66"/>
        <v xml:space="preserve"> </v>
      </c>
      <c r="XJ86" s="176" t="str">
        <f>IF(XF86=0," ",VLOOKUP(XF86,PROTOKOL!$A:$E,5,FALSE))</f>
        <v xml:space="preserve"> </v>
      </c>
      <c r="XK86" s="212" t="str">
        <f t="shared" si="387"/>
        <v xml:space="preserve"> </v>
      </c>
      <c r="XL86" s="176">
        <f t="shared" si="355"/>
        <v>0</v>
      </c>
      <c r="XM86" s="177" t="str">
        <f t="shared" si="356"/>
        <v xml:space="preserve"> </v>
      </c>
      <c r="XO86" s="173">
        <v>22</v>
      </c>
      <c r="XP86" s="231">
        <v>22</v>
      </c>
      <c r="XQ86" s="174" t="str">
        <f>IF(XS86=0," ",VLOOKUP(XS86,PROTOKOL!$A:$F,6,FALSE))</f>
        <v xml:space="preserve"> </v>
      </c>
      <c r="XR86" s="43"/>
      <c r="XS86" s="43"/>
      <c r="XT86" s="43"/>
      <c r="XU86" s="42" t="str">
        <f>IF(XS86=0," ",(VLOOKUP(XS86,PROTOKOL!$A$1:$E$29,2,FALSE))*XT86)</f>
        <v xml:space="preserve"> </v>
      </c>
      <c r="XV86" s="175" t="str">
        <f t="shared" si="267"/>
        <v xml:space="preserve"> </v>
      </c>
      <c r="XW86" s="212" t="str">
        <f>IF(XS86=0," ",VLOOKUP(XS86,PROTOKOL!$A:$E,5,FALSE))</f>
        <v xml:space="preserve"> </v>
      </c>
      <c r="XX86" s="176"/>
      <c r="XY86" s="177" t="str">
        <f t="shared" si="357"/>
        <v xml:space="preserve"> </v>
      </c>
      <c r="XZ86" s="217" t="str">
        <f>IF(YB86=0," ",VLOOKUP(YB86,PROTOKOL!$A:$F,6,FALSE))</f>
        <v xml:space="preserve"> </v>
      </c>
      <c r="YA86" s="43"/>
      <c r="YB86" s="43"/>
      <c r="YC86" s="43"/>
      <c r="YD86" s="91" t="str">
        <f>IF(YB86=0," ",(VLOOKUP(YB86,PROTOKOL!$A$1:$E$29,2,FALSE))*YC86)</f>
        <v xml:space="preserve"> </v>
      </c>
      <c r="YE86" s="175" t="str">
        <f t="shared" si="268"/>
        <v xml:space="preserve"> </v>
      </c>
      <c r="YF86" s="176" t="str">
        <f>IF(YB86=0," ",VLOOKUP(YB86,PROTOKOL!$A:$E,5,FALSE))</f>
        <v xml:space="preserve"> </v>
      </c>
      <c r="YG86" s="212" t="str">
        <f t="shared" si="388"/>
        <v xml:space="preserve"> </v>
      </c>
      <c r="YH86" s="176">
        <f t="shared" si="358"/>
        <v>0</v>
      </c>
      <c r="YI86" s="177" t="str">
        <f t="shared" si="359"/>
        <v xml:space="preserve"> </v>
      </c>
    </row>
    <row r="87" spans="1:659" ht="13.8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9"/>
        <v xml:space="preserve"> </v>
      </c>
      <c r="I87" s="212" t="str">
        <f>IF(E87=0," ",VLOOKUP(E87,PROTOKOL!$A:$E,5,FALSE))</f>
        <v xml:space="preserve"> </v>
      </c>
      <c r="J87" s="176"/>
      <c r="K87" s="177" t="str">
        <f t="shared" si="269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10"/>
        <v xml:space="preserve"> </v>
      </c>
      <c r="R87" s="176" t="str">
        <f>IF(N87=0," ",VLOOKUP(N87,PROTOKOL!$A:$E,5,FALSE))</f>
        <v xml:space="preserve"> </v>
      </c>
      <c r="S87" s="212" t="str">
        <f t="shared" si="270"/>
        <v xml:space="preserve"> </v>
      </c>
      <c r="T87" s="176">
        <f t="shared" si="271"/>
        <v>0</v>
      </c>
      <c r="U87" s="177" t="str">
        <f t="shared" si="272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11"/>
        <v xml:space="preserve"> </v>
      </c>
      <c r="AE87" s="212" t="str">
        <f>IF(AA87=0," ",VLOOKUP(AA87,PROTOKOL!$A:$E,5,FALSE))</f>
        <v xml:space="preserve"> </v>
      </c>
      <c r="AF87" s="176"/>
      <c r="AG87" s="177" t="str">
        <f t="shared" si="273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12"/>
        <v xml:space="preserve"> </v>
      </c>
      <c r="AN87" s="176" t="str">
        <f>IF(AJ87=0," ",VLOOKUP(AJ87,PROTOKOL!$A:$E,5,FALSE))</f>
        <v xml:space="preserve"> </v>
      </c>
      <c r="AO87" s="212" t="str">
        <f t="shared" si="360"/>
        <v xml:space="preserve"> </v>
      </c>
      <c r="AP87" s="176">
        <f t="shared" si="274"/>
        <v>0</v>
      </c>
      <c r="AQ87" s="177" t="str">
        <f t="shared" si="275"/>
        <v xml:space="preserve"> </v>
      </c>
      <c r="AS87" s="173">
        <v>22</v>
      </c>
      <c r="AT87" s="229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13"/>
        <v xml:space="preserve"> </v>
      </c>
      <c r="BA87" s="212" t="str">
        <f>IF(AW87=0," ",VLOOKUP(AW87,PROTOKOL!$A:$E,5,FALSE))</f>
        <v xml:space="preserve"> </v>
      </c>
      <c r="BB87" s="176"/>
      <c r="BC87" s="177" t="str">
        <f t="shared" si="276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14"/>
        <v xml:space="preserve"> </v>
      </c>
      <c r="BJ87" s="176" t="str">
        <f>IF(BF87=0," ",VLOOKUP(BF87,PROTOKOL!$A:$E,5,FALSE))</f>
        <v xml:space="preserve"> </v>
      </c>
      <c r="BK87" s="212" t="str">
        <f t="shared" si="361"/>
        <v xml:space="preserve"> </v>
      </c>
      <c r="BL87" s="176">
        <f t="shared" si="277"/>
        <v>0</v>
      </c>
      <c r="BM87" s="177" t="str">
        <f t="shared" si="278"/>
        <v xml:space="preserve"> </v>
      </c>
      <c r="BO87" s="173">
        <v>22</v>
      </c>
      <c r="BP87" s="229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15"/>
        <v xml:space="preserve"> </v>
      </c>
      <c r="BW87" s="212" t="str">
        <f>IF(BS87=0," ",VLOOKUP(BS87,PROTOKOL!$A:$E,5,FALSE))</f>
        <v xml:space="preserve"> </v>
      </c>
      <c r="BX87" s="176"/>
      <c r="BY87" s="177" t="str">
        <f t="shared" si="279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16"/>
        <v xml:space="preserve"> </v>
      </c>
      <c r="CF87" s="176" t="str">
        <f>IF(CB87=0," ",VLOOKUP(CB87,PROTOKOL!$A:$E,5,FALSE))</f>
        <v xml:space="preserve"> </v>
      </c>
      <c r="CG87" s="212" t="str">
        <f t="shared" si="362"/>
        <v xml:space="preserve"> </v>
      </c>
      <c r="CH87" s="176">
        <f t="shared" si="280"/>
        <v>0</v>
      </c>
      <c r="CI87" s="177" t="str">
        <f t="shared" si="281"/>
        <v xml:space="preserve"> </v>
      </c>
      <c r="CK87" s="173">
        <v>22</v>
      </c>
      <c r="CL87" s="229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7"/>
        <v xml:space="preserve"> </v>
      </c>
      <c r="CS87" s="212" t="str">
        <f>IF(CO87=0," ",VLOOKUP(CO87,PROTOKOL!$A:$E,5,FALSE))</f>
        <v xml:space="preserve"> </v>
      </c>
      <c r="CT87" s="176"/>
      <c r="CU87" s="177" t="str">
        <f t="shared" si="282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8"/>
        <v xml:space="preserve"> </v>
      </c>
      <c r="DB87" s="176" t="str">
        <f>IF(CX87=0," ",VLOOKUP(CX87,PROTOKOL!$A:$E,5,FALSE))</f>
        <v xml:space="preserve"> </v>
      </c>
      <c r="DC87" s="212" t="str">
        <f t="shared" si="363"/>
        <v xml:space="preserve"> </v>
      </c>
      <c r="DD87" s="176">
        <f t="shared" si="283"/>
        <v>0</v>
      </c>
      <c r="DE87" s="177" t="str">
        <f t="shared" si="284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9"/>
        <v xml:space="preserve"> </v>
      </c>
      <c r="DO87" s="212" t="str">
        <f>IF(DK87=0," ",VLOOKUP(DK87,PROTOKOL!$A:$E,5,FALSE))</f>
        <v xml:space="preserve"> </v>
      </c>
      <c r="DP87" s="176"/>
      <c r="DQ87" s="177" t="str">
        <f t="shared" si="285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20"/>
        <v xml:space="preserve"> </v>
      </c>
      <c r="DX87" s="176" t="str">
        <f>IF(DT87=0," ",VLOOKUP(DT87,PROTOKOL!$A:$E,5,FALSE))</f>
        <v xml:space="preserve"> </v>
      </c>
      <c r="DY87" s="212" t="str">
        <f t="shared" si="364"/>
        <v xml:space="preserve"> </v>
      </c>
      <c r="DZ87" s="176">
        <f t="shared" si="286"/>
        <v>0</v>
      </c>
      <c r="EA87" s="177" t="str">
        <f t="shared" si="287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21"/>
        <v xml:space="preserve"> </v>
      </c>
      <c r="EK87" s="212" t="str">
        <f>IF(EG87=0," ",VLOOKUP(EG87,PROTOKOL!$A:$E,5,FALSE))</f>
        <v xml:space="preserve"> </v>
      </c>
      <c r="EL87" s="176"/>
      <c r="EM87" s="177" t="str">
        <f t="shared" si="288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22"/>
        <v xml:space="preserve"> </v>
      </c>
      <c r="ET87" s="176" t="str">
        <f>IF(EP87=0," ",VLOOKUP(EP87,PROTOKOL!$A:$E,5,FALSE))</f>
        <v xml:space="preserve"> </v>
      </c>
      <c r="EU87" s="212" t="str">
        <f t="shared" si="365"/>
        <v xml:space="preserve"> </v>
      </c>
      <c r="EV87" s="176">
        <f t="shared" si="289"/>
        <v>0</v>
      </c>
      <c r="EW87" s="177" t="str">
        <f t="shared" si="290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23"/>
        <v xml:space="preserve"> </v>
      </c>
      <c r="FG87" s="212" t="str">
        <f>IF(FC87=0," ",VLOOKUP(FC87,PROTOKOL!$A:$E,5,FALSE))</f>
        <v xml:space="preserve"> </v>
      </c>
      <c r="FH87" s="176"/>
      <c r="FI87" s="177" t="str">
        <f t="shared" si="291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24"/>
        <v xml:space="preserve"> </v>
      </c>
      <c r="FP87" s="176" t="str">
        <f>IF(FL87=0," ",VLOOKUP(FL87,PROTOKOL!$A:$E,5,FALSE))</f>
        <v xml:space="preserve"> </v>
      </c>
      <c r="FQ87" s="212" t="str">
        <f t="shared" si="366"/>
        <v xml:space="preserve"> </v>
      </c>
      <c r="FR87" s="176">
        <f t="shared" si="292"/>
        <v>0</v>
      </c>
      <c r="FS87" s="177" t="str">
        <f t="shared" si="293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25"/>
        <v xml:space="preserve"> </v>
      </c>
      <c r="GC87" s="212" t="str">
        <f>IF(FY87=0," ",VLOOKUP(FY87,PROTOKOL!$A:$E,5,FALSE))</f>
        <v xml:space="preserve"> </v>
      </c>
      <c r="GD87" s="176"/>
      <c r="GE87" s="177" t="str">
        <f t="shared" si="294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26"/>
        <v xml:space="preserve"> </v>
      </c>
      <c r="GL87" s="176" t="str">
        <f>IF(GH87=0," ",VLOOKUP(GH87,PROTOKOL!$A:$E,5,FALSE))</f>
        <v xml:space="preserve"> </v>
      </c>
      <c r="GM87" s="212" t="str">
        <f t="shared" si="367"/>
        <v xml:space="preserve"> </v>
      </c>
      <c r="GN87" s="176">
        <f t="shared" si="295"/>
        <v>0</v>
      </c>
      <c r="GO87" s="177" t="str">
        <f t="shared" si="296"/>
        <v xml:space="preserve"> </v>
      </c>
      <c r="GQ87" s="173">
        <v>22</v>
      </c>
      <c r="GR87" s="229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7"/>
        <v xml:space="preserve"> </v>
      </c>
      <c r="GY87" s="212" t="str">
        <f>IF(GU87=0," ",VLOOKUP(GU87,PROTOKOL!$A:$E,5,FALSE))</f>
        <v xml:space="preserve"> </v>
      </c>
      <c r="GZ87" s="176"/>
      <c r="HA87" s="177" t="str">
        <f t="shared" si="297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8"/>
        <v xml:space="preserve"> </v>
      </c>
      <c r="HH87" s="176" t="str">
        <f>IF(HD87=0," ",VLOOKUP(HD87,PROTOKOL!$A:$E,5,FALSE))</f>
        <v xml:space="preserve"> </v>
      </c>
      <c r="HI87" s="212" t="str">
        <f t="shared" si="368"/>
        <v xml:space="preserve"> </v>
      </c>
      <c r="HJ87" s="176">
        <f t="shared" si="298"/>
        <v>0</v>
      </c>
      <c r="HK87" s="177" t="str">
        <f t="shared" si="299"/>
        <v xml:space="preserve"> </v>
      </c>
      <c r="HM87" s="173">
        <v>22</v>
      </c>
      <c r="HN87" s="229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29"/>
        <v xml:space="preserve"> </v>
      </c>
      <c r="HU87" s="212" t="str">
        <f>IF(HQ87=0," ",VLOOKUP(HQ87,PROTOKOL!$A:$E,5,FALSE))</f>
        <v xml:space="preserve"> </v>
      </c>
      <c r="HV87" s="176"/>
      <c r="HW87" s="177" t="str">
        <f t="shared" si="300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30"/>
        <v xml:space="preserve"> </v>
      </c>
      <c r="ID87" s="176" t="str">
        <f>IF(HZ87=0," ",VLOOKUP(HZ87,PROTOKOL!$A:$E,5,FALSE))</f>
        <v xml:space="preserve"> </v>
      </c>
      <c r="IE87" s="212" t="str">
        <f t="shared" si="369"/>
        <v xml:space="preserve"> </v>
      </c>
      <c r="IF87" s="176">
        <f t="shared" si="301"/>
        <v>0</v>
      </c>
      <c r="IG87" s="177" t="str">
        <f t="shared" si="302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31"/>
        <v xml:space="preserve"> </v>
      </c>
      <c r="IQ87" s="212" t="str">
        <f>IF(IM87=0," ",VLOOKUP(IM87,PROTOKOL!$A:$E,5,FALSE))</f>
        <v xml:space="preserve"> </v>
      </c>
      <c r="IR87" s="176"/>
      <c r="IS87" s="177" t="str">
        <f t="shared" si="303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32"/>
        <v xml:space="preserve"> </v>
      </c>
      <c r="IZ87" s="176" t="str">
        <f>IF(IV87=0," ",VLOOKUP(IV87,PROTOKOL!$A:$E,5,FALSE))</f>
        <v xml:space="preserve"> </v>
      </c>
      <c r="JA87" s="212" t="str">
        <f t="shared" si="370"/>
        <v xml:space="preserve"> </v>
      </c>
      <c r="JB87" s="176">
        <f t="shared" si="304"/>
        <v>0</v>
      </c>
      <c r="JC87" s="177" t="str">
        <f t="shared" si="305"/>
        <v xml:space="preserve"> </v>
      </c>
      <c r="JE87" s="173">
        <v>22</v>
      </c>
      <c r="JF87" s="229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33"/>
        <v xml:space="preserve"> </v>
      </c>
      <c r="JM87" s="212" t="str">
        <f>IF(JI87=0," ",VLOOKUP(JI87,PROTOKOL!$A:$E,5,FALSE))</f>
        <v xml:space="preserve"> </v>
      </c>
      <c r="JN87" s="176"/>
      <c r="JO87" s="177" t="str">
        <f t="shared" si="306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34"/>
        <v xml:space="preserve"> </v>
      </c>
      <c r="JV87" s="176" t="str">
        <f>IF(JR87=0," ",VLOOKUP(JR87,PROTOKOL!$A:$E,5,FALSE))</f>
        <v xml:space="preserve"> </v>
      </c>
      <c r="JW87" s="212" t="str">
        <f t="shared" si="371"/>
        <v xml:space="preserve"> </v>
      </c>
      <c r="JX87" s="176">
        <f t="shared" si="307"/>
        <v>0</v>
      </c>
      <c r="JY87" s="177" t="str">
        <f t="shared" si="308"/>
        <v xml:space="preserve"> </v>
      </c>
      <c r="KA87" s="173">
        <v>22</v>
      </c>
      <c r="KB87" s="229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35"/>
        <v xml:space="preserve"> </v>
      </c>
      <c r="KI87" s="212" t="str">
        <f>IF(KE87=0," ",VLOOKUP(KE87,PROTOKOL!$A:$E,5,FALSE))</f>
        <v xml:space="preserve"> </v>
      </c>
      <c r="KJ87" s="176"/>
      <c r="KK87" s="177" t="str">
        <f t="shared" si="309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36"/>
        <v xml:space="preserve"> </v>
      </c>
      <c r="KR87" s="176" t="str">
        <f>IF(KN87=0," ",VLOOKUP(KN87,PROTOKOL!$A:$E,5,FALSE))</f>
        <v xml:space="preserve"> </v>
      </c>
      <c r="KS87" s="212" t="str">
        <f t="shared" si="372"/>
        <v xml:space="preserve"> </v>
      </c>
      <c r="KT87" s="176">
        <f t="shared" si="310"/>
        <v>0</v>
      </c>
      <c r="KU87" s="177" t="str">
        <f t="shared" si="311"/>
        <v xml:space="preserve"> </v>
      </c>
      <c r="KW87" s="173">
        <v>22</v>
      </c>
      <c r="KX87" s="229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7"/>
        <v xml:space="preserve"> </v>
      </c>
      <c r="LE87" s="212" t="str">
        <f>IF(LA87=0," ",VLOOKUP(LA87,PROTOKOL!$A:$E,5,FALSE))</f>
        <v xml:space="preserve"> </v>
      </c>
      <c r="LF87" s="176"/>
      <c r="LG87" s="177" t="str">
        <f t="shared" si="312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8"/>
        <v xml:space="preserve"> </v>
      </c>
      <c r="LN87" s="176" t="str">
        <f>IF(LJ87=0," ",VLOOKUP(LJ87,PROTOKOL!$A:$E,5,FALSE))</f>
        <v xml:space="preserve"> </v>
      </c>
      <c r="LO87" s="212" t="str">
        <f t="shared" si="373"/>
        <v xml:space="preserve"> </v>
      </c>
      <c r="LP87" s="176">
        <f t="shared" si="313"/>
        <v>0</v>
      </c>
      <c r="LQ87" s="177" t="str">
        <f t="shared" si="314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9"/>
        <v xml:space="preserve"> </v>
      </c>
      <c r="MA87" s="212" t="str">
        <f>IF(LW87=0," ",VLOOKUP(LW87,PROTOKOL!$A:$E,5,FALSE))</f>
        <v xml:space="preserve"> </v>
      </c>
      <c r="MB87" s="176"/>
      <c r="MC87" s="177" t="str">
        <f t="shared" si="315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40"/>
        <v xml:space="preserve"> </v>
      </c>
      <c r="MJ87" s="176" t="str">
        <f>IF(MF87=0," ",VLOOKUP(MF87,PROTOKOL!$A:$E,5,FALSE))</f>
        <v xml:space="preserve"> </v>
      </c>
      <c r="MK87" s="212" t="str">
        <f t="shared" si="374"/>
        <v xml:space="preserve"> </v>
      </c>
      <c r="ML87" s="176">
        <f t="shared" si="316"/>
        <v>0</v>
      </c>
      <c r="MM87" s="177" t="str">
        <f t="shared" si="317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41"/>
        <v xml:space="preserve"> </v>
      </c>
      <c r="MW87" s="212" t="str">
        <f>IF(MS87=0," ",VLOOKUP(MS87,PROTOKOL!$A:$E,5,FALSE))</f>
        <v xml:space="preserve"> </v>
      </c>
      <c r="MX87" s="176"/>
      <c r="MY87" s="177" t="str">
        <f t="shared" si="318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42"/>
        <v xml:space="preserve"> </v>
      </c>
      <c r="NF87" s="176" t="str">
        <f>IF(NB87=0," ",VLOOKUP(NB87,PROTOKOL!$A:$E,5,FALSE))</f>
        <v xml:space="preserve"> </v>
      </c>
      <c r="NG87" s="212" t="str">
        <f t="shared" si="375"/>
        <v xml:space="preserve"> </v>
      </c>
      <c r="NH87" s="176">
        <f t="shared" si="319"/>
        <v>0</v>
      </c>
      <c r="NI87" s="177" t="str">
        <f t="shared" si="320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43"/>
        <v xml:space="preserve"> </v>
      </c>
      <c r="NS87" s="212" t="str">
        <f>IF(NO87=0," ",VLOOKUP(NO87,PROTOKOL!$A:$E,5,FALSE))</f>
        <v xml:space="preserve"> </v>
      </c>
      <c r="NT87" s="176"/>
      <c r="NU87" s="177" t="str">
        <f t="shared" si="321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44"/>
        <v xml:space="preserve"> </v>
      </c>
      <c r="OB87" s="176" t="str">
        <f>IF(NX87=0," ",VLOOKUP(NX87,PROTOKOL!$A:$E,5,FALSE))</f>
        <v xml:space="preserve"> </v>
      </c>
      <c r="OC87" s="212" t="str">
        <f t="shared" si="376"/>
        <v xml:space="preserve"> </v>
      </c>
      <c r="OD87" s="176">
        <f t="shared" si="322"/>
        <v>0</v>
      </c>
      <c r="OE87" s="177" t="str">
        <f t="shared" si="323"/>
        <v xml:space="preserve"> </v>
      </c>
      <c r="OG87" s="173">
        <v>22</v>
      </c>
      <c r="OH87" s="229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45"/>
        <v xml:space="preserve"> </v>
      </c>
      <c r="OO87" s="212" t="str">
        <f>IF(OK87=0," ",VLOOKUP(OK87,PROTOKOL!$A:$E,5,FALSE))</f>
        <v xml:space="preserve"> </v>
      </c>
      <c r="OP87" s="176"/>
      <c r="OQ87" s="177" t="str">
        <f t="shared" si="324"/>
        <v xml:space="preserve"> 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46"/>
        <v xml:space="preserve"> </v>
      </c>
      <c r="OX87" s="176" t="str">
        <f>IF(OT87=0," ",VLOOKUP(OT87,PROTOKOL!$A:$E,5,FALSE))</f>
        <v xml:space="preserve"> </v>
      </c>
      <c r="OY87" s="212" t="str">
        <f t="shared" si="377"/>
        <v xml:space="preserve"> </v>
      </c>
      <c r="OZ87" s="176">
        <f t="shared" si="325"/>
        <v>0</v>
      </c>
      <c r="PA87" s="177" t="str">
        <f t="shared" si="326"/>
        <v xml:space="preserve"> </v>
      </c>
      <c r="PC87" s="173">
        <v>22</v>
      </c>
      <c r="PD87" s="229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7"/>
        <v xml:space="preserve"> </v>
      </c>
      <c r="PK87" s="212" t="str">
        <f>IF(PG87=0," ",VLOOKUP(PG87,PROTOKOL!$A:$E,5,FALSE))</f>
        <v xml:space="preserve"> </v>
      </c>
      <c r="PL87" s="176"/>
      <c r="PM87" s="177" t="str">
        <f t="shared" si="327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8"/>
        <v xml:space="preserve"> </v>
      </c>
      <c r="PT87" s="176" t="str">
        <f>IF(PP87=0," ",VLOOKUP(PP87,PROTOKOL!$A:$E,5,FALSE))</f>
        <v xml:space="preserve"> </v>
      </c>
      <c r="PU87" s="212" t="str">
        <f t="shared" si="378"/>
        <v xml:space="preserve"> </v>
      </c>
      <c r="PV87" s="176">
        <f t="shared" si="328"/>
        <v>0</v>
      </c>
      <c r="PW87" s="177" t="str">
        <f t="shared" si="329"/>
        <v xml:space="preserve"> </v>
      </c>
      <c r="PY87" s="173">
        <v>22</v>
      </c>
      <c r="PZ87" s="229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9"/>
        <v xml:space="preserve"> </v>
      </c>
      <c r="QG87" s="212" t="str">
        <f>IF(QC87=0," ",VLOOKUP(QC87,PROTOKOL!$A:$E,5,FALSE))</f>
        <v xml:space="preserve"> </v>
      </c>
      <c r="QH87" s="176"/>
      <c r="QI87" s="177" t="str">
        <f t="shared" si="330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50"/>
        <v xml:space="preserve"> </v>
      </c>
      <c r="QP87" s="176" t="str">
        <f>IF(QL87=0," ",VLOOKUP(QL87,PROTOKOL!$A:$E,5,FALSE))</f>
        <v xml:space="preserve"> </v>
      </c>
      <c r="QQ87" s="212" t="str">
        <f t="shared" si="379"/>
        <v xml:space="preserve"> </v>
      </c>
      <c r="QR87" s="176">
        <f t="shared" si="331"/>
        <v>0</v>
      </c>
      <c r="QS87" s="177" t="str">
        <f t="shared" si="332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51"/>
        <v xml:space="preserve"> </v>
      </c>
      <c r="RC87" s="212" t="str">
        <f>IF(QY87=0," ",VLOOKUP(QY87,PROTOKOL!$A:$E,5,FALSE))</f>
        <v xml:space="preserve"> </v>
      </c>
      <c r="RD87" s="176"/>
      <c r="RE87" s="177" t="str">
        <f t="shared" si="333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52"/>
        <v xml:space="preserve"> </v>
      </c>
      <c r="RL87" s="176" t="str">
        <f>IF(RH87=0," ",VLOOKUP(RH87,PROTOKOL!$A:$E,5,FALSE))</f>
        <v xml:space="preserve"> </v>
      </c>
      <c r="RM87" s="212" t="str">
        <f t="shared" si="380"/>
        <v xml:space="preserve"> </v>
      </c>
      <c r="RN87" s="176">
        <f t="shared" si="334"/>
        <v>0</v>
      </c>
      <c r="RO87" s="177" t="str">
        <f t="shared" si="335"/>
        <v xml:space="preserve"> </v>
      </c>
      <c r="RQ87" s="173">
        <v>22</v>
      </c>
      <c r="RR87" s="229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53"/>
        <v xml:space="preserve"> </v>
      </c>
      <c r="RY87" s="212" t="str">
        <f>IF(RU87=0," ",VLOOKUP(RU87,PROTOKOL!$A:$E,5,FALSE))</f>
        <v xml:space="preserve"> </v>
      </c>
      <c r="RZ87" s="176"/>
      <c r="SA87" s="177" t="str">
        <f t="shared" si="336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54"/>
        <v xml:space="preserve"> </v>
      </c>
      <c r="SH87" s="176" t="str">
        <f>IF(SD87=0," ",VLOOKUP(SD87,PROTOKOL!$A:$E,5,FALSE))</f>
        <v xml:space="preserve"> </v>
      </c>
      <c r="SI87" s="212" t="str">
        <f t="shared" si="381"/>
        <v xml:space="preserve"> </v>
      </c>
      <c r="SJ87" s="176">
        <f t="shared" si="337"/>
        <v>0</v>
      </c>
      <c r="SK87" s="177" t="str">
        <f t="shared" si="338"/>
        <v xml:space="preserve"> 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55"/>
        <v xml:space="preserve"> </v>
      </c>
      <c r="SU87" s="212" t="str">
        <f>IF(SQ87=0," ",VLOOKUP(SQ87,PROTOKOL!$A:$E,5,FALSE))</f>
        <v xml:space="preserve"> </v>
      </c>
      <c r="SV87" s="176"/>
      <c r="SW87" s="177" t="str">
        <f t="shared" si="339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56"/>
        <v xml:space="preserve"> </v>
      </c>
      <c r="TD87" s="176" t="str">
        <f>IF(SZ87=0," ",VLOOKUP(SZ87,PROTOKOL!$A:$E,5,FALSE))</f>
        <v xml:space="preserve"> </v>
      </c>
      <c r="TE87" s="212" t="str">
        <f t="shared" si="382"/>
        <v xml:space="preserve"> </v>
      </c>
      <c r="TF87" s="176">
        <f t="shared" si="340"/>
        <v>0</v>
      </c>
      <c r="TG87" s="177" t="str">
        <f t="shared" si="341"/>
        <v xml:space="preserve"> 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7"/>
        <v xml:space="preserve"> </v>
      </c>
      <c r="TQ87" s="212" t="str">
        <f>IF(TM87=0," ",VLOOKUP(TM87,PROTOKOL!$A:$E,5,FALSE))</f>
        <v xml:space="preserve"> </v>
      </c>
      <c r="TR87" s="176"/>
      <c r="TS87" s="177" t="str">
        <f t="shared" si="342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8"/>
        <v xml:space="preserve"> </v>
      </c>
      <c r="TZ87" s="176" t="str">
        <f>IF(TV87=0," ",VLOOKUP(TV87,PROTOKOL!$A:$E,5,FALSE))</f>
        <v xml:space="preserve"> </v>
      </c>
      <c r="UA87" s="212" t="str">
        <f t="shared" si="383"/>
        <v xml:space="preserve"> </v>
      </c>
      <c r="UB87" s="176">
        <f t="shared" si="343"/>
        <v>0</v>
      </c>
      <c r="UC87" s="177" t="str">
        <f t="shared" si="344"/>
        <v xml:space="preserve"> </v>
      </c>
      <c r="UE87" s="173">
        <v>22</v>
      </c>
      <c r="UF87" s="229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9"/>
        <v xml:space="preserve"> </v>
      </c>
      <c r="UM87" s="212" t="str">
        <f>IF(UI87=0," ",VLOOKUP(UI87,PROTOKOL!$A:$E,5,FALSE))</f>
        <v xml:space="preserve"> </v>
      </c>
      <c r="UN87" s="176"/>
      <c r="UO87" s="177" t="str">
        <f t="shared" si="345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60"/>
        <v xml:space="preserve"> </v>
      </c>
      <c r="UV87" s="176" t="str">
        <f>IF(UR87=0," ",VLOOKUP(UR87,PROTOKOL!$A:$E,5,FALSE))</f>
        <v xml:space="preserve"> </v>
      </c>
      <c r="UW87" s="212" t="str">
        <f t="shared" si="384"/>
        <v xml:space="preserve"> </v>
      </c>
      <c r="UX87" s="176">
        <f t="shared" si="346"/>
        <v>0</v>
      </c>
      <c r="UY87" s="177" t="str">
        <f t="shared" si="347"/>
        <v xml:space="preserve"> </v>
      </c>
      <c r="VA87" s="173">
        <v>22</v>
      </c>
      <c r="VB87" s="229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61"/>
        <v xml:space="preserve"> </v>
      </c>
      <c r="VI87" s="212" t="str">
        <f>IF(VE87=0," ",VLOOKUP(VE87,PROTOKOL!$A:$E,5,FALSE))</f>
        <v xml:space="preserve"> </v>
      </c>
      <c r="VJ87" s="176"/>
      <c r="VK87" s="177" t="str">
        <f t="shared" si="348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62"/>
        <v xml:space="preserve"> </v>
      </c>
      <c r="VR87" s="176" t="str">
        <f>IF(VN87=0," ",VLOOKUP(VN87,PROTOKOL!$A:$E,5,FALSE))</f>
        <v xml:space="preserve"> </v>
      </c>
      <c r="VS87" s="212" t="str">
        <f t="shared" si="385"/>
        <v xml:space="preserve"> </v>
      </c>
      <c r="VT87" s="176">
        <f t="shared" si="349"/>
        <v>0</v>
      </c>
      <c r="VU87" s="177" t="str">
        <f t="shared" si="350"/>
        <v xml:space="preserve"> </v>
      </c>
      <c r="VW87" s="173">
        <v>22</v>
      </c>
      <c r="VX87" s="229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63"/>
        <v xml:space="preserve"> </v>
      </c>
      <c r="WE87" s="212" t="str">
        <f>IF(WA87=0," ",VLOOKUP(WA87,PROTOKOL!$A:$E,5,FALSE))</f>
        <v xml:space="preserve"> </v>
      </c>
      <c r="WF87" s="176"/>
      <c r="WG87" s="177" t="str">
        <f t="shared" si="351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64"/>
        <v xml:space="preserve"> </v>
      </c>
      <c r="WN87" s="176" t="str">
        <f>IF(WJ87=0," ",VLOOKUP(WJ87,PROTOKOL!$A:$E,5,FALSE))</f>
        <v xml:space="preserve"> </v>
      </c>
      <c r="WO87" s="212" t="str">
        <f t="shared" si="386"/>
        <v xml:space="preserve"> </v>
      </c>
      <c r="WP87" s="176">
        <f t="shared" si="352"/>
        <v>0</v>
      </c>
      <c r="WQ87" s="177" t="str">
        <f t="shared" si="353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65"/>
        <v xml:space="preserve"> </v>
      </c>
      <c r="XA87" s="212" t="str">
        <f>IF(WW87=0," ",VLOOKUP(WW87,PROTOKOL!$A:$E,5,FALSE))</f>
        <v xml:space="preserve"> </v>
      </c>
      <c r="XB87" s="176"/>
      <c r="XC87" s="177" t="str">
        <f t="shared" si="354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66"/>
        <v xml:space="preserve"> </v>
      </c>
      <c r="XJ87" s="176" t="str">
        <f>IF(XF87=0," ",VLOOKUP(XF87,PROTOKOL!$A:$E,5,FALSE))</f>
        <v xml:space="preserve"> </v>
      </c>
      <c r="XK87" s="212" t="str">
        <f t="shared" si="387"/>
        <v xml:space="preserve"> </v>
      </c>
      <c r="XL87" s="176">
        <f t="shared" si="355"/>
        <v>0</v>
      </c>
      <c r="XM87" s="177" t="str">
        <f t="shared" si="356"/>
        <v xml:space="preserve"> </v>
      </c>
      <c r="XO87" s="173">
        <v>22</v>
      </c>
      <c r="XP87" s="229"/>
      <c r="XQ87" s="174" t="str">
        <f>IF(XS87=0," ",VLOOKUP(XS87,PROTOKOL!$A:$F,6,FALSE))</f>
        <v xml:space="preserve"> </v>
      </c>
      <c r="XR87" s="43"/>
      <c r="XS87" s="43"/>
      <c r="XT87" s="43"/>
      <c r="XU87" s="42" t="str">
        <f>IF(XS87=0," ",(VLOOKUP(XS87,PROTOKOL!$A$1:$E$29,2,FALSE))*XT87)</f>
        <v xml:space="preserve"> </v>
      </c>
      <c r="XV87" s="175" t="str">
        <f t="shared" si="267"/>
        <v xml:space="preserve"> </v>
      </c>
      <c r="XW87" s="212" t="str">
        <f>IF(XS87=0," ",VLOOKUP(XS87,PROTOKOL!$A:$E,5,FALSE))</f>
        <v xml:space="preserve"> </v>
      </c>
      <c r="XX87" s="176"/>
      <c r="XY87" s="177" t="str">
        <f t="shared" si="357"/>
        <v xml:space="preserve"> </v>
      </c>
      <c r="XZ87" s="217" t="str">
        <f>IF(YB87=0," ",VLOOKUP(YB87,PROTOKOL!$A:$F,6,FALSE))</f>
        <v xml:space="preserve"> </v>
      </c>
      <c r="YA87" s="43"/>
      <c r="YB87" s="43"/>
      <c r="YC87" s="43"/>
      <c r="YD87" s="91" t="str">
        <f>IF(YB87=0," ",(VLOOKUP(YB87,PROTOKOL!$A$1:$E$29,2,FALSE))*YC87)</f>
        <v xml:space="preserve"> </v>
      </c>
      <c r="YE87" s="175" t="str">
        <f t="shared" si="268"/>
        <v xml:space="preserve"> </v>
      </c>
      <c r="YF87" s="176" t="str">
        <f>IF(YB87=0," ",VLOOKUP(YB87,PROTOKOL!$A:$E,5,FALSE))</f>
        <v xml:space="preserve"> </v>
      </c>
      <c r="YG87" s="212" t="str">
        <f t="shared" si="388"/>
        <v xml:space="preserve"> </v>
      </c>
      <c r="YH87" s="176">
        <f t="shared" si="358"/>
        <v>0</v>
      </c>
      <c r="YI87" s="177" t="str">
        <f t="shared" si="359"/>
        <v xml:space="preserve"> </v>
      </c>
    </row>
    <row r="88" spans="1:659" ht="13.8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9"/>
        <v xml:space="preserve"> </v>
      </c>
      <c r="I88" s="212" t="str">
        <f>IF(E88=0," ",VLOOKUP(E88,PROTOKOL!$A:$E,5,FALSE))</f>
        <v xml:space="preserve"> </v>
      </c>
      <c r="J88" s="176"/>
      <c r="K88" s="177" t="str">
        <f t="shared" si="269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10"/>
        <v xml:space="preserve"> </v>
      </c>
      <c r="R88" s="176" t="str">
        <f>IF(N88=0," ",VLOOKUP(N88,PROTOKOL!$A:$E,5,FALSE))</f>
        <v xml:space="preserve"> </v>
      </c>
      <c r="S88" s="212" t="str">
        <f t="shared" si="270"/>
        <v xml:space="preserve"> </v>
      </c>
      <c r="T88" s="176">
        <f t="shared" si="271"/>
        <v>0</v>
      </c>
      <c r="U88" s="177" t="str">
        <f t="shared" si="272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11"/>
        <v xml:space="preserve"> </v>
      </c>
      <c r="AE88" s="212" t="str">
        <f>IF(AA88=0," ",VLOOKUP(AA88,PROTOKOL!$A:$E,5,FALSE))</f>
        <v xml:space="preserve"> </v>
      </c>
      <c r="AF88" s="176"/>
      <c r="AG88" s="177" t="str">
        <f t="shared" si="273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12"/>
        <v xml:space="preserve"> </v>
      </c>
      <c r="AN88" s="176" t="str">
        <f>IF(AJ88=0," ",VLOOKUP(AJ88,PROTOKOL!$A:$E,5,FALSE))</f>
        <v xml:space="preserve"> </v>
      </c>
      <c r="AO88" s="212" t="str">
        <f t="shared" si="360"/>
        <v xml:space="preserve"> </v>
      </c>
      <c r="AP88" s="176">
        <f t="shared" si="274"/>
        <v>0</v>
      </c>
      <c r="AQ88" s="177" t="str">
        <f t="shared" si="275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13"/>
        <v xml:space="preserve"> </v>
      </c>
      <c r="BA88" s="212" t="str">
        <f>IF(AW88=0," ",VLOOKUP(AW88,PROTOKOL!$A:$E,5,FALSE))</f>
        <v xml:space="preserve"> </v>
      </c>
      <c r="BB88" s="176"/>
      <c r="BC88" s="177" t="str">
        <f t="shared" si="276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14"/>
        <v xml:space="preserve"> </v>
      </c>
      <c r="BJ88" s="176" t="str">
        <f>IF(BF88=0," ",VLOOKUP(BF88,PROTOKOL!$A:$E,5,FALSE))</f>
        <v xml:space="preserve"> </v>
      </c>
      <c r="BK88" s="212" t="str">
        <f t="shared" si="361"/>
        <v xml:space="preserve"> </v>
      </c>
      <c r="BL88" s="176">
        <f t="shared" si="277"/>
        <v>0</v>
      </c>
      <c r="BM88" s="177" t="str">
        <f t="shared" si="278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15"/>
        <v xml:space="preserve"> </v>
      </c>
      <c r="BW88" s="212" t="str">
        <f>IF(BS88=0," ",VLOOKUP(BS88,PROTOKOL!$A:$E,5,FALSE))</f>
        <v xml:space="preserve"> </v>
      </c>
      <c r="BX88" s="176"/>
      <c r="BY88" s="177" t="str">
        <f t="shared" si="279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16"/>
        <v xml:space="preserve"> </v>
      </c>
      <c r="CF88" s="176" t="str">
        <f>IF(CB88=0," ",VLOOKUP(CB88,PROTOKOL!$A:$E,5,FALSE))</f>
        <v xml:space="preserve"> </v>
      </c>
      <c r="CG88" s="212" t="str">
        <f t="shared" si="362"/>
        <v xml:space="preserve"> </v>
      </c>
      <c r="CH88" s="176">
        <f t="shared" si="280"/>
        <v>0</v>
      </c>
      <c r="CI88" s="177" t="str">
        <f t="shared" si="281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7"/>
        <v xml:space="preserve"> </v>
      </c>
      <c r="CS88" s="212" t="str">
        <f>IF(CO88=0," ",VLOOKUP(CO88,PROTOKOL!$A:$E,5,FALSE))</f>
        <v xml:space="preserve"> </v>
      </c>
      <c r="CT88" s="176"/>
      <c r="CU88" s="177" t="str">
        <f t="shared" si="282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8"/>
        <v xml:space="preserve"> </v>
      </c>
      <c r="DB88" s="176" t="str">
        <f>IF(CX88=0," ",VLOOKUP(CX88,PROTOKOL!$A:$E,5,FALSE))</f>
        <v xml:space="preserve"> </v>
      </c>
      <c r="DC88" s="212" t="str">
        <f t="shared" si="363"/>
        <v xml:space="preserve"> </v>
      </c>
      <c r="DD88" s="176">
        <f t="shared" si="283"/>
        <v>0</v>
      </c>
      <c r="DE88" s="177" t="str">
        <f t="shared" si="284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9"/>
        <v xml:space="preserve"> </v>
      </c>
      <c r="DO88" s="212" t="str">
        <f>IF(DK88=0," ",VLOOKUP(DK88,PROTOKOL!$A:$E,5,FALSE))</f>
        <v xml:space="preserve"> </v>
      </c>
      <c r="DP88" s="176"/>
      <c r="DQ88" s="177" t="str">
        <f t="shared" si="285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20"/>
        <v xml:space="preserve"> </v>
      </c>
      <c r="DX88" s="176" t="str">
        <f>IF(DT88=0," ",VLOOKUP(DT88,PROTOKOL!$A:$E,5,FALSE))</f>
        <v xml:space="preserve"> </v>
      </c>
      <c r="DY88" s="212" t="str">
        <f t="shared" si="364"/>
        <v xml:space="preserve"> </v>
      </c>
      <c r="DZ88" s="176">
        <f t="shared" si="286"/>
        <v>0</v>
      </c>
      <c r="EA88" s="177" t="str">
        <f t="shared" si="287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21"/>
        <v xml:space="preserve"> </v>
      </c>
      <c r="EK88" s="212" t="str">
        <f>IF(EG88=0," ",VLOOKUP(EG88,PROTOKOL!$A:$E,5,FALSE))</f>
        <v xml:space="preserve"> </v>
      </c>
      <c r="EL88" s="176"/>
      <c r="EM88" s="177" t="str">
        <f t="shared" si="288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22"/>
        <v xml:space="preserve"> </v>
      </c>
      <c r="ET88" s="176" t="str">
        <f>IF(EP88=0," ",VLOOKUP(EP88,PROTOKOL!$A:$E,5,FALSE))</f>
        <v xml:space="preserve"> </v>
      </c>
      <c r="EU88" s="212" t="str">
        <f t="shared" si="365"/>
        <v xml:space="preserve"> </v>
      </c>
      <c r="EV88" s="176">
        <f t="shared" si="289"/>
        <v>0</v>
      </c>
      <c r="EW88" s="177" t="str">
        <f t="shared" si="290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23"/>
        <v xml:space="preserve"> </v>
      </c>
      <c r="FG88" s="212" t="str">
        <f>IF(FC88=0," ",VLOOKUP(FC88,PROTOKOL!$A:$E,5,FALSE))</f>
        <v xml:space="preserve"> </v>
      </c>
      <c r="FH88" s="176"/>
      <c r="FI88" s="177" t="str">
        <f t="shared" si="291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24"/>
        <v xml:space="preserve"> </v>
      </c>
      <c r="FP88" s="176" t="str">
        <f>IF(FL88=0," ",VLOOKUP(FL88,PROTOKOL!$A:$E,5,FALSE))</f>
        <v xml:space="preserve"> </v>
      </c>
      <c r="FQ88" s="212" t="str">
        <f t="shared" si="366"/>
        <v xml:space="preserve"> </v>
      </c>
      <c r="FR88" s="176">
        <f t="shared" si="292"/>
        <v>0</v>
      </c>
      <c r="FS88" s="177" t="str">
        <f t="shared" si="293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25"/>
        <v xml:space="preserve"> </v>
      </c>
      <c r="GC88" s="212" t="str">
        <f>IF(FY88=0," ",VLOOKUP(FY88,PROTOKOL!$A:$E,5,FALSE))</f>
        <v xml:space="preserve"> </v>
      </c>
      <c r="GD88" s="176"/>
      <c r="GE88" s="177" t="str">
        <f t="shared" si="294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26"/>
        <v xml:space="preserve"> </v>
      </c>
      <c r="GL88" s="176" t="str">
        <f>IF(GH88=0," ",VLOOKUP(GH88,PROTOKOL!$A:$E,5,FALSE))</f>
        <v xml:space="preserve"> </v>
      </c>
      <c r="GM88" s="212" t="str">
        <f t="shared" si="367"/>
        <v xml:space="preserve"> </v>
      </c>
      <c r="GN88" s="176">
        <f t="shared" si="295"/>
        <v>0</v>
      </c>
      <c r="GO88" s="177" t="str">
        <f t="shared" si="296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7"/>
        <v xml:space="preserve"> </v>
      </c>
      <c r="GY88" s="212" t="str">
        <f>IF(GU88=0," ",VLOOKUP(GU88,PROTOKOL!$A:$E,5,FALSE))</f>
        <v xml:space="preserve"> </v>
      </c>
      <c r="GZ88" s="176"/>
      <c r="HA88" s="177" t="str">
        <f t="shared" si="297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8"/>
        <v xml:space="preserve"> </v>
      </c>
      <c r="HH88" s="176" t="str">
        <f>IF(HD88=0," ",VLOOKUP(HD88,PROTOKOL!$A:$E,5,FALSE))</f>
        <v xml:space="preserve"> </v>
      </c>
      <c r="HI88" s="212" t="str">
        <f t="shared" si="368"/>
        <v xml:space="preserve"> </v>
      </c>
      <c r="HJ88" s="176">
        <f t="shared" si="298"/>
        <v>0</v>
      </c>
      <c r="HK88" s="177" t="str">
        <f t="shared" si="299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9"/>
        <v xml:space="preserve"> </v>
      </c>
      <c r="HU88" s="212" t="str">
        <f>IF(HQ88=0," ",VLOOKUP(HQ88,PROTOKOL!$A:$E,5,FALSE))</f>
        <v xml:space="preserve"> </v>
      </c>
      <c r="HV88" s="176"/>
      <c r="HW88" s="177" t="str">
        <f t="shared" si="300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30"/>
        <v xml:space="preserve"> </v>
      </c>
      <c r="ID88" s="176" t="str">
        <f>IF(HZ88=0," ",VLOOKUP(HZ88,PROTOKOL!$A:$E,5,FALSE))</f>
        <v xml:space="preserve"> </v>
      </c>
      <c r="IE88" s="212" t="str">
        <f t="shared" si="369"/>
        <v xml:space="preserve"> </v>
      </c>
      <c r="IF88" s="176">
        <f t="shared" si="301"/>
        <v>0</v>
      </c>
      <c r="IG88" s="177" t="str">
        <f t="shared" si="302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31"/>
        <v xml:space="preserve"> </v>
      </c>
      <c r="IQ88" s="212" t="str">
        <f>IF(IM88=0," ",VLOOKUP(IM88,PROTOKOL!$A:$E,5,FALSE))</f>
        <v xml:space="preserve"> </v>
      </c>
      <c r="IR88" s="176"/>
      <c r="IS88" s="177" t="str">
        <f t="shared" si="303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32"/>
        <v xml:space="preserve"> </v>
      </c>
      <c r="IZ88" s="176" t="str">
        <f>IF(IV88=0," ",VLOOKUP(IV88,PROTOKOL!$A:$E,5,FALSE))</f>
        <v xml:space="preserve"> </v>
      </c>
      <c r="JA88" s="212" t="str">
        <f t="shared" si="370"/>
        <v xml:space="preserve"> </v>
      </c>
      <c r="JB88" s="176">
        <f t="shared" si="304"/>
        <v>0</v>
      </c>
      <c r="JC88" s="177" t="str">
        <f t="shared" si="305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33"/>
        <v xml:space="preserve"> </v>
      </c>
      <c r="JM88" s="212" t="str">
        <f>IF(JI88=0," ",VLOOKUP(JI88,PROTOKOL!$A:$E,5,FALSE))</f>
        <v xml:space="preserve"> </v>
      </c>
      <c r="JN88" s="176"/>
      <c r="JO88" s="177" t="str">
        <f t="shared" si="306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34"/>
        <v xml:space="preserve"> </v>
      </c>
      <c r="JV88" s="176" t="str">
        <f>IF(JR88=0," ",VLOOKUP(JR88,PROTOKOL!$A:$E,5,FALSE))</f>
        <v xml:space="preserve"> </v>
      </c>
      <c r="JW88" s="212" t="str">
        <f t="shared" si="371"/>
        <v xml:space="preserve"> </v>
      </c>
      <c r="JX88" s="176">
        <f t="shared" si="307"/>
        <v>0</v>
      </c>
      <c r="JY88" s="177" t="str">
        <f t="shared" si="308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35"/>
        <v xml:space="preserve"> </v>
      </c>
      <c r="KI88" s="212" t="str">
        <f>IF(KE88=0," ",VLOOKUP(KE88,PROTOKOL!$A:$E,5,FALSE))</f>
        <v xml:space="preserve"> </v>
      </c>
      <c r="KJ88" s="176"/>
      <c r="KK88" s="177" t="str">
        <f t="shared" si="309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36"/>
        <v xml:space="preserve"> </v>
      </c>
      <c r="KR88" s="176" t="str">
        <f>IF(KN88=0," ",VLOOKUP(KN88,PROTOKOL!$A:$E,5,FALSE))</f>
        <v xml:space="preserve"> </v>
      </c>
      <c r="KS88" s="212" t="str">
        <f t="shared" si="372"/>
        <v xml:space="preserve"> </v>
      </c>
      <c r="KT88" s="176">
        <f t="shared" si="310"/>
        <v>0</v>
      </c>
      <c r="KU88" s="177" t="str">
        <f t="shared" si="311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7"/>
        <v xml:space="preserve"> </v>
      </c>
      <c r="LE88" s="212" t="str">
        <f>IF(LA88=0," ",VLOOKUP(LA88,PROTOKOL!$A:$E,5,FALSE))</f>
        <v xml:space="preserve"> </v>
      </c>
      <c r="LF88" s="176"/>
      <c r="LG88" s="177" t="str">
        <f t="shared" si="312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8"/>
        <v xml:space="preserve"> </v>
      </c>
      <c r="LN88" s="176" t="str">
        <f>IF(LJ88=0," ",VLOOKUP(LJ88,PROTOKOL!$A:$E,5,FALSE))</f>
        <v xml:space="preserve"> </v>
      </c>
      <c r="LO88" s="212" t="str">
        <f t="shared" si="373"/>
        <v xml:space="preserve"> </v>
      </c>
      <c r="LP88" s="176">
        <f t="shared" si="313"/>
        <v>0</v>
      </c>
      <c r="LQ88" s="177" t="str">
        <f t="shared" si="314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9"/>
        <v xml:space="preserve"> </v>
      </c>
      <c r="MA88" s="212" t="str">
        <f>IF(LW88=0," ",VLOOKUP(LW88,PROTOKOL!$A:$E,5,FALSE))</f>
        <v xml:space="preserve"> </v>
      </c>
      <c r="MB88" s="176"/>
      <c r="MC88" s="177" t="str">
        <f t="shared" si="315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40"/>
        <v xml:space="preserve"> </v>
      </c>
      <c r="MJ88" s="176" t="str">
        <f>IF(MF88=0," ",VLOOKUP(MF88,PROTOKOL!$A:$E,5,FALSE))</f>
        <v xml:space="preserve"> </v>
      </c>
      <c r="MK88" s="212" t="str">
        <f t="shared" si="374"/>
        <v xml:space="preserve"> </v>
      </c>
      <c r="ML88" s="176">
        <f t="shared" si="316"/>
        <v>0</v>
      </c>
      <c r="MM88" s="177" t="str">
        <f t="shared" si="317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41"/>
        <v xml:space="preserve"> </v>
      </c>
      <c r="MW88" s="212" t="str">
        <f>IF(MS88=0," ",VLOOKUP(MS88,PROTOKOL!$A:$E,5,FALSE))</f>
        <v xml:space="preserve"> </v>
      </c>
      <c r="MX88" s="176"/>
      <c r="MY88" s="177" t="str">
        <f t="shared" si="318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42"/>
        <v xml:space="preserve"> </v>
      </c>
      <c r="NF88" s="176" t="str">
        <f>IF(NB88=0," ",VLOOKUP(NB88,PROTOKOL!$A:$E,5,FALSE))</f>
        <v xml:space="preserve"> </v>
      </c>
      <c r="NG88" s="212" t="str">
        <f t="shared" si="375"/>
        <v xml:space="preserve"> </v>
      </c>
      <c r="NH88" s="176">
        <f t="shared" si="319"/>
        <v>0</v>
      </c>
      <c r="NI88" s="177" t="str">
        <f t="shared" si="320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43"/>
        <v xml:space="preserve"> </v>
      </c>
      <c r="NS88" s="212" t="str">
        <f>IF(NO88=0," ",VLOOKUP(NO88,PROTOKOL!$A:$E,5,FALSE))</f>
        <v xml:space="preserve"> </v>
      </c>
      <c r="NT88" s="176"/>
      <c r="NU88" s="177" t="str">
        <f t="shared" si="321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44"/>
        <v xml:space="preserve"> </v>
      </c>
      <c r="OB88" s="176" t="str">
        <f>IF(NX88=0," ",VLOOKUP(NX88,PROTOKOL!$A:$E,5,FALSE))</f>
        <v xml:space="preserve"> </v>
      </c>
      <c r="OC88" s="212" t="str">
        <f t="shared" si="376"/>
        <v xml:space="preserve"> </v>
      </c>
      <c r="OD88" s="176">
        <f t="shared" si="322"/>
        <v>0</v>
      </c>
      <c r="OE88" s="177" t="str">
        <f t="shared" si="323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45"/>
        <v xml:space="preserve"> </v>
      </c>
      <c r="OO88" s="212" t="str">
        <f>IF(OK88=0," ",VLOOKUP(OK88,PROTOKOL!$A:$E,5,FALSE))</f>
        <v xml:space="preserve"> </v>
      </c>
      <c r="OP88" s="176"/>
      <c r="OQ88" s="177" t="str">
        <f t="shared" si="324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46"/>
        <v xml:space="preserve"> </v>
      </c>
      <c r="OX88" s="176" t="str">
        <f>IF(OT88=0," ",VLOOKUP(OT88,PROTOKOL!$A:$E,5,FALSE))</f>
        <v xml:space="preserve"> </v>
      </c>
      <c r="OY88" s="212" t="str">
        <f t="shared" si="377"/>
        <v xml:space="preserve"> </v>
      </c>
      <c r="OZ88" s="176">
        <f t="shared" si="325"/>
        <v>0</v>
      </c>
      <c r="PA88" s="177" t="str">
        <f t="shared" si="326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7"/>
        <v xml:space="preserve"> </v>
      </c>
      <c r="PK88" s="212" t="str">
        <f>IF(PG88=0," ",VLOOKUP(PG88,PROTOKOL!$A:$E,5,FALSE))</f>
        <v xml:space="preserve"> </v>
      </c>
      <c r="PL88" s="176"/>
      <c r="PM88" s="177" t="str">
        <f t="shared" si="327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8"/>
        <v xml:space="preserve"> </v>
      </c>
      <c r="PT88" s="176" t="str">
        <f>IF(PP88=0," ",VLOOKUP(PP88,PROTOKOL!$A:$E,5,FALSE))</f>
        <v xml:space="preserve"> </v>
      </c>
      <c r="PU88" s="212" t="str">
        <f t="shared" si="378"/>
        <v xml:space="preserve"> </v>
      </c>
      <c r="PV88" s="176">
        <f t="shared" si="328"/>
        <v>0</v>
      </c>
      <c r="PW88" s="177" t="str">
        <f t="shared" si="329"/>
        <v xml:space="preserve"> </v>
      </c>
      <c r="PY88" s="173">
        <v>22</v>
      </c>
      <c r="PZ88" s="230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9"/>
        <v xml:space="preserve"> </v>
      </c>
      <c r="QG88" s="212" t="str">
        <f>IF(QC88=0," ",VLOOKUP(QC88,PROTOKOL!$A:$E,5,FALSE))</f>
        <v xml:space="preserve"> </v>
      </c>
      <c r="QH88" s="176"/>
      <c r="QI88" s="177" t="str">
        <f t="shared" si="330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50"/>
        <v xml:space="preserve"> </v>
      </c>
      <c r="QP88" s="176" t="str">
        <f>IF(QL88=0," ",VLOOKUP(QL88,PROTOKOL!$A:$E,5,FALSE))</f>
        <v xml:space="preserve"> </v>
      </c>
      <c r="QQ88" s="212" t="str">
        <f t="shared" si="379"/>
        <v xml:space="preserve"> </v>
      </c>
      <c r="QR88" s="176">
        <f t="shared" si="331"/>
        <v>0</v>
      </c>
      <c r="QS88" s="177" t="str">
        <f t="shared" si="332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51"/>
        <v xml:space="preserve"> </v>
      </c>
      <c r="RC88" s="212" t="str">
        <f>IF(QY88=0," ",VLOOKUP(QY88,PROTOKOL!$A:$E,5,FALSE))</f>
        <v xml:space="preserve"> </v>
      </c>
      <c r="RD88" s="176"/>
      <c r="RE88" s="177" t="str">
        <f t="shared" si="333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52"/>
        <v xml:space="preserve"> </v>
      </c>
      <c r="RL88" s="176" t="str">
        <f>IF(RH88=0," ",VLOOKUP(RH88,PROTOKOL!$A:$E,5,FALSE))</f>
        <v xml:space="preserve"> </v>
      </c>
      <c r="RM88" s="212" t="str">
        <f t="shared" si="380"/>
        <v xml:space="preserve"> </v>
      </c>
      <c r="RN88" s="176">
        <f t="shared" si="334"/>
        <v>0</v>
      </c>
      <c r="RO88" s="177" t="str">
        <f t="shared" si="335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53"/>
        <v xml:space="preserve"> </v>
      </c>
      <c r="RY88" s="212" t="str">
        <f>IF(RU88=0," ",VLOOKUP(RU88,PROTOKOL!$A:$E,5,FALSE))</f>
        <v xml:space="preserve"> </v>
      </c>
      <c r="RZ88" s="176"/>
      <c r="SA88" s="177" t="str">
        <f t="shared" si="336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54"/>
        <v xml:space="preserve"> </v>
      </c>
      <c r="SH88" s="176" t="str">
        <f>IF(SD88=0," ",VLOOKUP(SD88,PROTOKOL!$A:$E,5,FALSE))</f>
        <v xml:space="preserve"> </v>
      </c>
      <c r="SI88" s="212" t="str">
        <f t="shared" si="381"/>
        <v xml:space="preserve"> </v>
      </c>
      <c r="SJ88" s="176">
        <f t="shared" si="337"/>
        <v>0</v>
      </c>
      <c r="SK88" s="177" t="str">
        <f t="shared" si="338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55"/>
        <v xml:space="preserve"> </v>
      </c>
      <c r="SU88" s="212" t="str">
        <f>IF(SQ88=0," ",VLOOKUP(SQ88,PROTOKOL!$A:$E,5,FALSE))</f>
        <v xml:space="preserve"> </v>
      </c>
      <c r="SV88" s="176"/>
      <c r="SW88" s="177" t="str">
        <f t="shared" si="339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56"/>
        <v xml:space="preserve"> </v>
      </c>
      <c r="TD88" s="176" t="str">
        <f>IF(SZ88=0," ",VLOOKUP(SZ88,PROTOKOL!$A:$E,5,FALSE))</f>
        <v xml:space="preserve"> </v>
      </c>
      <c r="TE88" s="212" t="str">
        <f t="shared" si="382"/>
        <v xml:space="preserve"> </v>
      </c>
      <c r="TF88" s="176">
        <f t="shared" si="340"/>
        <v>0</v>
      </c>
      <c r="TG88" s="177" t="str">
        <f t="shared" si="341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7"/>
        <v xml:space="preserve"> </v>
      </c>
      <c r="TQ88" s="212" t="str">
        <f>IF(TM88=0," ",VLOOKUP(TM88,PROTOKOL!$A:$E,5,FALSE))</f>
        <v xml:space="preserve"> </v>
      </c>
      <c r="TR88" s="176"/>
      <c r="TS88" s="177" t="str">
        <f t="shared" si="342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8"/>
        <v xml:space="preserve"> </v>
      </c>
      <c r="TZ88" s="176" t="str">
        <f>IF(TV88=0," ",VLOOKUP(TV88,PROTOKOL!$A:$E,5,FALSE))</f>
        <v xml:space="preserve"> </v>
      </c>
      <c r="UA88" s="212" t="str">
        <f t="shared" si="383"/>
        <v xml:space="preserve"> </v>
      </c>
      <c r="UB88" s="176">
        <f t="shared" si="343"/>
        <v>0</v>
      </c>
      <c r="UC88" s="177" t="str">
        <f t="shared" si="344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9"/>
        <v xml:space="preserve"> </v>
      </c>
      <c r="UM88" s="212" t="str">
        <f>IF(UI88=0," ",VLOOKUP(UI88,PROTOKOL!$A:$E,5,FALSE))</f>
        <v xml:space="preserve"> </v>
      </c>
      <c r="UN88" s="176"/>
      <c r="UO88" s="177" t="str">
        <f t="shared" si="345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60"/>
        <v xml:space="preserve"> </v>
      </c>
      <c r="UV88" s="176" t="str">
        <f>IF(UR88=0," ",VLOOKUP(UR88,PROTOKOL!$A:$E,5,FALSE))</f>
        <v xml:space="preserve"> </v>
      </c>
      <c r="UW88" s="212" t="str">
        <f t="shared" si="384"/>
        <v xml:space="preserve"> </v>
      </c>
      <c r="UX88" s="176">
        <f t="shared" si="346"/>
        <v>0</v>
      </c>
      <c r="UY88" s="177" t="str">
        <f t="shared" si="347"/>
        <v xml:space="preserve"> </v>
      </c>
      <c r="VA88" s="173">
        <v>22</v>
      </c>
      <c r="VB88" s="230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61"/>
        <v xml:space="preserve"> </v>
      </c>
      <c r="VI88" s="212" t="str">
        <f>IF(VE88=0," ",VLOOKUP(VE88,PROTOKOL!$A:$E,5,FALSE))</f>
        <v xml:space="preserve"> </v>
      </c>
      <c r="VJ88" s="176"/>
      <c r="VK88" s="177" t="str">
        <f t="shared" si="348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62"/>
        <v xml:space="preserve"> </v>
      </c>
      <c r="VR88" s="176" t="str">
        <f>IF(VN88=0," ",VLOOKUP(VN88,PROTOKOL!$A:$E,5,FALSE))</f>
        <v xml:space="preserve"> </v>
      </c>
      <c r="VS88" s="212" t="str">
        <f t="shared" si="385"/>
        <v xml:space="preserve"> </v>
      </c>
      <c r="VT88" s="176">
        <f t="shared" si="349"/>
        <v>0</v>
      </c>
      <c r="VU88" s="177" t="str">
        <f t="shared" si="350"/>
        <v xml:space="preserve"> </v>
      </c>
      <c r="VW88" s="173">
        <v>22</v>
      </c>
      <c r="VX88" s="230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63"/>
        <v xml:space="preserve"> </v>
      </c>
      <c r="WE88" s="212" t="str">
        <f>IF(WA88=0," ",VLOOKUP(WA88,PROTOKOL!$A:$E,5,FALSE))</f>
        <v xml:space="preserve"> </v>
      </c>
      <c r="WF88" s="176"/>
      <c r="WG88" s="177" t="str">
        <f t="shared" si="351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64"/>
        <v xml:space="preserve"> </v>
      </c>
      <c r="WN88" s="176" t="str">
        <f>IF(WJ88=0," ",VLOOKUP(WJ88,PROTOKOL!$A:$E,5,FALSE))</f>
        <v xml:space="preserve"> </v>
      </c>
      <c r="WO88" s="212" t="str">
        <f t="shared" si="386"/>
        <v xml:space="preserve"> </v>
      </c>
      <c r="WP88" s="176">
        <f t="shared" si="352"/>
        <v>0</v>
      </c>
      <c r="WQ88" s="177" t="str">
        <f t="shared" si="353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65"/>
        <v xml:space="preserve"> </v>
      </c>
      <c r="XA88" s="212" t="str">
        <f>IF(WW88=0," ",VLOOKUP(WW88,PROTOKOL!$A:$E,5,FALSE))</f>
        <v xml:space="preserve"> </v>
      </c>
      <c r="XB88" s="176"/>
      <c r="XC88" s="177" t="str">
        <f t="shared" si="354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66"/>
        <v xml:space="preserve"> </v>
      </c>
      <c r="XJ88" s="176" t="str">
        <f>IF(XF88=0," ",VLOOKUP(XF88,PROTOKOL!$A:$E,5,FALSE))</f>
        <v xml:space="preserve"> </v>
      </c>
      <c r="XK88" s="212" t="str">
        <f t="shared" si="387"/>
        <v xml:space="preserve"> </v>
      </c>
      <c r="XL88" s="176">
        <f t="shared" si="355"/>
        <v>0</v>
      </c>
      <c r="XM88" s="177" t="str">
        <f t="shared" si="356"/>
        <v xml:space="preserve"> </v>
      </c>
      <c r="XO88" s="173">
        <v>22</v>
      </c>
      <c r="XP88" s="230"/>
      <c r="XQ88" s="174" t="str">
        <f>IF(XS88=0," ",VLOOKUP(XS88,PROTOKOL!$A:$F,6,FALSE))</f>
        <v xml:space="preserve"> </v>
      </c>
      <c r="XR88" s="43"/>
      <c r="XS88" s="43"/>
      <c r="XT88" s="43"/>
      <c r="XU88" s="42" t="str">
        <f>IF(XS88=0," ",(VLOOKUP(XS88,PROTOKOL!$A$1:$E$29,2,FALSE))*XT88)</f>
        <v xml:space="preserve"> </v>
      </c>
      <c r="XV88" s="175" t="str">
        <f t="shared" si="267"/>
        <v xml:space="preserve"> </v>
      </c>
      <c r="XW88" s="212" t="str">
        <f>IF(XS88=0," ",VLOOKUP(XS88,PROTOKOL!$A:$E,5,FALSE))</f>
        <v xml:space="preserve"> </v>
      </c>
      <c r="XX88" s="176"/>
      <c r="XY88" s="177" t="str">
        <f t="shared" si="357"/>
        <v xml:space="preserve"> </v>
      </c>
      <c r="XZ88" s="217" t="str">
        <f>IF(YB88=0," ",VLOOKUP(YB88,PROTOKOL!$A:$F,6,FALSE))</f>
        <v xml:space="preserve"> </v>
      </c>
      <c r="YA88" s="43"/>
      <c r="YB88" s="43"/>
      <c r="YC88" s="43"/>
      <c r="YD88" s="91" t="str">
        <f>IF(YB88=0," ",(VLOOKUP(YB88,PROTOKOL!$A$1:$E$29,2,FALSE))*YC88)</f>
        <v xml:space="preserve"> </v>
      </c>
      <c r="YE88" s="175" t="str">
        <f t="shared" si="268"/>
        <v xml:space="preserve"> </v>
      </c>
      <c r="YF88" s="176" t="str">
        <f>IF(YB88=0," ",VLOOKUP(YB88,PROTOKOL!$A:$E,5,FALSE))</f>
        <v xml:space="preserve"> </v>
      </c>
      <c r="YG88" s="212" t="str">
        <f t="shared" si="388"/>
        <v xml:space="preserve"> </v>
      </c>
      <c r="YH88" s="176">
        <f t="shared" si="358"/>
        <v>0</v>
      </c>
      <c r="YI88" s="177" t="str">
        <f t="shared" si="359"/>
        <v xml:space="preserve"> </v>
      </c>
    </row>
    <row r="89" spans="1:659" ht="13.8">
      <c r="A89" s="173">
        <v>23</v>
      </c>
      <c r="B89" s="231">
        <v>23</v>
      </c>
      <c r="C89" s="174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5" t="str">
        <f t="shared" si="209"/>
        <v xml:space="preserve"> </v>
      </c>
      <c r="I89" s="212" t="str">
        <f>IF(E89=0," ",VLOOKUP(E89,PROTOKOL!$A:$E,5,FALSE))</f>
        <v xml:space="preserve"> </v>
      </c>
      <c r="J89" s="176"/>
      <c r="K89" s="177" t="str">
        <f t="shared" si="269"/>
        <v xml:space="preserve"> 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10"/>
        <v xml:space="preserve"> </v>
      </c>
      <c r="R89" s="176" t="str">
        <f>IF(N89=0," ",VLOOKUP(N89,PROTOKOL!$A:$E,5,FALSE))</f>
        <v xml:space="preserve"> </v>
      </c>
      <c r="S89" s="212" t="str">
        <f t="shared" si="270"/>
        <v xml:space="preserve"> </v>
      </c>
      <c r="T89" s="176">
        <f t="shared" si="271"/>
        <v>0</v>
      </c>
      <c r="U89" s="177" t="str">
        <f t="shared" si="272"/>
        <v xml:space="preserve"> </v>
      </c>
      <c r="W89" s="173">
        <v>23</v>
      </c>
      <c r="X89" s="231">
        <v>23</v>
      </c>
      <c r="Y89" s="174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5" t="str">
        <f t="shared" si="211"/>
        <v xml:space="preserve"> </v>
      </c>
      <c r="AE89" s="212" t="str">
        <f>IF(AA89=0," ",VLOOKUP(AA89,PROTOKOL!$A:$E,5,FALSE))</f>
        <v xml:space="preserve"> </v>
      </c>
      <c r="AF89" s="176"/>
      <c r="AG89" s="177" t="str">
        <f t="shared" si="273"/>
        <v xml:space="preserve"> 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12"/>
        <v xml:space="preserve"> </v>
      </c>
      <c r="AN89" s="176" t="str">
        <f>IF(AJ89=0," ",VLOOKUP(AJ89,PROTOKOL!$A:$E,5,FALSE))</f>
        <v xml:space="preserve"> </v>
      </c>
      <c r="AO89" s="212" t="str">
        <f t="shared" si="360"/>
        <v xml:space="preserve"> </v>
      </c>
      <c r="AP89" s="176">
        <f t="shared" si="274"/>
        <v>0</v>
      </c>
      <c r="AQ89" s="177" t="str">
        <f t="shared" si="275"/>
        <v xml:space="preserve"> </v>
      </c>
      <c r="AS89" s="173">
        <v>23</v>
      </c>
      <c r="AT89" s="231">
        <v>23</v>
      </c>
      <c r="AU89" s="174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5" t="str">
        <f t="shared" si="213"/>
        <v xml:space="preserve"> </v>
      </c>
      <c r="BA89" s="212" t="str">
        <f>IF(AW89=0," ",VLOOKUP(AW89,PROTOKOL!$A:$E,5,FALSE))</f>
        <v xml:space="preserve"> </v>
      </c>
      <c r="BB89" s="176"/>
      <c r="BC89" s="177" t="str">
        <f t="shared" si="276"/>
        <v xml:space="preserve"> 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14"/>
        <v xml:space="preserve"> </v>
      </c>
      <c r="BJ89" s="176" t="str">
        <f>IF(BF89=0," ",VLOOKUP(BF89,PROTOKOL!$A:$E,5,FALSE))</f>
        <v xml:space="preserve"> </v>
      </c>
      <c r="BK89" s="212" t="str">
        <f t="shared" si="361"/>
        <v xml:space="preserve"> </v>
      </c>
      <c r="BL89" s="176">
        <f t="shared" si="277"/>
        <v>0</v>
      </c>
      <c r="BM89" s="177" t="str">
        <f t="shared" si="278"/>
        <v xml:space="preserve"> </v>
      </c>
      <c r="BO89" s="173">
        <v>23</v>
      </c>
      <c r="BP89" s="231">
        <v>23</v>
      </c>
      <c r="BQ89" s="174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5" t="str">
        <f t="shared" si="215"/>
        <v xml:space="preserve"> </v>
      </c>
      <c r="BW89" s="212" t="str">
        <f>IF(BS89=0," ",VLOOKUP(BS89,PROTOKOL!$A:$E,5,FALSE))</f>
        <v xml:space="preserve"> </v>
      </c>
      <c r="BX89" s="176"/>
      <c r="BY89" s="177" t="str">
        <f t="shared" si="279"/>
        <v xml:space="preserve"> 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16"/>
        <v xml:space="preserve"> </v>
      </c>
      <c r="CF89" s="176" t="str">
        <f>IF(CB89=0," ",VLOOKUP(CB89,PROTOKOL!$A:$E,5,FALSE))</f>
        <v xml:space="preserve"> </v>
      </c>
      <c r="CG89" s="212" t="str">
        <f t="shared" si="362"/>
        <v xml:space="preserve"> </v>
      </c>
      <c r="CH89" s="176">
        <f t="shared" si="280"/>
        <v>0</v>
      </c>
      <c r="CI89" s="177" t="str">
        <f t="shared" si="281"/>
        <v xml:space="preserve"> </v>
      </c>
      <c r="CK89" s="173">
        <v>23</v>
      </c>
      <c r="CL89" s="231">
        <v>23</v>
      </c>
      <c r="CM89" s="174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5" t="str">
        <f t="shared" si="217"/>
        <v xml:space="preserve"> </v>
      </c>
      <c r="CS89" s="212" t="str">
        <f>IF(CO89=0," ",VLOOKUP(CO89,PROTOKOL!$A:$E,5,FALSE))</f>
        <v xml:space="preserve"> </v>
      </c>
      <c r="CT89" s="176"/>
      <c r="CU89" s="177" t="str">
        <f t="shared" si="282"/>
        <v xml:space="preserve"> 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18"/>
        <v xml:space="preserve"> </v>
      </c>
      <c r="DB89" s="176" t="str">
        <f>IF(CX89=0," ",VLOOKUP(CX89,PROTOKOL!$A:$E,5,FALSE))</f>
        <v xml:space="preserve"> </v>
      </c>
      <c r="DC89" s="212" t="str">
        <f t="shared" si="363"/>
        <v xml:space="preserve"> </v>
      </c>
      <c r="DD89" s="176">
        <f t="shared" si="283"/>
        <v>0</v>
      </c>
      <c r="DE89" s="177" t="str">
        <f t="shared" si="284"/>
        <v xml:space="preserve"> </v>
      </c>
      <c r="DG89" s="173">
        <v>23</v>
      </c>
      <c r="DH89" s="231">
        <v>23</v>
      </c>
      <c r="DI89" s="174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5" t="str">
        <f t="shared" si="219"/>
        <v xml:space="preserve"> </v>
      </c>
      <c r="DO89" s="212" t="str">
        <f>IF(DK89=0," ",VLOOKUP(DK89,PROTOKOL!$A:$E,5,FALSE))</f>
        <v xml:space="preserve"> </v>
      </c>
      <c r="DP89" s="176"/>
      <c r="DQ89" s="177" t="str">
        <f t="shared" si="285"/>
        <v xml:space="preserve"> 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20"/>
        <v xml:space="preserve"> </v>
      </c>
      <c r="DX89" s="176" t="str">
        <f>IF(DT89=0," ",VLOOKUP(DT89,PROTOKOL!$A:$E,5,FALSE))</f>
        <v xml:space="preserve"> </v>
      </c>
      <c r="DY89" s="212" t="str">
        <f t="shared" si="364"/>
        <v xml:space="preserve"> </v>
      </c>
      <c r="DZ89" s="176">
        <f t="shared" si="286"/>
        <v>0</v>
      </c>
      <c r="EA89" s="177" t="str">
        <f t="shared" si="287"/>
        <v xml:space="preserve"> </v>
      </c>
      <c r="EC89" s="173">
        <v>23</v>
      </c>
      <c r="ED89" s="231">
        <v>23</v>
      </c>
      <c r="EE89" s="174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21"/>
        <v xml:space="preserve"> </v>
      </c>
      <c r="EK89" s="212" t="str">
        <f>IF(EG89=0," ",VLOOKUP(EG89,PROTOKOL!$A:$E,5,FALSE))</f>
        <v xml:space="preserve"> </v>
      </c>
      <c r="EL89" s="176"/>
      <c r="EM89" s="177" t="str">
        <f t="shared" si="288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22"/>
        <v xml:space="preserve"> </v>
      </c>
      <c r="ET89" s="176" t="str">
        <f>IF(EP89=0," ",VLOOKUP(EP89,PROTOKOL!$A:$E,5,FALSE))</f>
        <v xml:space="preserve"> </v>
      </c>
      <c r="EU89" s="212" t="str">
        <f t="shared" si="365"/>
        <v xml:space="preserve"> </v>
      </c>
      <c r="EV89" s="176">
        <f t="shared" si="289"/>
        <v>0</v>
      </c>
      <c r="EW89" s="177" t="str">
        <f t="shared" si="290"/>
        <v xml:space="preserve"> </v>
      </c>
      <c r="EY89" s="173">
        <v>23</v>
      </c>
      <c r="EZ89" s="231">
        <v>23</v>
      </c>
      <c r="FA89" s="174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5" t="str">
        <f t="shared" si="223"/>
        <v xml:space="preserve"> </v>
      </c>
      <c r="FG89" s="212" t="str">
        <f>IF(FC89=0," ",VLOOKUP(FC89,PROTOKOL!$A:$E,5,FALSE))</f>
        <v xml:space="preserve"> </v>
      </c>
      <c r="FH89" s="176"/>
      <c r="FI89" s="177" t="str">
        <f t="shared" si="291"/>
        <v xml:space="preserve"> 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24"/>
        <v xml:space="preserve"> </v>
      </c>
      <c r="FP89" s="176" t="str">
        <f>IF(FL89=0," ",VLOOKUP(FL89,PROTOKOL!$A:$E,5,FALSE))</f>
        <v xml:space="preserve"> </v>
      </c>
      <c r="FQ89" s="212" t="str">
        <f t="shared" si="366"/>
        <v xml:space="preserve"> </v>
      </c>
      <c r="FR89" s="176">
        <f t="shared" si="292"/>
        <v>0</v>
      </c>
      <c r="FS89" s="177" t="str">
        <f t="shared" si="293"/>
        <v xml:space="preserve"> </v>
      </c>
      <c r="FU89" s="173">
        <v>23</v>
      </c>
      <c r="FV89" s="231">
        <v>23</v>
      </c>
      <c r="FW89" s="174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5" t="str">
        <f t="shared" si="225"/>
        <v xml:space="preserve"> </v>
      </c>
      <c r="GC89" s="212" t="str">
        <f>IF(FY89=0," ",VLOOKUP(FY89,PROTOKOL!$A:$E,5,FALSE))</f>
        <v xml:space="preserve"> </v>
      </c>
      <c r="GD89" s="176"/>
      <c r="GE89" s="177" t="str">
        <f t="shared" si="294"/>
        <v xml:space="preserve"> 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26"/>
        <v xml:space="preserve"> </v>
      </c>
      <c r="GL89" s="176" t="str">
        <f>IF(GH89=0," ",VLOOKUP(GH89,PROTOKOL!$A:$E,5,FALSE))</f>
        <v xml:space="preserve"> </v>
      </c>
      <c r="GM89" s="212" t="str">
        <f t="shared" si="367"/>
        <v xml:space="preserve"> </v>
      </c>
      <c r="GN89" s="176">
        <f t="shared" si="295"/>
        <v>0</v>
      </c>
      <c r="GO89" s="177" t="str">
        <f t="shared" si="296"/>
        <v xml:space="preserve"> </v>
      </c>
      <c r="GQ89" s="173">
        <v>23</v>
      </c>
      <c r="GR89" s="231">
        <v>23</v>
      </c>
      <c r="GS89" s="174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5" t="str">
        <f t="shared" si="227"/>
        <v xml:space="preserve"> </v>
      </c>
      <c r="GY89" s="212" t="str">
        <f>IF(GU89=0," ",VLOOKUP(GU89,PROTOKOL!$A:$E,5,FALSE))</f>
        <v xml:space="preserve"> </v>
      </c>
      <c r="GZ89" s="176"/>
      <c r="HA89" s="177" t="str">
        <f t="shared" si="297"/>
        <v xml:space="preserve"> 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28"/>
        <v xml:space="preserve"> </v>
      </c>
      <c r="HH89" s="176" t="str">
        <f>IF(HD89=0," ",VLOOKUP(HD89,PROTOKOL!$A:$E,5,FALSE))</f>
        <v xml:space="preserve"> </v>
      </c>
      <c r="HI89" s="212" t="str">
        <f t="shared" si="368"/>
        <v xml:space="preserve"> </v>
      </c>
      <c r="HJ89" s="176">
        <f t="shared" si="298"/>
        <v>0</v>
      </c>
      <c r="HK89" s="177" t="str">
        <f t="shared" si="299"/>
        <v xml:space="preserve"> </v>
      </c>
      <c r="HM89" s="173">
        <v>23</v>
      </c>
      <c r="HN89" s="231">
        <v>23</v>
      </c>
      <c r="HO89" s="174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5" t="str">
        <f t="shared" si="229"/>
        <v xml:space="preserve"> </v>
      </c>
      <c r="HU89" s="212" t="str">
        <f>IF(HQ89=0," ",VLOOKUP(HQ89,PROTOKOL!$A:$E,5,FALSE))</f>
        <v xml:space="preserve"> </v>
      </c>
      <c r="HV89" s="176"/>
      <c r="HW89" s="177" t="str">
        <f t="shared" si="300"/>
        <v xml:space="preserve"> 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30"/>
        <v xml:space="preserve"> </v>
      </c>
      <c r="ID89" s="176" t="str">
        <f>IF(HZ89=0," ",VLOOKUP(HZ89,PROTOKOL!$A:$E,5,FALSE))</f>
        <v xml:space="preserve"> </v>
      </c>
      <c r="IE89" s="212" t="str">
        <f t="shared" si="369"/>
        <v xml:space="preserve"> </v>
      </c>
      <c r="IF89" s="176">
        <f t="shared" si="301"/>
        <v>0</v>
      </c>
      <c r="IG89" s="177" t="str">
        <f t="shared" si="302"/>
        <v xml:space="preserve"> </v>
      </c>
      <c r="II89" s="173">
        <v>23</v>
      </c>
      <c r="IJ89" s="231">
        <v>23</v>
      </c>
      <c r="IK89" s="174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5" t="str">
        <f t="shared" si="231"/>
        <v xml:space="preserve"> </v>
      </c>
      <c r="IQ89" s="212" t="str">
        <f>IF(IM89=0," ",VLOOKUP(IM89,PROTOKOL!$A:$E,5,FALSE))</f>
        <v xml:space="preserve"> </v>
      </c>
      <c r="IR89" s="176"/>
      <c r="IS89" s="177" t="str">
        <f t="shared" si="303"/>
        <v xml:space="preserve"> 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32"/>
        <v xml:space="preserve"> </v>
      </c>
      <c r="IZ89" s="176" t="str">
        <f>IF(IV89=0," ",VLOOKUP(IV89,PROTOKOL!$A:$E,5,FALSE))</f>
        <v xml:space="preserve"> </v>
      </c>
      <c r="JA89" s="212" t="str">
        <f t="shared" si="370"/>
        <v xml:space="preserve"> </v>
      </c>
      <c r="JB89" s="176">
        <f t="shared" si="304"/>
        <v>0</v>
      </c>
      <c r="JC89" s="177" t="str">
        <f t="shared" si="305"/>
        <v xml:space="preserve"> </v>
      </c>
      <c r="JE89" s="173">
        <v>23</v>
      </c>
      <c r="JF89" s="231">
        <v>23</v>
      </c>
      <c r="JG89" s="174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5" t="str">
        <f t="shared" si="233"/>
        <v xml:space="preserve"> </v>
      </c>
      <c r="JM89" s="212" t="str">
        <f>IF(JI89=0," ",VLOOKUP(JI89,PROTOKOL!$A:$E,5,FALSE))</f>
        <v xml:space="preserve"> </v>
      </c>
      <c r="JN89" s="176"/>
      <c r="JO89" s="177" t="str">
        <f t="shared" si="306"/>
        <v xml:space="preserve"> 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34"/>
        <v xml:space="preserve"> </v>
      </c>
      <c r="JV89" s="176" t="str">
        <f>IF(JR89=0," ",VLOOKUP(JR89,PROTOKOL!$A:$E,5,FALSE))</f>
        <v xml:space="preserve"> </v>
      </c>
      <c r="JW89" s="212" t="str">
        <f t="shared" si="371"/>
        <v xml:space="preserve"> </v>
      </c>
      <c r="JX89" s="176">
        <f t="shared" si="307"/>
        <v>0</v>
      </c>
      <c r="JY89" s="177" t="str">
        <f t="shared" si="308"/>
        <v xml:space="preserve"> </v>
      </c>
      <c r="KA89" s="173">
        <v>23</v>
      </c>
      <c r="KB89" s="231">
        <v>23</v>
      </c>
      <c r="KC89" s="174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5" t="str">
        <f t="shared" si="235"/>
        <v xml:space="preserve"> </v>
      </c>
      <c r="KI89" s="212" t="str">
        <f>IF(KE89=0," ",VLOOKUP(KE89,PROTOKOL!$A:$E,5,FALSE))</f>
        <v xml:space="preserve"> </v>
      </c>
      <c r="KJ89" s="176"/>
      <c r="KK89" s="177" t="str">
        <f t="shared" si="309"/>
        <v xml:space="preserve"> 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36"/>
        <v xml:space="preserve"> </v>
      </c>
      <c r="KR89" s="176" t="str">
        <f>IF(KN89=0," ",VLOOKUP(KN89,PROTOKOL!$A:$E,5,FALSE))</f>
        <v xml:space="preserve"> </v>
      </c>
      <c r="KS89" s="212" t="str">
        <f t="shared" si="372"/>
        <v xml:space="preserve"> </v>
      </c>
      <c r="KT89" s="176">
        <f t="shared" si="310"/>
        <v>0</v>
      </c>
      <c r="KU89" s="177" t="str">
        <f t="shared" si="311"/>
        <v xml:space="preserve"> </v>
      </c>
      <c r="KW89" s="173">
        <v>23</v>
      </c>
      <c r="KX89" s="231">
        <v>23</v>
      </c>
      <c r="KY89" s="174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5" t="str">
        <f t="shared" si="237"/>
        <v xml:space="preserve"> </v>
      </c>
      <c r="LE89" s="212" t="str">
        <f>IF(LA89=0," ",VLOOKUP(LA89,PROTOKOL!$A:$E,5,FALSE))</f>
        <v xml:space="preserve"> </v>
      </c>
      <c r="LF89" s="176"/>
      <c r="LG89" s="177" t="str">
        <f t="shared" si="312"/>
        <v xml:space="preserve"> </v>
      </c>
      <c r="LH89" s="217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5" t="str">
        <f t="shared" si="238"/>
        <v xml:space="preserve"> </v>
      </c>
      <c r="LN89" s="176" t="str">
        <f>IF(LJ89=0," ",VLOOKUP(LJ89,PROTOKOL!$A:$E,5,FALSE))</f>
        <v xml:space="preserve"> </v>
      </c>
      <c r="LO89" s="212" t="str">
        <f t="shared" si="373"/>
        <v xml:space="preserve"> </v>
      </c>
      <c r="LP89" s="176">
        <f t="shared" si="313"/>
        <v>0</v>
      </c>
      <c r="LQ89" s="177" t="str">
        <f t="shared" si="314"/>
        <v xml:space="preserve"> </v>
      </c>
      <c r="LS89" s="173">
        <v>23</v>
      </c>
      <c r="LT89" s="231">
        <v>23</v>
      </c>
      <c r="LU89" s="174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5" t="str">
        <f t="shared" si="239"/>
        <v xml:space="preserve"> </v>
      </c>
      <c r="MA89" s="212" t="str">
        <f>IF(LW89=0," ",VLOOKUP(LW89,PROTOKOL!$A:$E,5,FALSE))</f>
        <v xml:space="preserve"> </v>
      </c>
      <c r="MB89" s="176"/>
      <c r="MC89" s="177" t="str">
        <f t="shared" si="315"/>
        <v xml:space="preserve"> 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40"/>
        <v xml:space="preserve"> </v>
      </c>
      <c r="MJ89" s="176" t="str">
        <f>IF(MF89=0," ",VLOOKUP(MF89,PROTOKOL!$A:$E,5,FALSE))</f>
        <v xml:space="preserve"> </v>
      </c>
      <c r="MK89" s="212" t="str">
        <f t="shared" si="374"/>
        <v xml:space="preserve"> </v>
      </c>
      <c r="ML89" s="176">
        <f t="shared" si="316"/>
        <v>0</v>
      </c>
      <c r="MM89" s="177" t="str">
        <f t="shared" si="317"/>
        <v xml:space="preserve"> </v>
      </c>
      <c r="MO89" s="173">
        <v>23</v>
      </c>
      <c r="MP89" s="231">
        <v>23</v>
      </c>
      <c r="MQ89" s="174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5" t="str">
        <f t="shared" si="241"/>
        <v xml:space="preserve"> </v>
      </c>
      <c r="MW89" s="212" t="str">
        <f>IF(MS89=0," ",VLOOKUP(MS89,PROTOKOL!$A:$E,5,FALSE))</f>
        <v xml:space="preserve"> </v>
      </c>
      <c r="MX89" s="176"/>
      <c r="MY89" s="177" t="str">
        <f t="shared" si="318"/>
        <v xml:space="preserve"> 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42"/>
        <v xml:space="preserve"> </v>
      </c>
      <c r="NF89" s="176" t="str">
        <f>IF(NB89=0," ",VLOOKUP(NB89,PROTOKOL!$A:$E,5,FALSE))</f>
        <v xml:space="preserve"> </v>
      </c>
      <c r="NG89" s="212" t="str">
        <f t="shared" si="375"/>
        <v xml:space="preserve"> </v>
      </c>
      <c r="NH89" s="176">
        <f t="shared" si="319"/>
        <v>0</v>
      </c>
      <c r="NI89" s="177" t="str">
        <f t="shared" si="320"/>
        <v xml:space="preserve"> </v>
      </c>
      <c r="NK89" s="173">
        <v>23</v>
      </c>
      <c r="NL89" s="231">
        <v>23</v>
      </c>
      <c r="NM89" s="174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5" t="str">
        <f t="shared" si="243"/>
        <v xml:space="preserve"> </v>
      </c>
      <c r="NS89" s="212" t="str">
        <f>IF(NO89=0," ",VLOOKUP(NO89,PROTOKOL!$A:$E,5,FALSE))</f>
        <v xml:space="preserve"> </v>
      </c>
      <c r="NT89" s="176"/>
      <c r="NU89" s="177" t="str">
        <f t="shared" si="321"/>
        <v xml:space="preserve"> 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44"/>
        <v xml:space="preserve"> </v>
      </c>
      <c r="OB89" s="176" t="str">
        <f>IF(NX89=0," ",VLOOKUP(NX89,PROTOKOL!$A:$E,5,FALSE))</f>
        <v xml:space="preserve"> </v>
      </c>
      <c r="OC89" s="212" t="str">
        <f t="shared" si="376"/>
        <v xml:space="preserve"> </v>
      </c>
      <c r="OD89" s="176">
        <f t="shared" si="322"/>
        <v>0</v>
      </c>
      <c r="OE89" s="177" t="str">
        <f t="shared" si="323"/>
        <v xml:space="preserve"> </v>
      </c>
      <c r="OG89" s="173">
        <v>23</v>
      </c>
      <c r="OH89" s="231">
        <v>23</v>
      </c>
      <c r="OI89" s="174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5" t="str">
        <f t="shared" si="245"/>
        <v xml:space="preserve"> </v>
      </c>
      <c r="OO89" s="212" t="str">
        <f>IF(OK89=0," ",VLOOKUP(OK89,PROTOKOL!$A:$E,5,FALSE))</f>
        <v xml:space="preserve"> </v>
      </c>
      <c r="OP89" s="176"/>
      <c r="OQ89" s="177" t="str">
        <f t="shared" si="324"/>
        <v xml:space="preserve"> 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46"/>
        <v xml:space="preserve"> </v>
      </c>
      <c r="OX89" s="176" t="str">
        <f>IF(OT89=0," ",VLOOKUP(OT89,PROTOKOL!$A:$E,5,FALSE))</f>
        <v xml:space="preserve"> </v>
      </c>
      <c r="OY89" s="212" t="str">
        <f t="shared" si="377"/>
        <v xml:space="preserve"> </v>
      </c>
      <c r="OZ89" s="176">
        <f t="shared" si="325"/>
        <v>0</v>
      </c>
      <c r="PA89" s="177" t="str">
        <f t="shared" si="326"/>
        <v xml:space="preserve"> </v>
      </c>
      <c r="PC89" s="173">
        <v>23</v>
      </c>
      <c r="PD89" s="231">
        <v>23</v>
      </c>
      <c r="PE89" s="174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5" t="str">
        <f t="shared" si="247"/>
        <v xml:space="preserve"> </v>
      </c>
      <c r="PK89" s="212" t="str">
        <f>IF(PG89=0," ",VLOOKUP(PG89,PROTOKOL!$A:$E,5,FALSE))</f>
        <v xml:space="preserve"> </v>
      </c>
      <c r="PL89" s="176"/>
      <c r="PM89" s="177" t="str">
        <f t="shared" si="327"/>
        <v xml:space="preserve"> 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48"/>
        <v xml:space="preserve"> </v>
      </c>
      <c r="PT89" s="176" t="str">
        <f>IF(PP89=0," ",VLOOKUP(PP89,PROTOKOL!$A:$E,5,FALSE))</f>
        <v xml:space="preserve"> </v>
      </c>
      <c r="PU89" s="212" t="str">
        <f t="shared" si="378"/>
        <v xml:space="preserve"> </v>
      </c>
      <c r="PV89" s="176">
        <f t="shared" si="328"/>
        <v>0</v>
      </c>
      <c r="PW89" s="177" t="str">
        <f t="shared" si="329"/>
        <v xml:space="preserve"> </v>
      </c>
      <c r="PY89" s="173">
        <v>23</v>
      </c>
      <c r="PZ89" s="231">
        <v>23</v>
      </c>
      <c r="QA89" s="174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5" t="str">
        <f t="shared" si="249"/>
        <v xml:space="preserve"> </v>
      </c>
      <c r="QG89" s="212" t="str">
        <f>IF(QC89=0," ",VLOOKUP(QC89,PROTOKOL!$A:$E,5,FALSE))</f>
        <v xml:space="preserve"> </v>
      </c>
      <c r="QH89" s="176"/>
      <c r="QI89" s="177" t="str">
        <f t="shared" si="330"/>
        <v xml:space="preserve"> 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50"/>
        <v xml:space="preserve"> </v>
      </c>
      <c r="QP89" s="176" t="str">
        <f>IF(QL89=0," ",VLOOKUP(QL89,PROTOKOL!$A:$E,5,FALSE))</f>
        <v xml:space="preserve"> </v>
      </c>
      <c r="QQ89" s="212" t="str">
        <f t="shared" si="379"/>
        <v xml:space="preserve"> </v>
      </c>
      <c r="QR89" s="176">
        <f t="shared" si="331"/>
        <v>0</v>
      </c>
      <c r="QS89" s="177" t="str">
        <f t="shared" si="332"/>
        <v xml:space="preserve"> </v>
      </c>
      <c r="QU89" s="173">
        <v>23</v>
      </c>
      <c r="QV89" s="231">
        <v>23</v>
      </c>
      <c r="QW89" s="174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5" t="str">
        <f t="shared" si="251"/>
        <v xml:space="preserve"> </v>
      </c>
      <c r="RC89" s="212" t="str">
        <f>IF(QY89=0," ",VLOOKUP(QY89,PROTOKOL!$A:$E,5,FALSE))</f>
        <v xml:space="preserve"> </v>
      </c>
      <c r="RD89" s="176"/>
      <c r="RE89" s="177" t="str">
        <f t="shared" si="333"/>
        <v xml:space="preserve"> 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52"/>
        <v xml:space="preserve"> </v>
      </c>
      <c r="RL89" s="176" t="str">
        <f>IF(RH89=0," ",VLOOKUP(RH89,PROTOKOL!$A:$E,5,FALSE))</f>
        <v xml:space="preserve"> </v>
      </c>
      <c r="RM89" s="212" t="str">
        <f t="shared" si="380"/>
        <v xml:space="preserve"> </v>
      </c>
      <c r="RN89" s="176">
        <f t="shared" si="334"/>
        <v>0</v>
      </c>
      <c r="RO89" s="177" t="str">
        <f t="shared" si="335"/>
        <v xml:space="preserve"> </v>
      </c>
      <c r="RQ89" s="173">
        <v>23</v>
      </c>
      <c r="RR89" s="231">
        <v>23</v>
      </c>
      <c r="RS89" s="174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5" t="str">
        <f t="shared" si="253"/>
        <v xml:space="preserve"> </v>
      </c>
      <c r="RY89" s="212" t="str">
        <f>IF(RU89=0," ",VLOOKUP(RU89,PROTOKOL!$A:$E,5,FALSE))</f>
        <v xml:space="preserve"> </v>
      </c>
      <c r="RZ89" s="176"/>
      <c r="SA89" s="177" t="str">
        <f t="shared" si="336"/>
        <v xml:space="preserve"> 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54"/>
        <v xml:space="preserve"> </v>
      </c>
      <c r="SH89" s="176" t="str">
        <f>IF(SD89=0," ",VLOOKUP(SD89,PROTOKOL!$A:$E,5,FALSE))</f>
        <v xml:space="preserve"> </v>
      </c>
      <c r="SI89" s="212" t="str">
        <f t="shared" si="381"/>
        <v xml:space="preserve"> </v>
      </c>
      <c r="SJ89" s="176">
        <f t="shared" si="337"/>
        <v>0</v>
      </c>
      <c r="SK89" s="177" t="str">
        <f t="shared" si="338"/>
        <v xml:space="preserve"> </v>
      </c>
      <c r="SM89" s="173">
        <v>23</v>
      </c>
      <c r="SN89" s="231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55"/>
        <v xml:space="preserve"> </v>
      </c>
      <c r="SU89" s="212" t="str">
        <f>IF(SQ89=0," ",VLOOKUP(SQ89,PROTOKOL!$A:$E,5,FALSE))</f>
        <v xml:space="preserve"> </v>
      </c>
      <c r="SV89" s="176"/>
      <c r="SW89" s="177" t="str">
        <f t="shared" si="339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56"/>
        <v xml:space="preserve"> </v>
      </c>
      <c r="TD89" s="176" t="str">
        <f>IF(SZ89=0," ",VLOOKUP(SZ89,PROTOKOL!$A:$E,5,FALSE))</f>
        <v xml:space="preserve"> </v>
      </c>
      <c r="TE89" s="212" t="str">
        <f t="shared" si="382"/>
        <v xml:space="preserve"> </v>
      </c>
      <c r="TF89" s="176">
        <f t="shared" si="340"/>
        <v>0</v>
      </c>
      <c r="TG89" s="177" t="str">
        <f t="shared" si="341"/>
        <v xml:space="preserve"> </v>
      </c>
      <c r="TI89" s="173">
        <v>23</v>
      </c>
      <c r="TJ89" s="231">
        <v>23</v>
      </c>
      <c r="TK89" s="174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7"/>
        <v xml:space="preserve"> </v>
      </c>
      <c r="TQ89" s="212" t="str">
        <f>IF(TM89=0," ",VLOOKUP(TM89,PROTOKOL!$A:$E,5,FALSE))</f>
        <v xml:space="preserve"> </v>
      </c>
      <c r="TR89" s="176"/>
      <c r="TS89" s="177" t="str">
        <f t="shared" si="342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8"/>
        <v xml:space="preserve"> </v>
      </c>
      <c r="TZ89" s="176" t="str">
        <f>IF(TV89=0," ",VLOOKUP(TV89,PROTOKOL!$A:$E,5,FALSE))</f>
        <v xml:space="preserve"> </v>
      </c>
      <c r="UA89" s="212" t="str">
        <f t="shared" si="383"/>
        <v xml:space="preserve"> </v>
      </c>
      <c r="UB89" s="176">
        <f t="shared" si="343"/>
        <v>0</v>
      </c>
      <c r="UC89" s="177" t="str">
        <f t="shared" si="344"/>
        <v xml:space="preserve"> </v>
      </c>
      <c r="UE89" s="173">
        <v>23</v>
      </c>
      <c r="UF89" s="231">
        <v>23</v>
      </c>
      <c r="UG89" s="174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75" t="str">
        <f t="shared" si="259"/>
        <v xml:space="preserve"> </v>
      </c>
      <c r="UM89" s="212" t="str">
        <f>IF(UI89=0," ",VLOOKUP(UI89,PROTOKOL!$A:$E,5,FALSE))</f>
        <v xml:space="preserve"> </v>
      </c>
      <c r="UN89" s="176"/>
      <c r="UO89" s="177" t="str">
        <f t="shared" si="345"/>
        <v xml:space="preserve"> 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60"/>
        <v xml:space="preserve"> </v>
      </c>
      <c r="UV89" s="176" t="str">
        <f>IF(UR89=0," ",VLOOKUP(UR89,PROTOKOL!$A:$E,5,FALSE))</f>
        <v xml:space="preserve"> </v>
      </c>
      <c r="UW89" s="212" t="str">
        <f t="shared" si="384"/>
        <v xml:space="preserve"> </v>
      </c>
      <c r="UX89" s="176">
        <f t="shared" si="346"/>
        <v>0</v>
      </c>
      <c r="UY89" s="177" t="str">
        <f t="shared" si="347"/>
        <v xml:space="preserve"> </v>
      </c>
      <c r="VA89" s="173">
        <v>23</v>
      </c>
      <c r="VB89" s="231">
        <v>23</v>
      </c>
      <c r="VC89" s="174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75" t="str">
        <f t="shared" si="261"/>
        <v xml:space="preserve"> </v>
      </c>
      <c r="VI89" s="212" t="str">
        <f>IF(VE89=0," ",VLOOKUP(VE89,PROTOKOL!$A:$E,5,FALSE))</f>
        <v xml:space="preserve"> </v>
      </c>
      <c r="VJ89" s="176"/>
      <c r="VK89" s="177" t="str">
        <f t="shared" si="348"/>
        <v xml:space="preserve"> 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62"/>
        <v xml:space="preserve"> </v>
      </c>
      <c r="VR89" s="176" t="str">
        <f>IF(VN89=0," ",VLOOKUP(VN89,PROTOKOL!$A:$E,5,FALSE))</f>
        <v xml:space="preserve"> </v>
      </c>
      <c r="VS89" s="212" t="str">
        <f t="shared" si="385"/>
        <v xml:space="preserve"> </v>
      </c>
      <c r="VT89" s="176">
        <f t="shared" si="349"/>
        <v>0</v>
      </c>
      <c r="VU89" s="177" t="str">
        <f t="shared" si="350"/>
        <v xml:space="preserve"> </v>
      </c>
      <c r="VW89" s="173">
        <v>23</v>
      </c>
      <c r="VX89" s="231">
        <v>23</v>
      </c>
      <c r="VY89" s="174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75" t="str">
        <f t="shared" si="263"/>
        <v xml:space="preserve"> </v>
      </c>
      <c r="WE89" s="212" t="str">
        <f>IF(WA89=0," ",VLOOKUP(WA89,PROTOKOL!$A:$E,5,FALSE))</f>
        <v xml:space="preserve"> </v>
      </c>
      <c r="WF89" s="176"/>
      <c r="WG89" s="177" t="str">
        <f t="shared" si="351"/>
        <v xml:space="preserve"> </v>
      </c>
      <c r="WH89" s="217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75" t="str">
        <f t="shared" si="264"/>
        <v xml:space="preserve"> </v>
      </c>
      <c r="WN89" s="176" t="str">
        <f>IF(WJ89=0," ",VLOOKUP(WJ89,PROTOKOL!$A:$E,5,FALSE))</f>
        <v xml:space="preserve"> </v>
      </c>
      <c r="WO89" s="212" t="str">
        <f t="shared" si="386"/>
        <v xml:space="preserve"> </v>
      </c>
      <c r="WP89" s="176">
        <f t="shared" si="352"/>
        <v>0</v>
      </c>
      <c r="WQ89" s="177" t="str">
        <f t="shared" si="353"/>
        <v xml:space="preserve"> </v>
      </c>
      <c r="WS89" s="173">
        <v>23</v>
      </c>
      <c r="WT89" s="231">
        <v>23</v>
      </c>
      <c r="WU89" s="174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75" t="str">
        <f t="shared" si="265"/>
        <v xml:space="preserve"> </v>
      </c>
      <c r="XA89" s="212" t="str">
        <f>IF(WW89=0," ",VLOOKUP(WW89,PROTOKOL!$A:$E,5,FALSE))</f>
        <v xml:space="preserve"> </v>
      </c>
      <c r="XB89" s="176"/>
      <c r="XC89" s="177" t="str">
        <f t="shared" si="354"/>
        <v xml:space="preserve"> 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66"/>
        <v xml:space="preserve"> </v>
      </c>
      <c r="XJ89" s="176" t="str">
        <f>IF(XF89=0," ",VLOOKUP(XF89,PROTOKOL!$A:$E,5,FALSE))</f>
        <v xml:space="preserve"> </v>
      </c>
      <c r="XK89" s="212" t="str">
        <f t="shared" si="387"/>
        <v xml:space="preserve"> </v>
      </c>
      <c r="XL89" s="176">
        <f t="shared" si="355"/>
        <v>0</v>
      </c>
      <c r="XM89" s="177" t="str">
        <f t="shared" si="356"/>
        <v xml:space="preserve"> </v>
      </c>
      <c r="XO89" s="173">
        <v>23</v>
      </c>
      <c r="XP89" s="231">
        <v>23</v>
      </c>
      <c r="XQ89" s="174" t="str">
        <f>IF(XS89=0," ",VLOOKUP(XS89,PROTOKOL!$A:$F,6,FALSE))</f>
        <v xml:space="preserve"> </v>
      </c>
      <c r="XR89" s="43"/>
      <c r="XS89" s="43"/>
      <c r="XT89" s="43"/>
      <c r="XU89" s="42" t="str">
        <f>IF(XS89=0," ",(VLOOKUP(XS89,PROTOKOL!$A$1:$E$29,2,FALSE))*XT89)</f>
        <v xml:space="preserve"> </v>
      </c>
      <c r="XV89" s="175" t="str">
        <f t="shared" si="267"/>
        <v xml:space="preserve"> </v>
      </c>
      <c r="XW89" s="212" t="str">
        <f>IF(XS89=0," ",VLOOKUP(XS89,PROTOKOL!$A:$E,5,FALSE))</f>
        <v xml:space="preserve"> </v>
      </c>
      <c r="XX89" s="176"/>
      <c r="XY89" s="177" t="str">
        <f t="shared" si="357"/>
        <v xml:space="preserve"> </v>
      </c>
      <c r="XZ89" s="217" t="str">
        <f>IF(YB89=0," ",VLOOKUP(YB89,PROTOKOL!$A:$F,6,FALSE))</f>
        <v xml:space="preserve"> </v>
      </c>
      <c r="YA89" s="43"/>
      <c r="YB89" s="43"/>
      <c r="YC89" s="43"/>
      <c r="YD89" s="91" t="str">
        <f>IF(YB89=0," ",(VLOOKUP(YB89,PROTOKOL!$A$1:$E$29,2,FALSE))*YC89)</f>
        <v xml:space="preserve"> </v>
      </c>
      <c r="YE89" s="175" t="str">
        <f t="shared" si="268"/>
        <v xml:space="preserve"> </v>
      </c>
      <c r="YF89" s="176" t="str">
        <f>IF(YB89=0," ",VLOOKUP(YB89,PROTOKOL!$A:$E,5,FALSE))</f>
        <v xml:space="preserve"> </v>
      </c>
      <c r="YG89" s="212" t="str">
        <f t="shared" si="388"/>
        <v xml:space="preserve"> </v>
      </c>
      <c r="YH89" s="176">
        <f t="shared" si="358"/>
        <v>0</v>
      </c>
      <c r="YI89" s="177" t="str">
        <f t="shared" si="359"/>
        <v xml:space="preserve"> </v>
      </c>
    </row>
    <row r="90" spans="1:659" ht="13.8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9"/>
        <v xml:space="preserve"> </v>
      </c>
      <c r="I90" s="212" t="str">
        <f>IF(E90=0," ",VLOOKUP(E90,PROTOKOL!$A:$E,5,FALSE))</f>
        <v xml:space="preserve"> </v>
      </c>
      <c r="J90" s="176"/>
      <c r="K90" s="177" t="str">
        <f t="shared" si="269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10"/>
        <v xml:space="preserve"> </v>
      </c>
      <c r="R90" s="176" t="str">
        <f>IF(N90=0," ",VLOOKUP(N90,PROTOKOL!$A:$E,5,FALSE))</f>
        <v xml:space="preserve"> </v>
      </c>
      <c r="S90" s="212" t="str">
        <f t="shared" si="270"/>
        <v xml:space="preserve"> </v>
      </c>
      <c r="T90" s="176">
        <f t="shared" si="271"/>
        <v>0</v>
      </c>
      <c r="U90" s="177" t="str">
        <f t="shared" si="272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11"/>
        <v xml:space="preserve"> </v>
      </c>
      <c r="AE90" s="212" t="str">
        <f>IF(AA90=0," ",VLOOKUP(AA90,PROTOKOL!$A:$E,5,FALSE))</f>
        <v xml:space="preserve"> </v>
      </c>
      <c r="AF90" s="176"/>
      <c r="AG90" s="177" t="str">
        <f t="shared" si="273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12"/>
        <v xml:space="preserve"> </v>
      </c>
      <c r="AN90" s="176" t="str">
        <f>IF(AJ90=0," ",VLOOKUP(AJ90,PROTOKOL!$A:$E,5,FALSE))</f>
        <v xml:space="preserve"> </v>
      </c>
      <c r="AO90" s="212" t="str">
        <f t="shared" si="360"/>
        <v xml:space="preserve"> </v>
      </c>
      <c r="AP90" s="176">
        <f t="shared" si="274"/>
        <v>0</v>
      </c>
      <c r="AQ90" s="177" t="str">
        <f t="shared" si="275"/>
        <v xml:space="preserve"> </v>
      </c>
      <c r="AS90" s="173">
        <v>23</v>
      </c>
      <c r="AT90" s="229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13"/>
        <v xml:space="preserve"> </v>
      </c>
      <c r="BA90" s="212" t="str">
        <f>IF(AW90=0," ",VLOOKUP(AW90,PROTOKOL!$A:$E,5,FALSE))</f>
        <v xml:space="preserve"> </v>
      </c>
      <c r="BB90" s="176"/>
      <c r="BC90" s="177" t="str">
        <f t="shared" si="276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14"/>
        <v xml:space="preserve"> </v>
      </c>
      <c r="BJ90" s="176" t="str">
        <f>IF(BF90=0," ",VLOOKUP(BF90,PROTOKOL!$A:$E,5,FALSE))</f>
        <v xml:space="preserve"> </v>
      </c>
      <c r="BK90" s="212" t="str">
        <f t="shared" si="361"/>
        <v xml:space="preserve"> </v>
      </c>
      <c r="BL90" s="176">
        <f t="shared" si="277"/>
        <v>0</v>
      </c>
      <c r="BM90" s="177" t="str">
        <f t="shared" si="278"/>
        <v xml:space="preserve"> </v>
      </c>
      <c r="BO90" s="173">
        <v>23</v>
      </c>
      <c r="BP90" s="229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15"/>
        <v xml:space="preserve"> </v>
      </c>
      <c r="BW90" s="212" t="str">
        <f>IF(BS90=0," ",VLOOKUP(BS90,PROTOKOL!$A:$E,5,FALSE))</f>
        <v xml:space="preserve"> </v>
      </c>
      <c r="BX90" s="176"/>
      <c r="BY90" s="177" t="str">
        <f t="shared" si="279"/>
        <v xml:space="preserve"> 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16"/>
        <v xml:space="preserve"> </v>
      </c>
      <c r="CF90" s="176" t="str">
        <f>IF(CB90=0," ",VLOOKUP(CB90,PROTOKOL!$A:$E,5,FALSE))</f>
        <v xml:space="preserve"> </v>
      </c>
      <c r="CG90" s="212" t="str">
        <f t="shared" si="362"/>
        <v xml:space="preserve"> </v>
      </c>
      <c r="CH90" s="176">
        <f t="shared" si="280"/>
        <v>0</v>
      </c>
      <c r="CI90" s="177" t="str">
        <f t="shared" si="281"/>
        <v xml:space="preserve"> </v>
      </c>
      <c r="CK90" s="173">
        <v>23</v>
      </c>
      <c r="CL90" s="229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7"/>
        <v xml:space="preserve"> </v>
      </c>
      <c r="CS90" s="212" t="str">
        <f>IF(CO90=0," ",VLOOKUP(CO90,PROTOKOL!$A:$E,5,FALSE))</f>
        <v xml:space="preserve"> </v>
      </c>
      <c r="CT90" s="176"/>
      <c r="CU90" s="177" t="str">
        <f t="shared" si="282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8"/>
        <v xml:space="preserve"> </v>
      </c>
      <c r="DB90" s="176" t="str">
        <f>IF(CX90=0," ",VLOOKUP(CX90,PROTOKOL!$A:$E,5,FALSE))</f>
        <v xml:space="preserve"> </v>
      </c>
      <c r="DC90" s="212" t="str">
        <f t="shared" si="363"/>
        <v xml:space="preserve"> </v>
      </c>
      <c r="DD90" s="176">
        <f t="shared" si="283"/>
        <v>0</v>
      </c>
      <c r="DE90" s="177" t="str">
        <f t="shared" si="284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9"/>
        <v xml:space="preserve"> </v>
      </c>
      <c r="DO90" s="212" t="str">
        <f>IF(DK90=0," ",VLOOKUP(DK90,PROTOKOL!$A:$E,5,FALSE))</f>
        <v xml:space="preserve"> </v>
      </c>
      <c r="DP90" s="176"/>
      <c r="DQ90" s="177" t="str">
        <f t="shared" si="285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20"/>
        <v xml:space="preserve"> </v>
      </c>
      <c r="DX90" s="176" t="str">
        <f>IF(DT90=0," ",VLOOKUP(DT90,PROTOKOL!$A:$E,5,FALSE))</f>
        <v xml:space="preserve"> </v>
      </c>
      <c r="DY90" s="212" t="str">
        <f t="shared" si="364"/>
        <v xml:space="preserve"> </v>
      </c>
      <c r="DZ90" s="176">
        <f t="shared" si="286"/>
        <v>0</v>
      </c>
      <c r="EA90" s="177" t="str">
        <f t="shared" si="287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21"/>
        <v xml:space="preserve"> </v>
      </c>
      <c r="EK90" s="212" t="str">
        <f>IF(EG90=0," ",VLOOKUP(EG90,PROTOKOL!$A:$E,5,FALSE))</f>
        <v xml:space="preserve"> </v>
      </c>
      <c r="EL90" s="176"/>
      <c r="EM90" s="177" t="str">
        <f t="shared" si="288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22"/>
        <v xml:space="preserve"> </v>
      </c>
      <c r="ET90" s="176" t="str">
        <f>IF(EP90=0," ",VLOOKUP(EP90,PROTOKOL!$A:$E,5,FALSE))</f>
        <v xml:space="preserve"> </v>
      </c>
      <c r="EU90" s="212" t="str">
        <f t="shared" si="365"/>
        <v xml:space="preserve"> </v>
      </c>
      <c r="EV90" s="176">
        <f t="shared" si="289"/>
        <v>0</v>
      </c>
      <c r="EW90" s="177" t="str">
        <f t="shared" si="290"/>
        <v xml:space="preserve"> </v>
      </c>
      <c r="EY90" s="173">
        <v>23</v>
      </c>
      <c r="EZ90" s="229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23"/>
        <v xml:space="preserve"> </v>
      </c>
      <c r="FG90" s="212" t="str">
        <f>IF(FC90=0," ",VLOOKUP(FC90,PROTOKOL!$A:$E,5,FALSE))</f>
        <v xml:space="preserve"> </v>
      </c>
      <c r="FH90" s="176"/>
      <c r="FI90" s="177" t="str">
        <f t="shared" si="291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24"/>
        <v xml:space="preserve"> </v>
      </c>
      <c r="FP90" s="176" t="str">
        <f>IF(FL90=0," ",VLOOKUP(FL90,PROTOKOL!$A:$E,5,FALSE))</f>
        <v xml:space="preserve"> </v>
      </c>
      <c r="FQ90" s="212" t="str">
        <f t="shared" si="366"/>
        <v xml:space="preserve"> </v>
      </c>
      <c r="FR90" s="176">
        <f t="shared" si="292"/>
        <v>0</v>
      </c>
      <c r="FS90" s="177" t="str">
        <f t="shared" si="293"/>
        <v xml:space="preserve"> 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25"/>
        <v xml:space="preserve"> </v>
      </c>
      <c r="GC90" s="212" t="str">
        <f>IF(FY90=0," ",VLOOKUP(FY90,PROTOKOL!$A:$E,5,FALSE))</f>
        <v xml:space="preserve"> </v>
      </c>
      <c r="GD90" s="176"/>
      <c r="GE90" s="177" t="str">
        <f t="shared" si="294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26"/>
        <v xml:space="preserve"> </v>
      </c>
      <c r="GL90" s="176" t="str">
        <f>IF(GH90=0," ",VLOOKUP(GH90,PROTOKOL!$A:$E,5,FALSE))</f>
        <v xml:space="preserve"> </v>
      </c>
      <c r="GM90" s="212" t="str">
        <f t="shared" si="367"/>
        <v xml:space="preserve"> </v>
      </c>
      <c r="GN90" s="176">
        <f t="shared" si="295"/>
        <v>0</v>
      </c>
      <c r="GO90" s="177" t="str">
        <f t="shared" si="296"/>
        <v xml:space="preserve"> </v>
      </c>
      <c r="GQ90" s="173">
        <v>23</v>
      </c>
      <c r="GR90" s="229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7"/>
        <v xml:space="preserve"> </v>
      </c>
      <c r="GY90" s="212" t="str">
        <f>IF(GU90=0," ",VLOOKUP(GU90,PROTOKOL!$A:$E,5,FALSE))</f>
        <v xml:space="preserve"> </v>
      </c>
      <c r="GZ90" s="176"/>
      <c r="HA90" s="177" t="str">
        <f t="shared" si="297"/>
        <v xml:space="preserve"> 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28"/>
        <v xml:space="preserve"> </v>
      </c>
      <c r="HH90" s="176" t="str">
        <f>IF(HD90=0," ",VLOOKUP(HD90,PROTOKOL!$A:$E,5,FALSE))</f>
        <v xml:space="preserve"> </v>
      </c>
      <c r="HI90" s="212" t="str">
        <f t="shared" si="368"/>
        <v xml:space="preserve"> </v>
      </c>
      <c r="HJ90" s="176">
        <f t="shared" si="298"/>
        <v>0</v>
      </c>
      <c r="HK90" s="177" t="str">
        <f t="shared" si="299"/>
        <v xml:space="preserve"> </v>
      </c>
      <c r="HM90" s="173">
        <v>23</v>
      </c>
      <c r="HN90" s="229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29"/>
        <v xml:space="preserve"> </v>
      </c>
      <c r="HU90" s="212" t="str">
        <f>IF(HQ90=0," ",VLOOKUP(HQ90,PROTOKOL!$A:$E,5,FALSE))</f>
        <v xml:space="preserve"> </v>
      </c>
      <c r="HV90" s="176"/>
      <c r="HW90" s="177" t="str">
        <f t="shared" si="300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30"/>
        <v xml:space="preserve"> </v>
      </c>
      <c r="ID90" s="176" t="str">
        <f>IF(HZ90=0," ",VLOOKUP(HZ90,PROTOKOL!$A:$E,5,FALSE))</f>
        <v xml:space="preserve"> </v>
      </c>
      <c r="IE90" s="212" t="str">
        <f t="shared" si="369"/>
        <v xml:space="preserve"> </v>
      </c>
      <c r="IF90" s="176">
        <f t="shared" si="301"/>
        <v>0</v>
      </c>
      <c r="IG90" s="177" t="str">
        <f t="shared" si="302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31"/>
        <v xml:space="preserve"> </v>
      </c>
      <c r="IQ90" s="212" t="str">
        <f>IF(IM90=0," ",VLOOKUP(IM90,PROTOKOL!$A:$E,5,FALSE))</f>
        <v xml:space="preserve"> </v>
      </c>
      <c r="IR90" s="176"/>
      <c r="IS90" s="177" t="str">
        <f t="shared" si="303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32"/>
        <v xml:space="preserve"> </v>
      </c>
      <c r="IZ90" s="176" t="str">
        <f>IF(IV90=0," ",VLOOKUP(IV90,PROTOKOL!$A:$E,5,FALSE))</f>
        <v xml:space="preserve"> </v>
      </c>
      <c r="JA90" s="212" t="str">
        <f t="shared" si="370"/>
        <v xml:space="preserve"> </v>
      </c>
      <c r="JB90" s="176">
        <f t="shared" si="304"/>
        <v>0</v>
      </c>
      <c r="JC90" s="177" t="str">
        <f t="shared" si="305"/>
        <v xml:space="preserve"> </v>
      </c>
      <c r="JE90" s="173">
        <v>23</v>
      </c>
      <c r="JF90" s="229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33"/>
        <v xml:space="preserve"> </v>
      </c>
      <c r="JM90" s="212" t="str">
        <f>IF(JI90=0," ",VLOOKUP(JI90,PROTOKOL!$A:$E,5,FALSE))</f>
        <v xml:space="preserve"> </v>
      </c>
      <c r="JN90" s="176"/>
      <c r="JO90" s="177" t="str">
        <f t="shared" si="306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34"/>
        <v xml:space="preserve"> </v>
      </c>
      <c r="JV90" s="176" t="str">
        <f>IF(JR90=0," ",VLOOKUP(JR90,PROTOKOL!$A:$E,5,FALSE))</f>
        <v xml:space="preserve"> </v>
      </c>
      <c r="JW90" s="212" t="str">
        <f t="shared" si="371"/>
        <v xml:space="preserve"> </v>
      </c>
      <c r="JX90" s="176">
        <f t="shared" si="307"/>
        <v>0</v>
      </c>
      <c r="JY90" s="177" t="str">
        <f t="shared" si="308"/>
        <v xml:space="preserve"> </v>
      </c>
      <c r="KA90" s="173">
        <v>23</v>
      </c>
      <c r="KB90" s="229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35"/>
        <v xml:space="preserve"> </v>
      </c>
      <c r="KI90" s="212" t="str">
        <f>IF(KE90=0," ",VLOOKUP(KE90,PROTOKOL!$A:$E,5,FALSE))</f>
        <v xml:space="preserve"> </v>
      </c>
      <c r="KJ90" s="176"/>
      <c r="KK90" s="177" t="str">
        <f t="shared" si="309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36"/>
        <v xml:space="preserve"> </v>
      </c>
      <c r="KR90" s="176" t="str">
        <f>IF(KN90=0," ",VLOOKUP(KN90,PROTOKOL!$A:$E,5,FALSE))</f>
        <v xml:space="preserve"> </v>
      </c>
      <c r="KS90" s="212" t="str">
        <f t="shared" si="372"/>
        <v xml:space="preserve"> </v>
      </c>
      <c r="KT90" s="176">
        <f t="shared" si="310"/>
        <v>0</v>
      </c>
      <c r="KU90" s="177" t="str">
        <f t="shared" si="311"/>
        <v xml:space="preserve"> </v>
      </c>
      <c r="KW90" s="173">
        <v>23</v>
      </c>
      <c r="KX90" s="229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7"/>
        <v xml:space="preserve"> </v>
      </c>
      <c r="LE90" s="212" t="str">
        <f>IF(LA90=0," ",VLOOKUP(LA90,PROTOKOL!$A:$E,5,FALSE))</f>
        <v xml:space="preserve"> </v>
      </c>
      <c r="LF90" s="176"/>
      <c r="LG90" s="177" t="str">
        <f t="shared" si="312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8"/>
        <v xml:space="preserve"> </v>
      </c>
      <c r="LN90" s="176" t="str">
        <f>IF(LJ90=0," ",VLOOKUP(LJ90,PROTOKOL!$A:$E,5,FALSE))</f>
        <v xml:space="preserve"> </v>
      </c>
      <c r="LO90" s="212" t="str">
        <f t="shared" si="373"/>
        <v xml:space="preserve"> </v>
      </c>
      <c r="LP90" s="176">
        <f t="shared" si="313"/>
        <v>0</v>
      </c>
      <c r="LQ90" s="177" t="str">
        <f t="shared" si="314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9"/>
        <v xml:space="preserve"> </v>
      </c>
      <c r="MA90" s="212" t="str">
        <f>IF(LW90=0," ",VLOOKUP(LW90,PROTOKOL!$A:$E,5,FALSE))</f>
        <v xml:space="preserve"> </v>
      </c>
      <c r="MB90" s="176"/>
      <c r="MC90" s="177" t="str">
        <f t="shared" si="315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40"/>
        <v xml:space="preserve"> </v>
      </c>
      <c r="MJ90" s="176" t="str">
        <f>IF(MF90=0," ",VLOOKUP(MF90,PROTOKOL!$A:$E,5,FALSE))</f>
        <v xml:space="preserve"> </v>
      </c>
      <c r="MK90" s="212" t="str">
        <f t="shared" si="374"/>
        <v xml:space="preserve"> </v>
      </c>
      <c r="ML90" s="176">
        <f t="shared" si="316"/>
        <v>0</v>
      </c>
      <c r="MM90" s="177" t="str">
        <f t="shared" si="317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41"/>
        <v xml:space="preserve"> </v>
      </c>
      <c r="MW90" s="212" t="str">
        <f>IF(MS90=0," ",VLOOKUP(MS90,PROTOKOL!$A:$E,5,FALSE))</f>
        <v xml:space="preserve"> </v>
      </c>
      <c r="MX90" s="176"/>
      <c r="MY90" s="177" t="str">
        <f t="shared" si="318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42"/>
        <v xml:space="preserve"> </v>
      </c>
      <c r="NF90" s="176" t="str">
        <f>IF(NB90=0," ",VLOOKUP(NB90,PROTOKOL!$A:$E,5,FALSE))</f>
        <v xml:space="preserve"> </v>
      </c>
      <c r="NG90" s="212" t="str">
        <f t="shared" si="375"/>
        <v xml:space="preserve"> </v>
      </c>
      <c r="NH90" s="176">
        <f t="shared" si="319"/>
        <v>0</v>
      </c>
      <c r="NI90" s="177" t="str">
        <f t="shared" si="320"/>
        <v xml:space="preserve"> </v>
      </c>
      <c r="NK90" s="173">
        <v>23</v>
      </c>
      <c r="NL90" s="229"/>
      <c r="NM90" s="174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5" t="str">
        <f t="shared" si="243"/>
        <v xml:space="preserve"> </v>
      </c>
      <c r="NS90" s="212" t="str">
        <f>IF(NO90=0," ",VLOOKUP(NO90,PROTOKOL!$A:$E,5,FALSE))</f>
        <v xml:space="preserve"> </v>
      </c>
      <c r="NT90" s="176"/>
      <c r="NU90" s="177" t="str">
        <f t="shared" si="321"/>
        <v xml:space="preserve"> 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44"/>
        <v xml:space="preserve"> </v>
      </c>
      <c r="OB90" s="176" t="str">
        <f>IF(NX90=0," ",VLOOKUP(NX90,PROTOKOL!$A:$E,5,FALSE))</f>
        <v xml:space="preserve"> </v>
      </c>
      <c r="OC90" s="212" t="str">
        <f t="shared" si="376"/>
        <v xml:space="preserve"> </v>
      </c>
      <c r="OD90" s="176">
        <f t="shared" si="322"/>
        <v>0</v>
      </c>
      <c r="OE90" s="177" t="str">
        <f t="shared" si="323"/>
        <v xml:space="preserve"> </v>
      </c>
      <c r="OG90" s="173">
        <v>23</v>
      </c>
      <c r="OH90" s="229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45"/>
        <v xml:space="preserve"> </v>
      </c>
      <c r="OO90" s="212" t="str">
        <f>IF(OK90=0," ",VLOOKUP(OK90,PROTOKOL!$A:$E,5,FALSE))</f>
        <v xml:space="preserve"> </v>
      </c>
      <c r="OP90" s="176"/>
      <c r="OQ90" s="177" t="str">
        <f t="shared" si="324"/>
        <v xml:space="preserve"> 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46"/>
        <v xml:space="preserve"> </v>
      </c>
      <c r="OX90" s="176" t="str">
        <f>IF(OT90=0," ",VLOOKUP(OT90,PROTOKOL!$A:$E,5,FALSE))</f>
        <v xml:space="preserve"> </v>
      </c>
      <c r="OY90" s="212" t="str">
        <f t="shared" si="377"/>
        <v xml:space="preserve"> </v>
      </c>
      <c r="OZ90" s="176">
        <f t="shared" si="325"/>
        <v>0</v>
      </c>
      <c r="PA90" s="177" t="str">
        <f t="shared" si="326"/>
        <v xml:space="preserve"> </v>
      </c>
      <c r="PC90" s="173">
        <v>23</v>
      </c>
      <c r="PD90" s="229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7"/>
        <v xml:space="preserve"> </v>
      </c>
      <c r="PK90" s="212" t="str">
        <f>IF(PG90=0," ",VLOOKUP(PG90,PROTOKOL!$A:$E,5,FALSE))</f>
        <v xml:space="preserve"> </v>
      </c>
      <c r="PL90" s="176"/>
      <c r="PM90" s="177" t="str">
        <f t="shared" si="327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8"/>
        <v xml:space="preserve"> </v>
      </c>
      <c r="PT90" s="176" t="str">
        <f>IF(PP90=0," ",VLOOKUP(PP90,PROTOKOL!$A:$E,5,FALSE))</f>
        <v xml:space="preserve"> </v>
      </c>
      <c r="PU90" s="212" t="str">
        <f t="shared" si="378"/>
        <v xml:space="preserve"> </v>
      </c>
      <c r="PV90" s="176">
        <f t="shared" si="328"/>
        <v>0</v>
      </c>
      <c r="PW90" s="177" t="str">
        <f t="shared" si="329"/>
        <v xml:space="preserve"> </v>
      </c>
      <c r="PY90" s="173">
        <v>23</v>
      </c>
      <c r="PZ90" s="229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49"/>
        <v xml:space="preserve"> </v>
      </c>
      <c r="QG90" s="212" t="str">
        <f>IF(QC90=0," ",VLOOKUP(QC90,PROTOKOL!$A:$E,5,FALSE))</f>
        <v xml:space="preserve"> </v>
      </c>
      <c r="QH90" s="176"/>
      <c r="QI90" s="177" t="str">
        <f t="shared" si="330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50"/>
        <v xml:space="preserve"> </v>
      </c>
      <c r="QP90" s="176" t="str">
        <f>IF(QL90=0," ",VLOOKUP(QL90,PROTOKOL!$A:$E,5,FALSE))</f>
        <v xml:space="preserve"> </v>
      </c>
      <c r="QQ90" s="212" t="str">
        <f t="shared" si="379"/>
        <v xml:space="preserve"> </v>
      </c>
      <c r="QR90" s="176">
        <f t="shared" si="331"/>
        <v>0</v>
      </c>
      <c r="QS90" s="177" t="str">
        <f t="shared" si="332"/>
        <v xml:space="preserve"> 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51"/>
        <v xml:space="preserve"> </v>
      </c>
      <c r="RC90" s="212" t="str">
        <f>IF(QY90=0," ",VLOOKUP(QY90,PROTOKOL!$A:$E,5,FALSE))</f>
        <v xml:space="preserve"> </v>
      </c>
      <c r="RD90" s="176"/>
      <c r="RE90" s="177" t="str">
        <f t="shared" si="333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52"/>
        <v xml:space="preserve"> </v>
      </c>
      <c r="RL90" s="176" t="str">
        <f>IF(RH90=0," ",VLOOKUP(RH90,PROTOKOL!$A:$E,5,FALSE))</f>
        <v xml:space="preserve"> </v>
      </c>
      <c r="RM90" s="212" t="str">
        <f t="shared" si="380"/>
        <v xml:space="preserve"> </v>
      </c>
      <c r="RN90" s="176">
        <f t="shared" si="334"/>
        <v>0</v>
      </c>
      <c r="RO90" s="177" t="str">
        <f t="shared" si="335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53"/>
        <v xml:space="preserve"> </v>
      </c>
      <c r="RY90" s="212" t="str">
        <f>IF(RU90=0," ",VLOOKUP(RU90,PROTOKOL!$A:$E,5,FALSE))</f>
        <v xml:space="preserve"> </v>
      </c>
      <c r="RZ90" s="176"/>
      <c r="SA90" s="177" t="str">
        <f t="shared" si="336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54"/>
        <v xml:space="preserve"> </v>
      </c>
      <c r="SH90" s="176" t="str">
        <f>IF(SD90=0," ",VLOOKUP(SD90,PROTOKOL!$A:$E,5,FALSE))</f>
        <v xml:space="preserve"> </v>
      </c>
      <c r="SI90" s="212" t="str">
        <f t="shared" si="381"/>
        <v xml:space="preserve"> </v>
      </c>
      <c r="SJ90" s="176">
        <f t="shared" si="337"/>
        <v>0</v>
      </c>
      <c r="SK90" s="177" t="str">
        <f t="shared" si="338"/>
        <v xml:space="preserve"> 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55"/>
        <v xml:space="preserve"> </v>
      </c>
      <c r="SU90" s="212" t="str">
        <f>IF(SQ90=0," ",VLOOKUP(SQ90,PROTOKOL!$A:$E,5,FALSE))</f>
        <v xml:space="preserve"> </v>
      </c>
      <c r="SV90" s="176"/>
      <c r="SW90" s="177" t="str">
        <f t="shared" si="339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56"/>
        <v xml:space="preserve"> </v>
      </c>
      <c r="TD90" s="176" t="str">
        <f>IF(SZ90=0," ",VLOOKUP(SZ90,PROTOKOL!$A:$E,5,FALSE))</f>
        <v xml:space="preserve"> </v>
      </c>
      <c r="TE90" s="212" t="str">
        <f t="shared" si="382"/>
        <v xml:space="preserve"> </v>
      </c>
      <c r="TF90" s="176">
        <f t="shared" si="340"/>
        <v>0</v>
      </c>
      <c r="TG90" s="177" t="str">
        <f t="shared" si="341"/>
        <v xml:space="preserve"> 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7"/>
        <v xml:space="preserve"> </v>
      </c>
      <c r="TQ90" s="212" t="str">
        <f>IF(TM90=0," ",VLOOKUP(TM90,PROTOKOL!$A:$E,5,FALSE))</f>
        <v xml:space="preserve"> </v>
      </c>
      <c r="TR90" s="176"/>
      <c r="TS90" s="177" t="str">
        <f t="shared" si="342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8"/>
        <v xml:space="preserve"> </v>
      </c>
      <c r="TZ90" s="176" t="str">
        <f>IF(TV90=0," ",VLOOKUP(TV90,PROTOKOL!$A:$E,5,FALSE))</f>
        <v xml:space="preserve"> </v>
      </c>
      <c r="UA90" s="212" t="str">
        <f t="shared" si="383"/>
        <v xml:space="preserve"> </v>
      </c>
      <c r="UB90" s="176">
        <f t="shared" si="343"/>
        <v>0</v>
      </c>
      <c r="UC90" s="177" t="str">
        <f t="shared" si="344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9"/>
        <v xml:space="preserve"> </v>
      </c>
      <c r="UM90" s="212" t="str">
        <f>IF(UI90=0," ",VLOOKUP(UI90,PROTOKOL!$A:$E,5,FALSE))</f>
        <v xml:space="preserve"> </v>
      </c>
      <c r="UN90" s="176"/>
      <c r="UO90" s="177" t="str">
        <f t="shared" si="345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60"/>
        <v xml:space="preserve"> </v>
      </c>
      <c r="UV90" s="176" t="str">
        <f>IF(UR90=0," ",VLOOKUP(UR90,PROTOKOL!$A:$E,5,FALSE))</f>
        <v xml:space="preserve"> </v>
      </c>
      <c r="UW90" s="212" t="str">
        <f t="shared" si="384"/>
        <v xml:space="preserve"> </v>
      </c>
      <c r="UX90" s="176">
        <f t="shared" si="346"/>
        <v>0</v>
      </c>
      <c r="UY90" s="177" t="str">
        <f t="shared" si="347"/>
        <v xml:space="preserve"> </v>
      </c>
      <c r="VA90" s="173">
        <v>23</v>
      </c>
      <c r="VB90" s="229"/>
      <c r="VC90" s="174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75" t="str">
        <f t="shared" si="261"/>
        <v xml:space="preserve"> </v>
      </c>
      <c r="VI90" s="212" t="str">
        <f>IF(VE90=0," ",VLOOKUP(VE90,PROTOKOL!$A:$E,5,FALSE))</f>
        <v xml:space="preserve"> </v>
      </c>
      <c r="VJ90" s="176"/>
      <c r="VK90" s="177" t="str">
        <f t="shared" si="348"/>
        <v xml:space="preserve"> 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62"/>
        <v xml:space="preserve"> </v>
      </c>
      <c r="VR90" s="176" t="str">
        <f>IF(VN90=0," ",VLOOKUP(VN90,PROTOKOL!$A:$E,5,FALSE))</f>
        <v xml:space="preserve"> </v>
      </c>
      <c r="VS90" s="212" t="str">
        <f t="shared" si="385"/>
        <v xml:space="preserve"> </v>
      </c>
      <c r="VT90" s="176">
        <f t="shared" si="349"/>
        <v>0</v>
      </c>
      <c r="VU90" s="177" t="str">
        <f t="shared" si="350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63"/>
        <v xml:space="preserve"> </v>
      </c>
      <c r="WE90" s="212" t="str">
        <f>IF(WA90=0," ",VLOOKUP(WA90,PROTOKOL!$A:$E,5,FALSE))</f>
        <v xml:space="preserve"> </v>
      </c>
      <c r="WF90" s="176"/>
      <c r="WG90" s="177" t="str">
        <f t="shared" si="351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64"/>
        <v xml:space="preserve"> </v>
      </c>
      <c r="WN90" s="176" t="str">
        <f>IF(WJ90=0," ",VLOOKUP(WJ90,PROTOKOL!$A:$E,5,FALSE))</f>
        <v xml:space="preserve"> </v>
      </c>
      <c r="WO90" s="212" t="str">
        <f t="shared" si="386"/>
        <v xml:space="preserve"> </v>
      </c>
      <c r="WP90" s="176">
        <f t="shared" si="352"/>
        <v>0</v>
      </c>
      <c r="WQ90" s="177" t="str">
        <f t="shared" si="353"/>
        <v xml:space="preserve"> </v>
      </c>
      <c r="WS90" s="173">
        <v>23</v>
      </c>
      <c r="WT90" s="229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65"/>
        <v xml:space="preserve"> </v>
      </c>
      <c r="XA90" s="212" t="str">
        <f>IF(WW90=0," ",VLOOKUP(WW90,PROTOKOL!$A:$E,5,FALSE))</f>
        <v xml:space="preserve"> </v>
      </c>
      <c r="XB90" s="176"/>
      <c r="XC90" s="177" t="str">
        <f t="shared" si="354"/>
        <v xml:space="preserve"> 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66"/>
        <v xml:space="preserve"> </v>
      </c>
      <c r="XJ90" s="176" t="str">
        <f>IF(XF90=0," ",VLOOKUP(XF90,PROTOKOL!$A:$E,5,FALSE))</f>
        <v xml:space="preserve"> </v>
      </c>
      <c r="XK90" s="212" t="str">
        <f t="shared" si="387"/>
        <v xml:space="preserve"> </v>
      </c>
      <c r="XL90" s="176">
        <f t="shared" si="355"/>
        <v>0</v>
      </c>
      <c r="XM90" s="177" t="str">
        <f t="shared" si="356"/>
        <v xml:space="preserve"> </v>
      </c>
      <c r="XO90" s="173">
        <v>23</v>
      </c>
      <c r="XP90" s="229"/>
      <c r="XQ90" s="174" t="str">
        <f>IF(XS90=0," ",VLOOKUP(XS90,PROTOKOL!$A:$F,6,FALSE))</f>
        <v xml:space="preserve"> </v>
      </c>
      <c r="XR90" s="43"/>
      <c r="XS90" s="43"/>
      <c r="XT90" s="43"/>
      <c r="XU90" s="42" t="str">
        <f>IF(XS90=0," ",(VLOOKUP(XS90,PROTOKOL!$A$1:$E$29,2,FALSE))*XT90)</f>
        <v xml:space="preserve"> </v>
      </c>
      <c r="XV90" s="175" t="str">
        <f t="shared" si="267"/>
        <v xml:space="preserve"> </v>
      </c>
      <c r="XW90" s="212" t="str">
        <f>IF(XS90=0," ",VLOOKUP(XS90,PROTOKOL!$A:$E,5,FALSE))</f>
        <v xml:space="preserve"> </v>
      </c>
      <c r="XX90" s="176"/>
      <c r="XY90" s="177" t="str">
        <f t="shared" si="357"/>
        <v xml:space="preserve"> </v>
      </c>
      <c r="XZ90" s="217" t="str">
        <f>IF(YB90=0," ",VLOOKUP(YB90,PROTOKOL!$A:$F,6,FALSE))</f>
        <v xml:space="preserve"> </v>
      </c>
      <c r="YA90" s="43"/>
      <c r="YB90" s="43"/>
      <c r="YC90" s="43"/>
      <c r="YD90" s="91" t="str">
        <f>IF(YB90=0," ",(VLOOKUP(YB90,PROTOKOL!$A$1:$E$29,2,FALSE))*YC90)</f>
        <v xml:space="preserve"> </v>
      </c>
      <c r="YE90" s="175" t="str">
        <f t="shared" si="268"/>
        <v xml:space="preserve"> </v>
      </c>
      <c r="YF90" s="176" t="str">
        <f>IF(YB90=0," ",VLOOKUP(YB90,PROTOKOL!$A:$E,5,FALSE))</f>
        <v xml:space="preserve"> </v>
      </c>
      <c r="YG90" s="212" t="str">
        <f t="shared" si="388"/>
        <v xml:space="preserve"> </v>
      </c>
      <c r="YH90" s="176">
        <f t="shared" si="358"/>
        <v>0</v>
      </c>
      <c r="YI90" s="177" t="str">
        <f t="shared" si="359"/>
        <v xml:space="preserve"> </v>
      </c>
    </row>
    <row r="91" spans="1:659" ht="13.8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9"/>
        <v xml:space="preserve"> </v>
      </c>
      <c r="I91" s="212" t="str">
        <f>IF(E91=0," ",VLOOKUP(E91,PROTOKOL!$A:$E,5,FALSE))</f>
        <v xml:space="preserve"> </v>
      </c>
      <c r="J91" s="176"/>
      <c r="K91" s="177" t="str">
        <f t="shared" si="269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10"/>
        <v xml:space="preserve"> </v>
      </c>
      <c r="R91" s="176" t="str">
        <f>IF(N91=0," ",VLOOKUP(N91,PROTOKOL!$A:$E,5,FALSE))</f>
        <v xml:space="preserve"> </v>
      </c>
      <c r="S91" s="212" t="str">
        <f t="shared" si="270"/>
        <v xml:space="preserve"> </v>
      </c>
      <c r="T91" s="176">
        <f t="shared" si="271"/>
        <v>0</v>
      </c>
      <c r="U91" s="177" t="str">
        <f t="shared" si="272"/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11"/>
        <v xml:space="preserve"> </v>
      </c>
      <c r="AE91" s="212" t="str">
        <f>IF(AA91=0," ",VLOOKUP(AA91,PROTOKOL!$A:$E,5,FALSE))</f>
        <v xml:space="preserve"> </v>
      </c>
      <c r="AF91" s="176"/>
      <c r="AG91" s="177" t="str">
        <f t="shared" si="273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12"/>
        <v xml:space="preserve"> </v>
      </c>
      <c r="AN91" s="176" t="str">
        <f>IF(AJ91=0," ",VLOOKUP(AJ91,PROTOKOL!$A:$E,5,FALSE))</f>
        <v xml:space="preserve"> </v>
      </c>
      <c r="AO91" s="212" t="str">
        <f t="shared" si="360"/>
        <v xml:space="preserve"> </v>
      </c>
      <c r="AP91" s="176">
        <f t="shared" si="274"/>
        <v>0</v>
      </c>
      <c r="AQ91" s="177" t="str">
        <f t="shared" si="275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13"/>
        <v xml:space="preserve"> </v>
      </c>
      <c r="BA91" s="212" t="str">
        <f>IF(AW91=0," ",VLOOKUP(AW91,PROTOKOL!$A:$E,5,FALSE))</f>
        <v xml:space="preserve"> </v>
      </c>
      <c r="BB91" s="176"/>
      <c r="BC91" s="177" t="str">
        <f t="shared" si="276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14"/>
        <v xml:space="preserve"> </v>
      </c>
      <c r="BJ91" s="176" t="str">
        <f>IF(BF91=0," ",VLOOKUP(BF91,PROTOKOL!$A:$E,5,FALSE))</f>
        <v xml:space="preserve"> </v>
      </c>
      <c r="BK91" s="212" t="str">
        <f t="shared" si="361"/>
        <v xml:space="preserve"> </v>
      </c>
      <c r="BL91" s="176">
        <f t="shared" si="277"/>
        <v>0</v>
      </c>
      <c r="BM91" s="177" t="str">
        <f t="shared" si="278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15"/>
        <v xml:space="preserve"> </v>
      </c>
      <c r="BW91" s="212" t="str">
        <f>IF(BS91=0," ",VLOOKUP(BS91,PROTOKOL!$A:$E,5,FALSE))</f>
        <v xml:space="preserve"> </v>
      </c>
      <c r="BX91" s="176"/>
      <c r="BY91" s="177" t="str">
        <f t="shared" si="279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16"/>
        <v xml:space="preserve"> </v>
      </c>
      <c r="CF91" s="176" t="str">
        <f>IF(CB91=0," ",VLOOKUP(CB91,PROTOKOL!$A:$E,5,FALSE))</f>
        <v xml:space="preserve"> </v>
      </c>
      <c r="CG91" s="212" t="str">
        <f t="shared" si="362"/>
        <v xml:space="preserve"> </v>
      </c>
      <c r="CH91" s="176">
        <f t="shared" si="280"/>
        <v>0</v>
      </c>
      <c r="CI91" s="177" t="str">
        <f t="shared" si="281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7"/>
        <v xml:space="preserve"> </v>
      </c>
      <c r="CS91" s="212" t="str">
        <f>IF(CO91=0," ",VLOOKUP(CO91,PROTOKOL!$A:$E,5,FALSE))</f>
        <v xml:space="preserve"> </v>
      </c>
      <c r="CT91" s="176"/>
      <c r="CU91" s="177" t="str">
        <f t="shared" si="282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8"/>
        <v xml:space="preserve"> </v>
      </c>
      <c r="DB91" s="176" t="str">
        <f>IF(CX91=0," ",VLOOKUP(CX91,PROTOKOL!$A:$E,5,FALSE))</f>
        <v xml:space="preserve"> </v>
      </c>
      <c r="DC91" s="212" t="str">
        <f t="shared" si="363"/>
        <v xml:space="preserve"> </v>
      </c>
      <c r="DD91" s="176">
        <f t="shared" si="283"/>
        <v>0</v>
      </c>
      <c r="DE91" s="177" t="str">
        <f t="shared" si="284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9"/>
        <v xml:space="preserve"> </v>
      </c>
      <c r="DO91" s="212" t="str">
        <f>IF(DK91=0," ",VLOOKUP(DK91,PROTOKOL!$A:$E,5,FALSE))</f>
        <v xml:space="preserve"> </v>
      </c>
      <c r="DP91" s="176"/>
      <c r="DQ91" s="177" t="str">
        <f t="shared" si="285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20"/>
        <v xml:space="preserve"> </v>
      </c>
      <c r="DX91" s="176" t="str">
        <f>IF(DT91=0," ",VLOOKUP(DT91,PROTOKOL!$A:$E,5,FALSE))</f>
        <v xml:space="preserve"> </v>
      </c>
      <c r="DY91" s="212" t="str">
        <f t="shared" si="364"/>
        <v xml:space="preserve"> </v>
      </c>
      <c r="DZ91" s="176">
        <f t="shared" si="286"/>
        <v>0</v>
      </c>
      <c r="EA91" s="177" t="str">
        <f t="shared" si="287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21"/>
        <v xml:space="preserve"> </v>
      </c>
      <c r="EK91" s="212" t="str">
        <f>IF(EG91=0," ",VLOOKUP(EG91,PROTOKOL!$A:$E,5,FALSE))</f>
        <v xml:space="preserve"> </v>
      </c>
      <c r="EL91" s="176"/>
      <c r="EM91" s="177" t="str">
        <f t="shared" si="288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22"/>
        <v xml:space="preserve"> </v>
      </c>
      <c r="ET91" s="176" t="str">
        <f>IF(EP91=0," ",VLOOKUP(EP91,PROTOKOL!$A:$E,5,FALSE))</f>
        <v xml:space="preserve"> </v>
      </c>
      <c r="EU91" s="212" t="str">
        <f t="shared" si="365"/>
        <v xml:space="preserve"> </v>
      </c>
      <c r="EV91" s="176">
        <f t="shared" si="289"/>
        <v>0</v>
      </c>
      <c r="EW91" s="177" t="str">
        <f t="shared" si="290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23"/>
        <v xml:space="preserve"> </v>
      </c>
      <c r="FG91" s="212" t="str">
        <f>IF(FC91=0," ",VLOOKUP(FC91,PROTOKOL!$A:$E,5,FALSE))</f>
        <v xml:space="preserve"> </v>
      </c>
      <c r="FH91" s="176"/>
      <c r="FI91" s="177" t="str">
        <f t="shared" si="291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24"/>
        <v xml:space="preserve"> </v>
      </c>
      <c r="FP91" s="176" t="str">
        <f>IF(FL91=0," ",VLOOKUP(FL91,PROTOKOL!$A:$E,5,FALSE))</f>
        <v xml:space="preserve"> </v>
      </c>
      <c r="FQ91" s="212" t="str">
        <f t="shared" si="366"/>
        <v xml:space="preserve"> </v>
      </c>
      <c r="FR91" s="176">
        <f t="shared" si="292"/>
        <v>0</v>
      </c>
      <c r="FS91" s="177" t="str">
        <f t="shared" si="293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25"/>
        <v xml:space="preserve"> </v>
      </c>
      <c r="GC91" s="212" t="str">
        <f>IF(FY91=0," ",VLOOKUP(FY91,PROTOKOL!$A:$E,5,FALSE))</f>
        <v xml:space="preserve"> </v>
      </c>
      <c r="GD91" s="176"/>
      <c r="GE91" s="177" t="str">
        <f t="shared" si="294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26"/>
        <v xml:space="preserve"> </v>
      </c>
      <c r="GL91" s="176" t="str">
        <f>IF(GH91=0," ",VLOOKUP(GH91,PROTOKOL!$A:$E,5,FALSE))</f>
        <v xml:space="preserve"> </v>
      </c>
      <c r="GM91" s="212" t="str">
        <f t="shared" si="367"/>
        <v xml:space="preserve"> </v>
      </c>
      <c r="GN91" s="176">
        <f t="shared" si="295"/>
        <v>0</v>
      </c>
      <c r="GO91" s="177" t="str">
        <f t="shared" si="296"/>
        <v xml:space="preserve"> </v>
      </c>
      <c r="GQ91" s="173">
        <v>23</v>
      </c>
      <c r="GR91" s="230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7"/>
        <v xml:space="preserve"> </v>
      </c>
      <c r="GY91" s="212" t="str">
        <f>IF(GU91=0," ",VLOOKUP(GU91,PROTOKOL!$A:$E,5,FALSE))</f>
        <v xml:space="preserve"> </v>
      </c>
      <c r="GZ91" s="176"/>
      <c r="HA91" s="177" t="str">
        <f t="shared" si="297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8"/>
        <v xml:space="preserve"> </v>
      </c>
      <c r="HH91" s="176" t="str">
        <f>IF(HD91=0," ",VLOOKUP(HD91,PROTOKOL!$A:$E,5,FALSE))</f>
        <v xml:space="preserve"> </v>
      </c>
      <c r="HI91" s="212" t="str">
        <f t="shared" si="368"/>
        <v xml:space="preserve"> </v>
      </c>
      <c r="HJ91" s="176">
        <f t="shared" si="298"/>
        <v>0</v>
      </c>
      <c r="HK91" s="177" t="str">
        <f t="shared" si="299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9"/>
        <v xml:space="preserve"> </v>
      </c>
      <c r="HU91" s="212" t="str">
        <f>IF(HQ91=0," ",VLOOKUP(HQ91,PROTOKOL!$A:$E,5,FALSE))</f>
        <v xml:space="preserve"> </v>
      </c>
      <c r="HV91" s="176"/>
      <c r="HW91" s="177" t="str">
        <f t="shared" si="300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30"/>
        <v xml:space="preserve"> </v>
      </c>
      <c r="ID91" s="176" t="str">
        <f>IF(HZ91=0," ",VLOOKUP(HZ91,PROTOKOL!$A:$E,5,FALSE))</f>
        <v xml:space="preserve"> </v>
      </c>
      <c r="IE91" s="212" t="str">
        <f t="shared" si="369"/>
        <v xml:space="preserve"> </v>
      </c>
      <c r="IF91" s="176">
        <f t="shared" si="301"/>
        <v>0</v>
      </c>
      <c r="IG91" s="177" t="str">
        <f t="shared" si="302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31"/>
        <v xml:space="preserve"> </v>
      </c>
      <c r="IQ91" s="212" t="str">
        <f>IF(IM91=0," ",VLOOKUP(IM91,PROTOKOL!$A:$E,5,FALSE))</f>
        <v xml:space="preserve"> </v>
      </c>
      <c r="IR91" s="176"/>
      <c r="IS91" s="177" t="str">
        <f t="shared" si="303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32"/>
        <v xml:space="preserve"> </v>
      </c>
      <c r="IZ91" s="176" t="str">
        <f>IF(IV91=0," ",VLOOKUP(IV91,PROTOKOL!$A:$E,5,FALSE))</f>
        <v xml:space="preserve"> </v>
      </c>
      <c r="JA91" s="212" t="str">
        <f t="shared" si="370"/>
        <v xml:space="preserve"> </v>
      </c>
      <c r="JB91" s="176">
        <f t="shared" si="304"/>
        <v>0</v>
      </c>
      <c r="JC91" s="177" t="str">
        <f t="shared" si="305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33"/>
        <v xml:space="preserve"> </v>
      </c>
      <c r="JM91" s="212" t="str">
        <f>IF(JI91=0," ",VLOOKUP(JI91,PROTOKOL!$A:$E,5,FALSE))</f>
        <v xml:space="preserve"> </v>
      </c>
      <c r="JN91" s="176"/>
      <c r="JO91" s="177" t="str">
        <f t="shared" si="306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34"/>
        <v xml:space="preserve"> </v>
      </c>
      <c r="JV91" s="176" t="str">
        <f>IF(JR91=0," ",VLOOKUP(JR91,PROTOKOL!$A:$E,5,FALSE))</f>
        <v xml:space="preserve"> </v>
      </c>
      <c r="JW91" s="212" t="str">
        <f t="shared" si="371"/>
        <v xml:space="preserve"> </v>
      </c>
      <c r="JX91" s="176">
        <f t="shared" si="307"/>
        <v>0</v>
      </c>
      <c r="JY91" s="177" t="str">
        <f t="shared" si="308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35"/>
        <v xml:space="preserve"> </v>
      </c>
      <c r="KI91" s="212" t="str">
        <f>IF(KE91=0," ",VLOOKUP(KE91,PROTOKOL!$A:$E,5,FALSE))</f>
        <v xml:space="preserve"> </v>
      </c>
      <c r="KJ91" s="176"/>
      <c r="KK91" s="177" t="str">
        <f t="shared" si="309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36"/>
        <v xml:space="preserve"> </v>
      </c>
      <c r="KR91" s="176" t="str">
        <f>IF(KN91=0," ",VLOOKUP(KN91,PROTOKOL!$A:$E,5,FALSE))</f>
        <v xml:space="preserve"> </v>
      </c>
      <c r="KS91" s="212" t="str">
        <f t="shared" si="372"/>
        <v xml:space="preserve"> </v>
      </c>
      <c r="KT91" s="176">
        <f t="shared" si="310"/>
        <v>0</v>
      </c>
      <c r="KU91" s="177" t="str">
        <f t="shared" si="311"/>
        <v xml:space="preserve"> </v>
      </c>
      <c r="KW91" s="173">
        <v>23</v>
      </c>
      <c r="KX91" s="230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7"/>
        <v xml:space="preserve"> </v>
      </c>
      <c r="LE91" s="212" t="str">
        <f>IF(LA91=0," ",VLOOKUP(LA91,PROTOKOL!$A:$E,5,FALSE))</f>
        <v xml:space="preserve"> </v>
      </c>
      <c r="LF91" s="176"/>
      <c r="LG91" s="177" t="str">
        <f t="shared" si="312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8"/>
        <v xml:space="preserve"> </v>
      </c>
      <c r="LN91" s="176" t="str">
        <f>IF(LJ91=0," ",VLOOKUP(LJ91,PROTOKOL!$A:$E,5,FALSE))</f>
        <v xml:space="preserve"> </v>
      </c>
      <c r="LO91" s="212" t="str">
        <f t="shared" si="373"/>
        <v xml:space="preserve"> </v>
      </c>
      <c r="LP91" s="176">
        <f t="shared" si="313"/>
        <v>0</v>
      </c>
      <c r="LQ91" s="177" t="str">
        <f t="shared" si="314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9"/>
        <v xml:space="preserve"> </v>
      </c>
      <c r="MA91" s="212" t="str">
        <f>IF(LW91=0," ",VLOOKUP(LW91,PROTOKOL!$A:$E,5,FALSE))</f>
        <v xml:space="preserve"> </v>
      </c>
      <c r="MB91" s="176"/>
      <c r="MC91" s="177" t="str">
        <f t="shared" si="315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40"/>
        <v xml:space="preserve"> </v>
      </c>
      <c r="MJ91" s="176" t="str">
        <f>IF(MF91=0," ",VLOOKUP(MF91,PROTOKOL!$A:$E,5,FALSE))</f>
        <v xml:space="preserve"> </v>
      </c>
      <c r="MK91" s="212" t="str">
        <f t="shared" si="374"/>
        <v xml:space="preserve"> </v>
      </c>
      <c r="ML91" s="176">
        <f t="shared" si="316"/>
        <v>0</v>
      </c>
      <c r="MM91" s="177" t="str">
        <f t="shared" si="317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41"/>
        <v xml:space="preserve"> </v>
      </c>
      <c r="MW91" s="212" t="str">
        <f>IF(MS91=0," ",VLOOKUP(MS91,PROTOKOL!$A:$E,5,FALSE))</f>
        <v xml:space="preserve"> </v>
      </c>
      <c r="MX91" s="176"/>
      <c r="MY91" s="177" t="str">
        <f t="shared" si="318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42"/>
        <v xml:space="preserve"> </v>
      </c>
      <c r="NF91" s="176" t="str">
        <f>IF(NB91=0," ",VLOOKUP(NB91,PROTOKOL!$A:$E,5,FALSE))</f>
        <v xml:space="preserve"> </v>
      </c>
      <c r="NG91" s="212" t="str">
        <f t="shared" si="375"/>
        <v xml:space="preserve"> </v>
      </c>
      <c r="NH91" s="176">
        <f t="shared" si="319"/>
        <v>0</v>
      </c>
      <c r="NI91" s="177" t="str">
        <f t="shared" si="320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43"/>
        <v xml:space="preserve"> </v>
      </c>
      <c r="NS91" s="212" t="str">
        <f>IF(NO91=0," ",VLOOKUP(NO91,PROTOKOL!$A:$E,5,FALSE))</f>
        <v xml:space="preserve"> </v>
      </c>
      <c r="NT91" s="176"/>
      <c r="NU91" s="177" t="str">
        <f t="shared" si="321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44"/>
        <v xml:space="preserve"> </v>
      </c>
      <c r="OB91" s="176" t="str">
        <f>IF(NX91=0," ",VLOOKUP(NX91,PROTOKOL!$A:$E,5,FALSE))</f>
        <v xml:space="preserve"> </v>
      </c>
      <c r="OC91" s="212" t="str">
        <f t="shared" si="376"/>
        <v xml:space="preserve"> </v>
      </c>
      <c r="OD91" s="176">
        <f t="shared" si="322"/>
        <v>0</v>
      </c>
      <c r="OE91" s="177" t="str">
        <f t="shared" si="323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45"/>
        <v xml:space="preserve"> </v>
      </c>
      <c r="OO91" s="212" t="str">
        <f>IF(OK91=0," ",VLOOKUP(OK91,PROTOKOL!$A:$E,5,FALSE))</f>
        <v xml:space="preserve"> </v>
      </c>
      <c r="OP91" s="176"/>
      <c r="OQ91" s="177" t="str">
        <f t="shared" si="324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46"/>
        <v xml:space="preserve"> </v>
      </c>
      <c r="OX91" s="176" t="str">
        <f>IF(OT91=0," ",VLOOKUP(OT91,PROTOKOL!$A:$E,5,FALSE))</f>
        <v xml:space="preserve"> </v>
      </c>
      <c r="OY91" s="212" t="str">
        <f t="shared" si="377"/>
        <v xml:space="preserve"> </v>
      </c>
      <c r="OZ91" s="176">
        <f t="shared" si="325"/>
        <v>0</v>
      </c>
      <c r="PA91" s="177" t="str">
        <f t="shared" si="326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7"/>
        <v xml:space="preserve"> </v>
      </c>
      <c r="PK91" s="212" t="str">
        <f>IF(PG91=0," ",VLOOKUP(PG91,PROTOKOL!$A:$E,5,FALSE))</f>
        <v xml:space="preserve"> </v>
      </c>
      <c r="PL91" s="176"/>
      <c r="PM91" s="177" t="str">
        <f t="shared" si="327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8"/>
        <v xml:space="preserve"> </v>
      </c>
      <c r="PT91" s="176" t="str">
        <f>IF(PP91=0," ",VLOOKUP(PP91,PROTOKOL!$A:$E,5,FALSE))</f>
        <v xml:space="preserve"> </v>
      </c>
      <c r="PU91" s="212" t="str">
        <f t="shared" si="378"/>
        <v xml:space="preserve"> </v>
      </c>
      <c r="PV91" s="176">
        <f t="shared" si="328"/>
        <v>0</v>
      </c>
      <c r="PW91" s="177" t="str">
        <f t="shared" si="329"/>
        <v xml:space="preserve"> </v>
      </c>
      <c r="PY91" s="173">
        <v>23</v>
      </c>
      <c r="PZ91" s="230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49"/>
        <v xml:space="preserve"> </v>
      </c>
      <c r="QG91" s="212" t="str">
        <f>IF(QC91=0," ",VLOOKUP(QC91,PROTOKOL!$A:$E,5,FALSE))</f>
        <v xml:space="preserve"> </v>
      </c>
      <c r="QH91" s="176"/>
      <c r="QI91" s="177" t="str">
        <f t="shared" si="330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50"/>
        <v xml:space="preserve"> </v>
      </c>
      <c r="QP91" s="176" t="str">
        <f>IF(QL91=0," ",VLOOKUP(QL91,PROTOKOL!$A:$E,5,FALSE))</f>
        <v xml:space="preserve"> </v>
      </c>
      <c r="QQ91" s="212" t="str">
        <f t="shared" si="379"/>
        <v xml:space="preserve"> </v>
      </c>
      <c r="QR91" s="176">
        <f t="shared" si="331"/>
        <v>0</v>
      </c>
      <c r="QS91" s="177" t="str">
        <f t="shared" si="332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51"/>
        <v xml:space="preserve"> </v>
      </c>
      <c r="RC91" s="212" t="str">
        <f>IF(QY91=0," ",VLOOKUP(QY91,PROTOKOL!$A:$E,5,FALSE))</f>
        <v xml:space="preserve"> </v>
      </c>
      <c r="RD91" s="176"/>
      <c r="RE91" s="177" t="str">
        <f t="shared" si="333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52"/>
        <v xml:space="preserve"> </v>
      </c>
      <c r="RL91" s="176" t="str">
        <f>IF(RH91=0," ",VLOOKUP(RH91,PROTOKOL!$A:$E,5,FALSE))</f>
        <v xml:space="preserve"> </v>
      </c>
      <c r="RM91" s="212" t="str">
        <f t="shared" si="380"/>
        <v xml:space="preserve"> </v>
      </c>
      <c r="RN91" s="176">
        <f t="shared" si="334"/>
        <v>0</v>
      </c>
      <c r="RO91" s="177" t="str">
        <f t="shared" si="335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53"/>
        <v xml:space="preserve"> </v>
      </c>
      <c r="RY91" s="212" t="str">
        <f>IF(RU91=0," ",VLOOKUP(RU91,PROTOKOL!$A:$E,5,FALSE))</f>
        <v xml:space="preserve"> </v>
      </c>
      <c r="RZ91" s="176"/>
      <c r="SA91" s="177" t="str">
        <f t="shared" si="336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54"/>
        <v xml:space="preserve"> </v>
      </c>
      <c r="SH91" s="176" t="str">
        <f>IF(SD91=0," ",VLOOKUP(SD91,PROTOKOL!$A:$E,5,FALSE))</f>
        <v xml:space="preserve"> </v>
      </c>
      <c r="SI91" s="212" t="str">
        <f t="shared" si="381"/>
        <v xml:space="preserve"> </v>
      </c>
      <c r="SJ91" s="176">
        <f t="shared" si="337"/>
        <v>0</v>
      </c>
      <c r="SK91" s="177" t="str">
        <f t="shared" si="338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55"/>
        <v xml:space="preserve"> </v>
      </c>
      <c r="SU91" s="212" t="str">
        <f>IF(SQ91=0," ",VLOOKUP(SQ91,PROTOKOL!$A:$E,5,FALSE))</f>
        <v xml:space="preserve"> </v>
      </c>
      <c r="SV91" s="176"/>
      <c r="SW91" s="177" t="str">
        <f t="shared" si="339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56"/>
        <v xml:space="preserve"> </v>
      </c>
      <c r="TD91" s="176" t="str">
        <f>IF(SZ91=0," ",VLOOKUP(SZ91,PROTOKOL!$A:$E,5,FALSE))</f>
        <v xml:space="preserve"> </v>
      </c>
      <c r="TE91" s="212" t="str">
        <f t="shared" si="382"/>
        <v xml:space="preserve"> </v>
      </c>
      <c r="TF91" s="176">
        <f t="shared" si="340"/>
        <v>0</v>
      </c>
      <c r="TG91" s="177" t="str">
        <f t="shared" si="341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7"/>
        <v xml:space="preserve"> </v>
      </c>
      <c r="TQ91" s="212" t="str">
        <f>IF(TM91=0," ",VLOOKUP(TM91,PROTOKOL!$A:$E,5,FALSE))</f>
        <v xml:space="preserve"> </v>
      </c>
      <c r="TR91" s="176"/>
      <c r="TS91" s="177" t="str">
        <f t="shared" si="342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8"/>
        <v xml:space="preserve"> </v>
      </c>
      <c r="TZ91" s="176" t="str">
        <f>IF(TV91=0," ",VLOOKUP(TV91,PROTOKOL!$A:$E,5,FALSE))</f>
        <v xml:space="preserve"> </v>
      </c>
      <c r="UA91" s="212" t="str">
        <f t="shared" si="383"/>
        <v xml:space="preserve"> </v>
      </c>
      <c r="UB91" s="176">
        <f t="shared" si="343"/>
        <v>0</v>
      </c>
      <c r="UC91" s="177" t="str">
        <f t="shared" si="344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9"/>
        <v xml:space="preserve"> </v>
      </c>
      <c r="UM91" s="212" t="str">
        <f>IF(UI91=0," ",VLOOKUP(UI91,PROTOKOL!$A:$E,5,FALSE))</f>
        <v xml:space="preserve"> </v>
      </c>
      <c r="UN91" s="176"/>
      <c r="UO91" s="177" t="str">
        <f t="shared" si="345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60"/>
        <v xml:space="preserve"> </v>
      </c>
      <c r="UV91" s="176" t="str">
        <f>IF(UR91=0," ",VLOOKUP(UR91,PROTOKOL!$A:$E,5,FALSE))</f>
        <v xml:space="preserve"> </v>
      </c>
      <c r="UW91" s="212" t="str">
        <f t="shared" si="384"/>
        <v xml:space="preserve"> </v>
      </c>
      <c r="UX91" s="176">
        <f t="shared" si="346"/>
        <v>0</v>
      </c>
      <c r="UY91" s="177" t="str">
        <f t="shared" si="347"/>
        <v xml:space="preserve"> </v>
      </c>
      <c r="VA91" s="173">
        <v>23</v>
      </c>
      <c r="VB91" s="230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61"/>
        <v xml:space="preserve"> </v>
      </c>
      <c r="VI91" s="212" t="str">
        <f>IF(VE91=0," ",VLOOKUP(VE91,PROTOKOL!$A:$E,5,FALSE))</f>
        <v xml:space="preserve"> </v>
      </c>
      <c r="VJ91" s="176"/>
      <c r="VK91" s="177" t="str">
        <f t="shared" si="348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62"/>
        <v xml:space="preserve"> </v>
      </c>
      <c r="VR91" s="176" t="str">
        <f>IF(VN91=0," ",VLOOKUP(VN91,PROTOKOL!$A:$E,5,FALSE))</f>
        <v xml:space="preserve"> </v>
      </c>
      <c r="VS91" s="212" t="str">
        <f t="shared" si="385"/>
        <v xml:space="preserve"> </v>
      </c>
      <c r="VT91" s="176">
        <f t="shared" si="349"/>
        <v>0</v>
      </c>
      <c r="VU91" s="177" t="str">
        <f t="shared" si="350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63"/>
        <v xml:space="preserve"> </v>
      </c>
      <c r="WE91" s="212" t="str">
        <f>IF(WA91=0," ",VLOOKUP(WA91,PROTOKOL!$A:$E,5,FALSE))</f>
        <v xml:space="preserve"> </v>
      </c>
      <c r="WF91" s="176"/>
      <c r="WG91" s="177" t="str">
        <f t="shared" si="351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64"/>
        <v xml:space="preserve"> </v>
      </c>
      <c r="WN91" s="176" t="str">
        <f>IF(WJ91=0," ",VLOOKUP(WJ91,PROTOKOL!$A:$E,5,FALSE))</f>
        <v xml:space="preserve"> </v>
      </c>
      <c r="WO91" s="212" t="str">
        <f t="shared" si="386"/>
        <v xml:space="preserve"> </v>
      </c>
      <c r="WP91" s="176">
        <f t="shared" si="352"/>
        <v>0</v>
      </c>
      <c r="WQ91" s="177" t="str">
        <f t="shared" si="353"/>
        <v xml:space="preserve"> </v>
      </c>
      <c r="WS91" s="173">
        <v>23</v>
      </c>
      <c r="WT91" s="230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65"/>
        <v xml:space="preserve"> </v>
      </c>
      <c r="XA91" s="212" t="str">
        <f>IF(WW91=0," ",VLOOKUP(WW91,PROTOKOL!$A:$E,5,FALSE))</f>
        <v xml:space="preserve"> </v>
      </c>
      <c r="XB91" s="176"/>
      <c r="XC91" s="177" t="str">
        <f t="shared" si="354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66"/>
        <v xml:space="preserve"> </v>
      </c>
      <c r="XJ91" s="176" t="str">
        <f>IF(XF91=0," ",VLOOKUP(XF91,PROTOKOL!$A:$E,5,FALSE))</f>
        <v xml:space="preserve"> </v>
      </c>
      <c r="XK91" s="212" t="str">
        <f t="shared" si="387"/>
        <v xml:space="preserve"> </v>
      </c>
      <c r="XL91" s="176">
        <f t="shared" si="355"/>
        <v>0</v>
      </c>
      <c r="XM91" s="177" t="str">
        <f t="shared" si="356"/>
        <v xml:space="preserve"> </v>
      </c>
      <c r="XO91" s="173">
        <v>23</v>
      </c>
      <c r="XP91" s="230"/>
      <c r="XQ91" s="174" t="str">
        <f>IF(XS91=0," ",VLOOKUP(XS91,PROTOKOL!$A:$F,6,FALSE))</f>
        <v xml:space="preserve"> </v>
      </c>
      <c r="XR91" s="43"/>
      <c r="XS91" s="43"/>
      <c r="XT91" s="43"/>
      <c r="XU91" s="42" t="str">
        <f>IF(XS91=0," ",(VLOOKUP(XS91,PROTOKOL!$A$1:$E$29,2,FALSE))*XT91)</f>
        <v xml:space="preserve"> </v>
      </c>
      <c r="XV91" s="175" t="str">
        <f t="shared" si="267"/>
        <v xml:space="preserve"> </v>
      </c>
      <c r="XW91" s="212" t="str">
        <f>IF(XS91=0," ",VLOOKUP(XS91,PROTOKOL!$A:$E,5,FALSE))</f>
        <v xml:space="preserve"> </v>
      </c>
      <c r="XX91" s="176"/>
      <c r="XY91" s="177" t="str">
        <f t="shared" si="357"/>
        <v xml:space="preserve"> </v>
      </c>
      <c r="XZ91" s="217" t="str">
        <f>IF(YB91=0," ",VLOOKUP(YB91,PROTOKOL!$A:$F,6,FALSE))</f>
        <v xml:space="preserve"> </v>
      </c>
      <c r="YA91" s="43"/>
      <c r="YB91" s="43"/>
      <c r="YC91" s="43"/>
      <c r="YD91" s="91" t="str">
        <f>IF(YB91=0," ",(VLOOKUP(YB91,PROTOKOL!$A$1:$E$29,2,FALSE))*YC91)</f>
        <v xml:space="preserve"> </v>
      </c>
      <c r="YE91" s="175" t="str">
        <f t="shared" si="268"/>
        <v xml:space="preserve"> </v>
      </c>
      <c r="YF91" s="176" t="str">
        <f>IF(YB91=0," ",VLOOKUP(YB91,PROTOKOL!$A:$E,5,FALSE))</f>
        <v xml:space="preserve"> </v>
      </c>
      <c r="YG91" s="212" t="str">
        <f t="shared" si="388"/>
        <v xml:space="preserve"> </v>
      </c>
      <c r="YH91" s="176">
        <f t="shared" si="358"/>
        <v>0</v>
      </c>
      <c r="YI91" s="177" t="str">
        <f t="shared" si="359"/>
        <v xml:space="preserve"> </v>
      </c>
    </row>
    <row r="92" spans="1:659" ht="13.8">
      <c r="A92" s="173">
        <v>24</v>
      </c>
      <c r="B92" s="231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09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69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10"/>
        <v xml:space="preserve"> </v>
      </c>
      <c r="R92" s="176" t="str">
        <f>IF(N92=0," ",VLOOKUP(N92,PROTOKOL!$A:$E,5,FALSE))</f>
        <v xml:space="preserve"> </v>
      </c>
      <c r="S92" s="212" t="str">
        <f t="shared" si="270"/>
        <v xml:space="preserve"> </v>
      </c>
      <c r="T92" s="176">
        <f t="shared" si="271"/>
        <v>0</v>
      </c>
      <c r="U92" s="177" t="str">
        <f t="shared" si="272"/>
        <v xml:space="preserve"> </v>
      </c>
      <c r="W92" s="173">
        <v>24</v>
      </c>
      <c r="X92" s="231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11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73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12"/>
        <v xml:space="preserve"> </v>
      </c>
      <c r="AN92" s="176" t="str">
        <f>IF(AJ92=0," ",VLOOKUP(AJ92,PROTOKOL!$A:$E,5,FALSE))</f>
        <v xml:space="preserve"> </v>
      </c>
      <c r="AO92" s="212" t="str">
        <f t="shared" si="360"/>
        <v xml:space="preserve"> </v>
      </c>
      <c r="AP92" s="176">
        <f t="shared" si="274"/>
        <v>0</v>
      </c>
      <c r="AQ92" s="177" t="str">
        <f t="shared" si="275"/>
        <v xml:space="preserve"> </v>
      </c>
      <c r="AS92" s="173">
        <v>24</v>
      </c>
      <c r="AT92" s="231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13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76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14"/>
        <v xml:space="preserve"> </v>
      </c>
      <c r="BJ92" s="176" t="str">
        <f>IF(BF92=0," ",VLOOKUP(BF92,PROTOKOL!$A:$E,5,FALSE))</f>
        <v xml:space="preserve"> </v>
      </c>
      <c r="BK92" s="212" t="str">
        <f t="shared" si="361"/>
        <v xml:space="preserve"> </v>
      </c>
      <c r="BL92" s="176">
        <f t="shared" si="277"/>
        <v>0</v>
      </c>
      <c r="BM92" s="177" t="str">
        <f t="shared" si="278"/>
        <v xml:space="preserve"> </v>
      </c>
      <c r="BO92" s="173">
        <v>24</v>
      </c>
      <c r="BP92" s="231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15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79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16"/>
        <v xml:space="preserve"> </v>
      </c>
      <c r="CF92" s="176" t="str">
        <f>IF(CB92=0," ",VLOOKUP(CB92,PROTOKOL!$A:$E,5,FALSE))</f>
        <v xml:space="preserve"> </v>
      </c>
      <c r="CG92" s="212" t="str">
        <f t="shared" si="362"/>
        <v xml:space="preserve"> </v>
      </c>
      <c r="CH92" s="176">
        <f t="shared" si="280"/>
        <v>0</v>
      </c>
      <c r="CI92" s="177" t="str">
        <f t="shared" si="281"/>
        <v xml:space="preserve"> </v>
      </c>
      <c r="CK92" s="173">
        <v>24</v>
      </c>
      <c r="CL92" s="231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17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82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18"/>
        <v xml:space="preserve"> </v>
      </c>
      <c r="DB92" s="176" t="str">
        <f>IF(CX92=0," ",VLOOKUP(CX92,PROTOKOL!$A:$E,5,FALSE))</f>
        <v xml:space="preserve"> </v>
      </c>
      <c r="DC92" s="212" t="str">
        <f t="shared" si="363"/>
        <v xml:space="preserve"> </v>
      </c>
      <c r="DD92" s="176">
        <f t="shared" si="283"/>
        <v>0</v>
      </c>
      <c r="DE92" s="177" t="str">
        <f t="shared" si="284"/>
        <v xml:space="preserve"> </v>
      </c>
      <c r="DG92" s="173">
        <v>24</v>
      </c>
      <c r="DH92" s="231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19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85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20"/>
        <v xml:space="preserve"> </v>
      </c>
      <c r="DX92" s="176" t="str">
        <f>IF(DT92=0," ",VLOOKUP(DT92,PROTOKOL!$A:$E,5,FALSE))</f>
        <v xml:space="preserve"> </v>
      </c>
      <c r="DY92" s="212" t="str">
        <f t="shared" si="364"/>
        <v xml:space="preserve"> </v>
      </c>
      <c r="DZ92" s="176">
        <f t="shared" si="286"/>
        <v>0</v>
      </c>
      <c r="EA92" s="177" t="str">
        <f t="shared" si="287"/>
        <v xml:space="preserve"> </v>
      </c>
      <c r="EC92" s="173">
        <v>24</v>
      </c>
      <c r="ED92" s="231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21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88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22"/>
        <v xml:space="preserve"> </v>
      </c>
      <c r="ET92" s="176" t="str">
        <f>IF(EP92=0," ",VLOOKUP(EP92,PROTOKOL!$A:$E,5,FALSE))</f>
        <v xml:space="preserve"> </v>
      </c>
      <c r="EU92" s="212" t="str">
        <f t="shared" si="365"/>
        <v xml:space="preserve"> </v>
      </c>
      <c r="EV92" s="176">
        <f t="shared" si="289"/>
        <v>0</v>
      </c>
      <c r="EW92" s="177" t="str">
        <f t="shared" si="290"/>
        <v xml:space="preserve"> </v>
      </c>
      <c r="EY92" s="173">
        <v>24</v>
      </c>
      <c r="EZ92" s="231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23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91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24"/>
        <v xml:space="preserve"> </v>
      </c>
      <c r="FP92" s="176" t="str">
        <f>IF(FL92=0," ",VLOOKUP(FL92,PROTOKOL!$A:$E,5,FALSE))</f>
        <v xml:space="preserve"> </v>
      </c>
      <c r="FQ92" s="212" t="str">
        <f t="shared" si="366"/>
        <v xml:space="preserve"> </v>
      </c>
      <c r="FR92" s="176">
        <f t="shared" si="292"/>
        <v>0</v>
      </c>
      <c r="FS92" s="177" t="str">
        <f t="shared" si="293"/>
        <v xml:space="preserve"> </v>
      </c>
      <c r="FU92" s="173">
        <v>24</v>
      </c>
      <c r="FV92" s="231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25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94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26"/>
        <v xml:space="preserve"> </v>
      </c>
      <c r="GL92" s="176" t="str">
        <f>IF(GH92=0," ",VLOOKUP(GH92,PROTOKOL!$A:$E,5,FALSE))</f>
        <v xml:space="preserve"> </v>
      </c>
      <c r="GM92" s="212" t="str">
        <f t="shared" si="367"/>
        <v xml:space="preserve"> </v>
      </c>
      <c r="GN92" s="176">
        <f t="shared" si="295"/>
        <v>0</v>
      </c>
      <c r="GO92" s="177" t="str">
        <f t="shared" si="296"/>
        <v xml:space="preserve"> </v>
      </c>
      <c r="GQ92" s="173">
        <v>24</v>
      </c>
      <c r="GR92" s="231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27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97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28"/>
        <v xml:space="preserve"> </v>
      </c>
      <c r="HH92" s="176" t="str">
        <f>IF(HD92=0," ",VLOOKUP(HD92,PROTOKOL!$A:$E,5,FALSE))</f>
        <v xml:space="preserve"> </v>
      </c>
      <c r="HI92" s="212" t="str">
        <f t="shared" si="368"/>
        <v xml:space="preserve"> </v>
      </c>
      <c r="HJ92" s="176">
        <f t="shared" si="298"/>
        <v>0</v>
      </c>
      <c r="HK92" s="177" t="str">
        <f t="shared" si="299"/>
        <v xml:space="preserve"> </v>
      </c>
      <c r="HM92" s="173">
        <v>24</v>
      </c>
      <c r="HN92" s="231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29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300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30"/>
        <v xml:space="preserve"> </v>
      </c>
      <c r="ID92" s="176" t="str">
        <f>IF(HZ92=0," ",VLOOKUP(HZ92,PROTOKOL!$A:$E,5,FALSE))</f>
        <v xml:space="preserve"> </v>
      </c>
      <c r="IE92" s="212" t="str">
        <f t="shared" si="369"/>
        <v xml:space="preserve"> </v>
      </c>
      <c r="IF92" s="176">
        <f t="shared" si="301"/>
        <v>0</v>
      </c>
      <c r="IG92" s="177" t="str">
        <f t="shared" si="302"/>
        <v xml:space="preserve"> </v>
      </c>
      <c r="II92" s="173">
        <v>24</v>
      </c>
      <c r="IJ92" s="231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31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303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32"/>
        <v xml:space="preserve"> </v>
      </c>
      <c r="IZ92" s="176" t="str">
        <f>IF(IV92=0," ",VLOOKUP(IV92,PROTOKOL!$A:$E,5,FALSE))</f>
        <v xml:space="preserve"> </v>
      </c>
      <c r="JA92" s="212" t="str">
        <f t="shared" si="370"/>
        <v xml:space="preserve"> </v>
      </c>
      <c r="JB92" s="176">
        <f t="shared" si="304"/>
        <v>0</v>
      </c>
      <c r="JC92" s="177" t="str">
        <f t="shared" si="305"/>
        <v xml:space="preserve"> </v>
      </c>
      <c r="JE92" s="173">
        <v>24</v>
      </c>
      <c r="JF92" s="231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33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306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34"/>
        <v xml:space="preserve"> </v>
      </c>
      <c r="JV92" s="176" t="str">
        <f>IF(JR92=0," ",VLOOKUP(JR92,PROTOKOL!$A:$E,5,FALSE))</f>
        <v xml:space="preserve"> </v>
      </c>
      <c r="JW92" s="212" t="str">
        <f t="shared" si="371"/>
        <v xml:space="preserve"> </v>
      </c>
      <c r="JX92" s="176">
        <f t="shared" si="307"/>
        <v>0</v>
      </c>
      <c r="JY92" s="177" t="str">
        <f t="shared" si="308"/>
        <v xml:space="preserve"> </v>
      </c>
      <c r="KA92" s="173">
        <v>24</v>
      </c>
      <c r="KB92" s="231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35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09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36"/>
        <v xml:space="preserve"> </v>
      </c>
      <c r="KR92" s="176" t="str">
        <f>IF(KN92=0," ",VLOOKUP(KN92,PROTOKOL!$A:$E,5,FALSE))</f>
        <v xml:space="preserve"> </v>
      </c>
      <c r="KS92" s="212" t="str">
        <f t="shared" si="372"/>
        <v xml:space="preserve"> </v>
      </c>
      <c r="KT92" s="176">
        <f t="shared" si="310"/>
        <v>0</v>
      </c>
      <c r="KU92" s="177" t="str">
        <f t="shared" si="311"/>
        <v xml:space="preserve"> </v>
      </c>
      <c r="KW92" s="173">
        <v>24</v>
      </c>
      <c r="KX92" s="231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37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12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38"/>
        <v xml:space="preserve"> </v>
      </c>
      <c r="LN92" s="176" t="str">
        <f>IF(LJ92=0," ",VLOOKUP(LJ92,PROTOKOL!$A:$E,5,FALSE))</f>
        <v xml:space="preserve"> </v>
      </c>
      <c r="LO92" s="212" t="str">
        <f t="shared" si="373"/>
        <v xml:space="preserve"> </v>
      </c>
      <c r="LP92" s="176">
        <f t="shared" si="313"/>
        <v>0</v>
      </c>
      <c r="LQ92" s="177" t="str">
        <f t="shared" si="314"/>
        <v xml:space="preserve"> </v>
      </c>
      <c r="LS92" s="173">
        <v>24</v>
      </c>
      <c r="LT92" s="231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39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15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40"/>
        <v xml:space="preserve"> </v>
      </c>
      <c r="MJ92" s="176" t="str">
        <f>IF(MF92=0," ",VLOOKUP(MF92,PROTOKOL!$A:$E,5,FALSE))</f>
        <v xml:space="preserve"> </v>
      </c>
      <c r="MK92" s="212" t="str">
        <f t="shared" si="374"/>
        <v xml:space="preserve"> </v>
      </c>
      <c r="ML92" s="176">
        <f t="shared" si="316"/>
        <v>0</v>
      </c>
      <c r="MM92" s="177" t="str">
        <f t="shared" si="317"/>
        <v xml:space="preserve"> </v>
      </c>
      <c r="MO92" s="173">
        <v>24</v>
      </c>
      <c r="MP92" s="231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41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18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42"/>
        <v xml:space="preserve"> </v>
      </c>
      <c r="NF92" s="176" t="str">
        <f>IF(NB92=0," ",VLOOKUP(NB92,PROTOKOL!$A:$E,5,FALSE))</f>
        <v xml:space="preserve"> </v>
      </c>
      <c r="NG92" s="212" t="str">
        <f t="shared" si="375"/>
        <v xml:space="preserve"> </v>
      </c>
      <c r="NH92" s="176">
        <f t="shared" si="319"/>
        <v>0</v>
      </c>
      <c r="NI92" s="177" t="str">
        <f t="shared" si="320"/>
        <v xml:space="preserve"> </v>
      </c>
      <c r="NK92" s="173">
        <v>24</v>
      </c>
      <c r="NL92" s="231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43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21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44"/>
        <v xml:space="preserve"> </v>
      </c>
      <c r="OB92" s="176" t="str">
        <f>IF(NX92=0," ",VLOOKUP(NX92,PROTOKOL!$A:$E,5,FALSE))</f>
        <v xml:space="preserve"> </v>
      </c>
      <c r="OC92" s="212" t="str">
        <f t="shared" si="376"/>
        <v xml:space="preserve"> </v>
      </c>
      <c r="OD92" s="176">
        <f t="shared" si="322"/>
        <v>0</v>
      </c>
      <c r="OE92" s="177" t="str">
        <f t="shared" si="323"/>
        <v xml:space="preserve"> </v>
      </c>
      <c r="OG92" s="173">
        <v>24</v>
      </c>
      <c r="OH92" s="231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45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24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46"/>
        <v xml:space="preserve"> </v>
      </c>
      <c r="OX92" s="176" t="str">
        <f>IF(OT92=0," ",VLOOKUP(OT92,PROTOKOL!$A:$E,5,FALSE))</f>
        <v xml:space="preserve"> </v>
      </c>
      <c r="OY92" s="212" t="str">
        <f t="shared" si="377"/>
        <v xml:space="preserve"> </v>
      </c>
      <c r="OZ92" s="176">
        <f t="shared" si="325"/>
        <v>0</v>
      </c>
      <c r="PA92" s="177" t="str">
        <f t="shared" si="326"/>
        <v xml:space="preserve"> </v>
      </c>
      <c r="PC92" s="173">
        <v>24</v>
      </c>
      <c r="PD92" s="231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47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27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48"/>
        <v xml:space="preserve"> </v>
      </c>
      <c r="PT92" s="176" t="str">
        <f>IF(PP92=0," ",VLOOKUP(PP92,PROTOKOL!$A:$E,5,FALSE))</f>
        <v xml:space="preserve"> </v>
      </c>
      <c r="PU92" s="212" t="str">
        <f t="shared" si="378"/>
        <v xml:space="preserve"> </v>
      </c>
      <c r="PV92" s="176">
        <f t="shared" si="328"/>
        <v>0</v>
      </c>
      <c r="PW92" s="177" t="str">
        <f t="shared" si="329"/>
        <v xml:space="preserve"> </v>
      </c>
      <c r="PY92" s="173">
        <v>24</v>
      </c>
      <c r="PZ92" s="231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49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30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50"/>
        <v xml:space="preserve"> </v>
      </c>
      <c r="QP92" s="176" t="str">
        <f>IF(QL92=0," ",VLOOKUP(QL92,PROTOKOL!$A:$E,5,FALSE))</f>
        <v xml:space="preserve"> </v>
      </c>
      <c r="QQ92" s="212" t="str">
        <f t="shared" si="379"/>
        <v xml:space="preserve"> </v>
      </c>
      <c r="QR92" s="176">
        <f t="shared" si="331"/>
        <v>0</v>
      </c>
      <c r="QS92" s="177" t="str">
        <f t="shared" si="332"/>
        <v xml:space="preserve"> </v>
      </c>
      <c r="QU92" s="173">
        <v>24</v>
      </c>
      <c r="QV92" s="231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51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33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52"/>
        <v xml:space="preserve"> </v>
      </c>
      <c r="RL92" s="176" t="str">
        <f>IF(RH92=0," ",VLOOKUP(RH92,PROTOKOL!$A:$E,5,FALSE))</f>
        <v xml:space="preserve"> </v>
      </c>
      <c r="RM92" s="212" t="str">
        <f t="shared" si="380"/>
        <v xml:space="preserve"> </v>
      </c>
      <c r="RN92" s="176">
        <f t="shared" si="334"/>
        <v>0</v>
      </c>
      <c r="RO92" s="177" t="str">
        <f t="shared" si="335"/>
        <v xml:space="preserve"> </v>
      </c>
      <c r="RQ92" s="173">
        <v>24</v>
      </c>
      <c r="RR92" s="231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53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36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54"/>
        <v xml:space="preserve"> </v>
      </c>
      <c r="SH92" s="176" t="str">
        <f>IF(SD92=0," ",VLOOKUP(SD92,PROTOKOL!$A:$E,5,FALSE))</f>
        <v xml:space="preserve"> </v>
      </c>
      <c r="SI92" s="212" t="str">
        <f t="shared" si="381"/>
        <v xml:space="preserve"> </v>
      </c>
      <c r="SJ92" s="176">
        <f t="shared" si="337"/>
        <v>0</v>
      </c>
      <c r="SK92" s="177" t="str">
        <f t="shared" si="338"/>
        <v xml:space="preserve"> </v>
      </c>
      <c r="SM92" s="173">
        <v>24</v>
      </c>
      <c r="SN92" s="231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55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39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56"/>
        <v xml:space="preserve"> </v>
      </c>
      <c r="TD92" s="176" t="str">
        <f>IF(SZ92=0," ",VLOOKUP(SZ92,PROTOKOL!$A:$E,5,FALSE))</f>
        <v xml:space="preserve"> </v>
      </c>
      <c r="TE92" s="212" t="str">
        <f t="shared" si="382"/>
        <v xml:space="preserve"> </v>
      </c>
      <c r="TF92" s="176">
        <f t="shared" si="340"/>
        <v>0</v>
      </c>
      <c r="TG92" s="177" t="str">
        <f t="shared" si="341"/>
        <v xml:space="preserve"> </v>
      </c>
      <c r="TI92" s="173">
        <v>24</v>
      </c>
      <c r="TJ92" s="231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7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42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8"/>
        <v xml:space="preserve"> </v>
      </c>
      <c r="TZ92" s="176" t="str">
        <f>IF(TV92=0," ",VLOOKUP(TV92,PROTOKOL!$A:$E,5,FALSE))</f>
        <v xml:space="preserve"> </v>
      </c>
      <c r="UA92" s="212" t="str">
        <f t="shared" si="383"/>
        <v xml:space="preserve"> </v>
      </c>
      <c r="UB92" s="176">
        <f t="shared" si="343"/>
        <v>0</v>
      </c>
      <c r="UC92" s="177" t="str">
        <f t="shared" si="344"/>
        <v xml:space="preserve"> </v>
      </c>
      <c r="UE92" s="173">
        <v>24</v>
      </c>
      <c r="UF92" s="231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59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45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60"/>
        <v xml:space="preserve"> </v>
      </c>
      <c r="UV92" s="176" t="str">
        <f>IF(UR92=0," ",VLOOKUP(UR92,PROTOKOL!$A:$E,5,FALSE))</f>
        <v xml:space="preserve"> </v>
      </c>
      <c r="UW92" s="212" t="str">
        <f t="shared" si="384"/>
        <v xml:space="preserve"> </v>
      </c>
      <c r="UX92" s="176">
        <f t="shared" si="346"/>
        <v>0</v>
      </c>
      <c r="UY92" s="177" t="str">
        <f t="shared" si="347"/>
        <v xml:space="preserve"> </v>
      </c>
      <c r="VA92" s="173">
        <v>24</v>
      </c>
      <c r="VB92" s="231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61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48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62"/>
        <v xml:space="preserve"> </v>
      </c>
      <c r="VR92" s="176" t="str">
        <f>IF(VN92=0," ",VLOOKUP(VN92,PROTOKOL!$A:$E,5,FALSE))</f>
        <v xml:space="preserve"> </v>
      </c>
      <c r="VS92" s="212" t="str">
        <f t="shared" si="385"/>
        <v xml:space="preserve"> </v>
      </c>
      <c r="VT92" s="176">
        <f t="shared" si="349"/>
        <v>0</v>
      </c>
      <c r="VU92" s="177" t="str">
        <f t="shared" si="350"/>
        <v xml:space="preserve"> </v>
      </c>
      <c r="VW92" s="173">
        <v>24</v>
      </c>
      <c r="VX92" s="231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63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51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64"/>
        <v xml:space="preserve"> </v>
      </c>
      <c r="WN92" s="176" t="str">
        <f>IF(WJ92=0," ",VLOOKUP(WJ92,PROTOKOL!$A:$E,5,FALSE))</f>
        <v xml:space="preserve"> </v>
      </c>
      <c r="WO92" s="212" t="str">
        <f t="shared" si="386"/>
        <v xml:space="preserve"> </v>
      </c>
      <c r="WP92" s="176">
        <f t="shared" si="352"/>
        <v>0</v>
      </c>
      <c r="WQ92" s="177" t="str">
        <f t="shared" si="353"/>
        <v xml:space="preserve"> </v>
      </c>
      <c r="WS92" s="173">
        <v>24</v>
      </c>
      <c r="WT92" s="231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65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54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66"/>
        <v xml:space="preserve"> </v>
      </c>
      <c r="XJ92" s="176" t="str">
        <f>IF(XF92=0," ",VLOOKUP(XF92,PROTOKOL!$A:$E,5,FALSE))</f>
        <v xml:space="preserve"> </v>
      </c>
      <c r="XK92" s="212" t="str">
        <f t="shared" si="387"/>
        <v xml:space="preserve"> </v>
      </c>
      <c r="XL92" s="176">
        <f t="shared" si="355"/>
        <v>0</v>
      </c>
      <c r="XM92" s="177" t="str">
        <f t="shared" si="356"/>
        <v xml:space="preserve"> </v>
      </c>
      <c r="XO92" s="173">
        <v>24</v>
      </c>
      <c r="XP92" s="231">
        <v>24</v>
      </c>
      <c r="XQ92" s="174" t="str">
        <f>IF(XS92=0," ",VLOOKUP(XS92,PROTOKOL!$A:$F,6,FALSE))</f>
        <v xml:space="preserve"> </v>
      </c>
      <c r="XR92" s="43"/>
      <c r="XS92" s="43"/>
      <c r="XT92" s="43"/>
      <c r="XU92" s="42" t="str">
        <f>IF(XS92=0," ",(VLOOKUP(XS92,PROTOKOL!$A$1:$E$29,2,FALSE))*XT92)</f>
        <v xml:space="preserve"> </v>
      </c>
      <c r="XV92" s="175" t="str">
        <f t="shared" si="267"/>
        <v xml:space="preserve"> </v>
      </c>
      <c r="XW92" s="212" t="str">
        <f>IF(XS92=0," ",VLOOKUP(XS92,PROTOKOL!$A:$E,5,FALSE))</f>
        <v xml:space="preserve"> </v>
      </c>
      <c r="XX92" s="176"/>
      <c r="XY92" s="177" t="str">
        <f t="shared" si="357"/>
        <v xml:space="preserve"> </v>
      </c>
      <c r="XZ92" s="217" t="str">
        <f>IF(YB92=0," ",VLOOKUP(YB92,PROTOKOL!$A:$F,6,FALSE))</f>
        <v xml:space="preserve"> </v>
      </c>
      <c r="YA92" s="43"/>
      <c r="YB92" s="43"/>
      <c r="YC92" s="43"/>
      <c r="YD92" s="91" t="str">
        <f>IF(YB92=0," ",(VLOOKUP(YB92,PROTOKOL!$A$1:$E$29,2,FALSE))*YC92)</f>
        <v xml:space="preserve"> </v>
      </c>
      <c r="YE92" s="175" t="str">
        <f t="shared" si="268"/>
        <v xml:space="preserve"> </v>
      </c>
      <c r="YF92" s="176" t="str">
        <f>IF(YB92=0," ",VLOOKUP(YB92,PROTOKOL!$A:$E,5,FALSE))</f>
        <v xml:space="preserve"> </v>
      </c>
      <c r="YG92" s="212" t="str">
        <f t="shared" si="388"/>
        <v xml:space="preserve"> </v>
      </c>
      <c r="YH92" s="176">
        <f t="shared" si="358"/>
        <v>0</v>
      </c>
      <c r="YI92" s="177" t="str">
        <f t="shared" si="359"/>
        <v xml:space="preserve"> </v>
      </c>
    </row>
    <row r="93" spans="1:659" ht="13.8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9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69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10"/>
        <v xml:space="preserve"> </v>
      </c>
      <c r="R93" s="176" t="str">
        <f>IF(N93=0," ",VLOOKUP(N93,PROTOKOL!$A:$E,5,FALSE))</f>
        <v xml:space="preserve"> </v>
      </c>
      <c r="S93" s="212" t="str">
        <f t="shared" si="270"/>
        <v xml:space="preserve"> </v>
      </c>
      <c r="T93" s="176">
        <f t="shared" si="271"/>
        <v>0</v>
      </c>
      <c r="U93" s="177" t="str">
        <f t="shared" si="272"/>
        <v xml:space="preserve"> </v>
      </c>
      <c r="W93" s="173">
        <v>24</v>
      </c>
      <c r="X93" s="229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11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73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12"/>
        <v xml:space="preserve"> </v>
      </c>
      <c r="AN93" s="176" t="str">
        <f>IF(AJ93=0," ",VLOOKUP(AJ93,PROTOKOL!$A:$E,5,FALSE))</f>
        <v xml:space="preserve"> </v>
      </c>
      <c r="AO93" s="212" t="str">
        <f t="shared" si="360"/>
        <v xml:space="preserve"> </v>
      </c>
      <c r="AP93" s="176">
        <f t="shared" si="274"/>
        <v>0</v>
      </c>
      <c r="AQ93" s="177" t="str">
        <f t="shared" si="275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13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76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14"/>
        <v xml:space="preserve"> </v>
      </c>
      <c r="BJ93" s="176" t="str">
        <f>IF(BF93=0," ",VLOOKUP(BF93,PROTOKOL!$A:$E,5,FALSE))</f>
        <v xml:space="preserve"> </v>
      </c>
      <c r="BK93" s="212" t="str">
        <f t="shared" si="361"/>
        <v xml:space="preserve"> </v>
      </c>
      <c r="BL93" s="176">
        <f t="shared" si="277"/>
        <v>0</v>
      </c>
      <c r="BM93" s="177" t="str">
        <f t="shared" si="278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15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79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16"/>
        <v xml:space="preserve"> </v>
      </c>
      <c r="CF93" s="176" t="str">
        <f>IF(CB93=0," ",VLOOKUP(CB93,PROTOKOL!$A:$E,5,FALSE))</f>
        <v xml:space="preserve"> </v>
      </c>
      <c r="CG93" s="212" t="str">
        <f t="shared" si="362"/>
        <v xml:space="preserve"> </v>
      </c>
      <c r="CH93" s="176">
        <f t="shared" si="280"/>
        <v>0</v>
      </c>
      <c r="CI93" s="177" t="str">
        <f t="shared" si="281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7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82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8"/>
        <v xml:space="preserve"> </v>
      </c>
      <c r="DB93" s="176" t="str">
        <f>IF(CX93=0," ",VLOOKUP(CX93,PROTOKOL!$A:$E,5,FALSE))</f>
        <v xml:space="preserve"> </v>
      </c>
      <c r="DC93" s="212" t="str">
        <f t="shared" si="363"/>
        <v xml:space="preserve"> </v>
      </c>
      <c r="DD93" s="176">
        <f t="shared" si="283"/>
        <v>0</v>
      </c>
      <c r="DE93" s="177" t="str">
        <f t="shared" si="284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9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85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20"/>
        <v xml:space="preserve"> </v>
      </c>
      <c r="DX93" s="176" t="str">
        <f>IF(DT93=0," ",VLOOKUP(DT93,PROTOKOL!$A:$E,5,FALSE))</f>
        <v xml:space="preserve"> </v>
      </c>
      <c r="DY93" s="212" t="str">
        <f t="shared" si="364"/>
        <v xml:space="preserve"> </v>
      </c>
      <c r="DZ93" s="176">
        <f t="shared" si="286"/>
        <v>0</v>
      </c>
      <c r="EA93" s="177" t="str">
        <f t="shared" si="287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21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88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22"/>
        <v xml:space="preserve"> </v>
      </c>
      <c r="ET93" s="176" t="str">
        <f>IF(EP93=0," ",VLOOKUP(EP93,PROTOKOL!$A:$E,5,FALSE))</f>
        <v xml:space="preserve"> </v>
      </c>
      <c r="EU93" s="212" t="str">
        <f t="shared" si="365"/>
        <v xml:space="preserve"> </v>
      </c>
      <c r="EV93" s="176">
        <f t="shared" si="289"/>
        <v>0</v>
      </c>
      <c r="EW93" s="177" t="str">
        <f t="shared" si="290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23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91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24"/>
        <v xml:space="preserve"> </v>
      </c>
      <c r="FP93" s="176" t="str">
        <f>IF(FL93=0," ",VLOOKUP(FL93,PROTOKOL!$A:$E,5,FALSE))</f>
        <v xml:space="preserve"> </v>
      </c>
      <c r="FQ93" s="212" t="str">
        <f t="shared" si="366"/>
        <v xml:space="preserve"> </v>
      </c>
      <c r="FR93" s="176">
        <f t="shared" si="292"/>
        <v>0</v>
      </c>
      <c r="FS93" s="177" t="str">
        <f t="shared" si="293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25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94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26"/>
        <v xml:space="preserve"> </v>
      </c>
      <c r="GL93" s="176" t="str">
        <f>IF(GH93=0," ",VLOOKUP(GH93,PROTOKOL!$A:$E,5,FALSE))</f>
        <v xml:space="preserve"> </v>
      </c>
      <c r="GM93" s="212" t="str">
        <f t="shared" si="367"/>
        <v xml:space="preserve"> </v>
      </c>
      <c r="GN93" s="176">
        <f t="shared" si="295"/>
        <v>0</v>
      </c>
      <c r="GO93" s="177" t="str">
        <f t="shared" si="296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7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97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8"/>
        <v xml:space="preserve"> </v>
      </c>
      <c r="HH93" s="176" t="str">
        <f>IF(HD93=0," ",VLOOKUP(HD93,PROTOKOL!$A:$E,5,FALSE))</f>
        <v xml:space="preserve"> </v>
      </c>
      <c r="HI93" s="212" t="str">
        <f t="shared" si="368"/>
        <v xml:space="preserve"> </v>
      </c>
      <c r="HJ93" s="176">
        <f t="shared" si="298"/>
        <v>0</v>
      </c>
      <c r="HK93" s="177" t="str">
        <f t="shared" si="299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9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300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30"/>
        <v xml:space="preserve"> </v>
      </c>
      <c r="ID93" s="176" t="str">
        <f>IF(HZ93=0," ",VLOOKUP(HZ93,PROTOKOL!$A:$E,5,FALSE))</f>
        <v xml:space="preserve"> </v>
      </c>
      <c r="IE93" s="212" t="str">
        <f t="shared" si="369"/>
        <v xml:space="preserve"> </v>
      </c>
      <c r="IF93" s="176">
        <f t="shared" si="301"/>
        <v>0</v>
      </c>
      <c r="IG93" s="177" t="str">
        <f t="shared" si="302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31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303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32"/>
        <v xml:space="preserve"> </v>
      </c>
      <c r="IZ93" s="176" t="str">
        <f>IF(IV93=0," ",VLOOKUP(IV93,PROTOKOL!$A:$E,5,FALSE))</f>
        <v xml:space="preserve"> </v>
      </c>
      <c r="JA93" s="212" t="str">
        <f t="shared" si="370"/>
        <v xml:space="preserve"> </v>
      </c>
      <c r="JB93" s="176">
        <f t="shared" si="304"/>
        <v>0</v>
      </c>
      <c r="JC93" s="177" t="str">
        <f t="shared" si="305"/>
        <v xml:space="preserve"> 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33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306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34"/>
        <v xml:space="preserve"> </v>
      </c>
      <c r="JV93" s="176" t="str">
        <f>IF(JR93=0," ",VLOOKUP(JR93,PROTOKOL!$A:$E,5,FALSE))</f>
        <v xml:space="preserve"> </v>
      </c>
      <c r="JW93" s="212" t="str">
        <f t="shared" si="371"/>
        <v xml:space="preserve"> </v>
      </c>
      <c r="JX93" s="176">
        <f t="shared" si="307"/>
        <v>0</v>
      </c>
      <c r="JY93" s="177" t="str">
        <f t="shared" si="308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35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09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36"/>
        <v xml:space="preserve"> </v>
      </c>
      <c r="KR93" s="176" t="str">
        <f>IF(KN93=0," ",VLOOKUP(KN93,PROTOKOL!$A:$E,5,FALSE))</f>
        <v xml:space="preserve"> </v>
      </c>
      <c r="KS93" s="212" t="str">
        <f t="shared" si="372"/>
        <v xml:space="preserve"> </v>
      </c>
      <c r="KT93" s="176">
        <f t="shared" si="310"/>
        <v>0</v>
      </c>
      <c r="KU93" s="177" t="str">
        <f t="shared" si="311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7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12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8"/>
        <v xml:space="preserve"> </v>
      </c>
      <c r="LN93" s="176" t="str">
        <f>IF(LJ93=0," ",VLOOKUP(LJ93,PROTOKOL!$A:$E,5,FALSE))</f>
        <v xml:space="preserve"> </v>
      </c>
      <c r="LO93" s="212" t="str">
        <f t="shared" si="373"/>
        <v xml:space="preserve"> </v>
      </c>
      <c r="LP93" s="176">
        <f t="shared" si="313"/>
        <v>0</v>
      </c>
      <c r="LQ93" s="177" t="str">
        <f t="shared" si="314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9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15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40"/>
        <v xml:space="preserve"> </v>
      </c>
      <c r="MJ93" s="176" t="str">
        <f>IF(MF93=0," ",VLOOKUP(MF93,PROTOKOL!$A:$E,5,FALSE))</f>
        <v xml:space="preserve"> </v>
      </c>
      <c r="MK93" s="212" t="str">
        <f t="shared" si="374"/>
        <v xml:space="preserve"> </v>
      </c>
      <c r="ML93" s="176">
        <f t="shared" si="316"/>
        <v>0</v>
      </c>
      <c r="MM93" s="177" t="str">
        <f t="shared" si="317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41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18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42"/>
        <v xml:space="preserve"> </v>
      </c>
      <c r="NF93" s="176" t="str">
        <f>IF(NB93=0," ",VLOOKUP(NB93,PROTOKOL!$A:$E,5,FALSE))</f>
        <v xml:space="preserve"> </v>
      </c>
      <c r="NG93" s="212" t="str">
        <f t="shared" si="375"/>
        <v xml:space="preserve"> </v>
      </c>
      <c r="NH93" s="176">
        <f t="shared" si="319"/>
        <v>0</v>
      </c>
      <c r="NI93" s="177" t="str">
        <f t="shared" si="320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43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21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44"/>
        <v xml:space="preserve"> </v>
      </c>
      <c r="OB93" s="176" t="str">
        <f>IF(NX93=0," ",VLOOKUP(NX93,PROTOKOL!$A:$E,5,FALSE))</f>
        <v xml:space="preserve"> </v>
      </c>
      <c r="OC93" s="212" t="str">
        <f t="shared" si="376"/>
        <v xml:space="preserve"> </v>
      </c>
      <c r="OD93" s="176">
        <f t="shared" si="322"/>
        <v>0</v>
      </c>
      <c r="OE93" s="177" t="str">
        <f t="shared" si="323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45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24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46"/>
        <v xml:space="preserve"> </v>
      </c>
      <c r="OX93" s="176" t="str">
        <f>IF(OT93=0," ",VLOOKUP(OT93,PROTOKOL!$A:$E,5,FALSE))</f>
        <v xml:space="preserve"> </v>
      </c>
      <c r="OY93" s="212" t="str">
        <f t="shared" si="377"/>
        <v xml:space="preserve"> </v>
      </c>
      <c r="OZ93" s="176">
        <f t="shared" si="325"/>
        <v>0</v>
      </c>
      <c r="PA93" s="177" t="str">
        <f t="shared" si="326"/>
        <v xml:space="preserve"> 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7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27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8"/>
        <v xml:space="preserve"> </v>
      </c>
      <c r="PT93" s="176" t="str">
        <f>IF(PP93=0," ",VLOOKUP(PP93,PROTOKOL!$A:$E,5,FALSE))</f>
        <v xml:space="preserve"> </v>
      </c>
      <c r="PU93" s="212" t="str">
        <f t="shared" si="378"/>
        <v xml:space="preserve"> </v>
      </c>
      <c r="PV93" s="176">
        <f t="shared" si="328"/>
        <v>0</v>
      </c>
      <c r="PW93" s="177" t="str">
        <f t="shared" si="329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9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30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50"/>
        <v xml:space="preserve"> </v>
      </c>
      <c r="QP93" s="176" t="str">
        <f>IF(QL93=0," ",VLOOKUP(QL93,PROTOKOL!$A:$E,5,FALSE))</f>
        <v xml:space="preserve"> </v>
      </c>
      <c r="QQ93" s="212" t="str">
        <f t="shared" si="379"/>
        <v xml:space="preserve"> </v>
      </c>
      <c r="QR93" s="176">
        <f t="shared" si="331"/>
        <v>0</v>
      </c>
      <c r="QS93" s="177" t="str">
        <f t="shared" si="332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51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33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52"/>
        <v xml:space="preserve"> </v>
      </c>
      <c r="RL93" s="176" t="str">
        <f>IF(RH93=0," ",VLOOKUP(RH93,PROTOKOL!$A:$E,5,FALSE))</f>
        <v xml:space="preserve"> </v>
      </c>
      <c r="RM93" s="212" t="str">
        <f t="shared" si="380"/>
        <v xml:space="preserve"> </v>
      </c>
      <c r="RN93" s="176">
        <f t="shared" si="334"/>
        <v>0</v>
      </c>
      <c r="RO93" s="177" t="str">
        <f t="shared" si="335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53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36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54"/>
        <v xml:space="preserve"> </v>
      </c>
      <c r="SH93" s="176" t="str">
        <f>IF(SD93=0," ",VLOOKUP(SD93,PROTOKOL!$A:$E,5,FALSE))</f>
        <v xml:space="preserve"> </v>
      </c>
      <c r="SI93" s="212" t="str">
        <f t="shared" si="381"/>
        <v xml:space="preserve"> </v>
      </c>
      <c r="SJ93" s="176">
        <f t="shared" si="337"/>
        <v>0</v>
      </c>
      <c r="SK93" s="177" t="str">
        <f t="shared" si="338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55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39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56"/>
        <v xml:space="preserve"> </v>
      </c>
      <c r="TD93" s="176" t="str">
        <f>IF(SZ93=0," ",VLOOKUP(SZ93,PROTOKOL!$A:$E,5,FALSE))</f>
        <v xml:space="preserve"> </v>
      </c>
      <c r="TE93" s="212" t="str">
        <f t="shared" si="382"/>
        <v xml:space="preserve"> </v>
      </c>
      <c r="TF93" s="176">
        <f t="shared" si="340"/>
        <v>0</v>
      </c>
      <c r="TG93" s="177" t="str">
        <f t="shared" si="341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7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42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8"/>
        <v xml:space="preserve"> </v>
      </c>
      <c r="TZ93" s="176" t="str">
        <f>IF(TV93=0," ",VLOOKUP(TV93,PROTOKOL!$A:$E,5,FALSE))</f>
        <v xml:space="preserve"> </v>
      </c>
      <c r="UA93" s="212" t="str">
        <f t="shared" si="383"/>
        <v xml:space="preserve"> </v>
      </c>
      <c r="UB93" s="176">
        <f t="shared" si="343"/>
        <v>0</v>
      </c>
      <c r="UC93" s="177" t="str">
        <f t="shared" si="344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9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45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60"/>
        <v xml:space="preserve"> </v>
      </c>
      <c r="UV93" s="176" t="str">
        <f>IF(UR93=0," ",VLOOKUP(UR93,PROTOKOL!$A:$E,5,FALSE))</f>
        <v xml:space="preserve"> </v>
      </c>
      <c r="UW93" s="212" t="str">
        <f t="shared" si="384"/>
        <v xml:space="preserve"> </v>
      </c>
      <c r="UX93" s="176">
        <f t="shared" si="346"/>
        <v>0</v>
      </c>
      <c r="UY93" s="177" t="str">
        <f t="shared" si="347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61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48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62"/>
        <v xml:space="preserve"> </v>
      </c>
      <c r="VR93" s="176" t="str">
        <f>IF(VN93=0," ",VLOOKUP(VN93,PROTOKOL!$A:$E,5,FALSE))</f>
        <v xml:space="preserve"> </v>
      </c>
      <c r="VS93" s="212" t="str">
        <f t="shared" si="385"/>
        <v xml:space="preserve"> </v>
      </c>
      <c r="VT93" s="176">
        <f t="shared" si="349"/>
        <v>0</v>
      </c>
      <c r="VU93" s="177" t="str">
        <f t="shared" si="350"/>
        <v xml:space="preserve"> </v>
      </c>
      <c r="VW93" s="173">
        <v>24</v>
      </c>
      <c r="VX93" s="229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63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51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64"/>
        <v xml:space="preserve"> </v>
      </c>
      <c r="WN93" s="176" t="str">
        <f>IF(WJ93=0," ",VLOOKUP(WJ93,PROTOKOL!$A:$E,5,FALSE))</f>
        <v xml:space="preserve"> </v>
      </c>
      <c r="WO93" s="212" t="str">
        <f t="shared" si="386"/>
        <v xml:space="preserve"> </v>
      </c>
      <c r="WP93" s="176">
        <f t="shared" si="352"/>
        <v>0</v>
      </c>
      <c r="WQ93" s="177" t="str">
        <f t="shared" si="353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65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54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66"/>
        <v xml:space="preserve"> </v>
      </c>
      <c r="XJ93" s="176" t="str">
        <f>IF(XF93=0," ",VLOOKUP(XF93,PROTOKOL!$A:$E,5,FALSE))</f>
        <v xml:space="preserve"> </v>
      </c>
      <c r="XK93" s="212" t="str">
        <f t="shared" si="387"/>
        <v xml:space="preserve"> </v>
      </c>
      <c r="XL93" s="176">
        <f t="shared" si="355"/>
        <v>0</v>
      </c>
      <c r="XM93" s="177" t="str">
        <f t="shared" si="356"/>
        <v xml:space="preserve"> </v>
      </c>
      <c r="XO93" s="173">
        <v>24</v>
      </c>
      <c r="XP93" s="229"/>
      <c r="XQ93" s="174" t="str">
        <f>IF(XS93=0," ",VLOOKUP(XS93,PROTOKOL!$A:$F,6,FALSE))</f>
        <v xml:space="preserve"> </v>
      </c>
      <c r="XR93" s="43"/>
      <c r="XS93" s="43"/>
      <c r="XT93" s="43"/>
      <c r="XU93" s="42" t="str">
        <f>IF(XS93=0," ",(VLOOKUP(XS93,PROTOKOL!$A$1:$E$29,2,FALSE))*XT93)</f>
        <v xml:space="preserve"> </v>
      </c>
      <c r="XV93" s="175" t="str">
        <f t="shared" si="267"/>
        <v xml:space="preserve"> </v>
      </c>
      <c r="XW93" s="212" t="str">
        <f>IF(XS93=0," ",VLOOKUP(XS93,PROTOKOL!$A:$E,5,FALSE))</f>
        <v xml:space="preserve"> </v>
      </c>
      <c r="XX93" s="176"/>
      <c r="XY93" s="177" t="str">
        <f t="shared" si="357"/>
        <v xml:space="preserve"> </v>
      </c>
      <c r="XZ93" s="217" t="str">
        <f>IF(YB93=0," ",VLOOKUP(YB93,PROTOKOL!$A:$F,6,FALSE))</f>
        <v xml:space="preserve"> </v>
      </c>
      <c r="YA93" s="43"/>
      <c r="YB93" s="43"/>
      <c r="YC93" s="43"/>
      <c r="YD93" s="91" t="str">
        <f>IF(YB93=0," ",(VLOOKUP(YB93,PROTOKOL!$A$1:$E$29,2,FALSE))*YC93)</f>
        <v xml:space="preserve"> </v>
      </c>
      <c r="YE93" s="175" t="str">
        <f t="shared" si="268"/>
        <v xml:space="preserve"> </v>
      </c>
      <c r="YF93" s="176" t="str">
        <f>IF(YB93=0," ",VLOOKUP(YB93,PROTOKOL!$A:$E,5,FALSE))</f>
        <v xml:space="preserve"> </v>
      </c>
      <c r="YG93" s="212" t="str">
        <f t="shared" si="388"/>
        <v xml:space="preserve"> </v>
      </c>
      <c r="YH93" s="176">
        <f t="shared" si="358"/>
        <v>0</v>
      </c>
      <c r="YI93" s="177" t="str">
        <f t="shared" si="359"/>
        <v xml:space="preserve"> </v>
      </c>
    </row>
    <row r="94" spans="1:659" ht="13.8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9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69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10"/>
        <v xml:space="preserve"> </v>
      </c>
      <c r="R94" s="176" t="str">
        <f>IF(N94=0," ",VLOOKUP(N94,PROTOKOL!$A:$E,5,FALSE))</f>
        <v xml:space="preserve"> </v>
      </c>
      <c r="S94" s="212" t="str">
        <f t="shared" si="270"/>
        <v xml:space="preserve"> </v>
      </c>
      <c r="T94" s="176">
        <f t="shared" si="271"/>
        <v>0</v>
      </c>
      <c r="U94" s="177" t="str">
        <f t="shared" si="272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11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73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12"/>
        <v xml:space="preserve"> </v>
      </c>
      <c r="AN94" s="176" t="str">
        <f>IF(AJ94=0," ",VLOOKUP(AJ94,PROTOKOL!$A:$E,5,FALSE))</f>
        <v xml:space="preserve"> </v>
      </c>
      <c r="AO94" s="212" t="str">
        <f t="shared" si="360"/>
        <v xml:space="preserve"> </v>
      </c>
      <c r="AP94" s="176">
        <f t="shared" si="274"/>
        <v>0</v>
      </c>
      <c r="AQ94" s="177" t="str">
        <f t="shared" si="275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13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76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14"/>
        <v xml:space="preserve"> </v>
      </c>
      <c r="BJ94" s="176" t="str">
        <f>IF(BF94=0," ",VLOOKUP(BF94,PROTOKOL!$A:$E,5,FALSE))</f>
        <v xml:space="preserve"> </v>
      </c>
      <c r="BK94" s="212" t="str">
        <f t="shared" si="361"/>
        <v xml:space="preserve"> </v>
      </c>
      <c r="BL94" s="176">
        <f t="shared" si="277"/>
        <v>0</v>
      </c>
      <c r="BM94" s="177" t="str">
        <f t="shared" si="278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15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79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16"/>
        <v xml:space="preserve"> </v>
      </c>
      <c r="CF94" s="176" t="str">
        <f>IF(CB94=0," ",VLOOKUP(CB94,PROTOKOL!$A:$E,5,FALSE))</f>
        <v xml:space="preserve"> </v>
      </c>
      <c r="CG94" s="212" t="str">
        <f t="shared" si="362"/>
        <v xml:space="preserve"> </v>
      </c>
      <c r="CH94" s="176">
        <f t="shared" si="280"/>
        <v>0</v>
      </c>
      <c r="CI94" s="177" t="str">
        <f t="shared" si="281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7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82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8"/>
        <v xml:space="preserve"> </v>
      </c>
      <c r="DB94" s="176" t="str">
        <f>IF(CX94=0," ",VLOOKUP(CX94,PROTOKOL!$A:$E,5,FALSE))</f>
        <v xml:space="preserve"> </v>
      </c>
      <c r="DC94" s="212" t="str">
        <f t="shared" si="363"/>
        <v xml:space="preserve"> </v>
      </c>
      <c r="DD94" s="176">
        <f t="shared" si="283"/>
        <v>0</v>
      </c>
      <c r="DE94" s="177" t="str">
        <f t="shared" si="284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9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85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20"/>
        <v xml:space="preserve"> </v>
      </c>
      <c r="DX94" s="176" t="str">
        <f>IF(DT94=0," ",VLOOKUP(DT94,PROTOKOL!$A:$E,5,FALSE))</f>
        <v xml:space="preserve"> </v>
      </c>
      <c r="DY94" s="212" t="str">
        <f t="shared" si="364"/>
        <v xml:space="preserve"> </v>
      </c>
      <c r="DZ94" s="176">
        <f t="shared" si="286"/>
        <v>0</v>
      </c>
      <c r="EA94" s="177" t="str">
        <f t="shared" si="287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21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88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22"/>
        <v xml:space="preserve"> </v>
      </c>
      <c r="ET94" s="176" t="str">
        <f>IF(EP94=0," ",VLOOKUP(EP94,PROTOKOL!$A:$E,5,FALSE))</f>
        <v xml:space="preserve"> </v>
      </c>
      <c r="EU94" s="212" t="str">
        <f t="shared" si="365"/>
        <v xml:space="preserve"> </v>
      </c>
      <c r="EV94" s="176">
        <f t="shared" si="289"/>
        <v>0</v>
      </c>
      <c r="EW94" s="177" t="str">
        <f t="shared" si="290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23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91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24"/>
        <v xml:space="preserve"> </v>
      </c>
      <c r="FP94" s="176" t="str">
        <f>IF(FL94=0," ",VLOOKUP(FL94,PROTOKOL!$A:$E,5,FALSE))</f>
        <v xml:space="preserve"> </v>
      </c>
      <c r="FQ94" s="212" t="str">
        <f t="shared" si="366"/>
        <v xml:space="preserve"> </v>
      </c>
      <c r="FR94" s="176">
        <f t="shared" si="292"/>
        <v>0</v>
      </c>
      <c r="FS94" s="177" t="str">
        <f t="shared" si="293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25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94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26"/>
        <v xml:space="preserve"> </v>
      </c>
      <c r="GL94" s="176" t="str">
        <f>IF(GH94=0," ",VLOOKUP(GH94,PROTOKOL!$A:$E,5,FALSE))</f>
        <v xml:space="preserve"> </v>
      </c>
      <c r="GM94" s="212" t="str">
        <f t="shared" si="367"/>
        <v xml:space="preserve"> </v>
      </c>
      <c r="GN94" s="176">
        <f t="shared" si="295"/>
        <v>0</v>
      </c>
      <c r="GO94" s="177" t="str">
        <f t="shared" si="296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7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97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8"/>
        <v xml:space="preserve"> </v>
      </c>
      <c r="HH94" s="176" t="str">
        <f>IF(HD94=0," ",VLOOKUP(HD94,PROTOKOL!$A:$E,5,FALSE))</f>
        <v xml:space="preserve"> </v>
      </c>
      <c r="HI94" s="212" t="str">
        <f t="shared" si="368"/>
        <v xml:space="preserve"> </v>
      </c>
      <c r="HJ94" s="176">
        <f t="shared" si="298"/>
        <v>0</v>
      </c>
      <c r="HK94" s="177" t="str">
        <f t="shared" si="299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9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300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30"/>
        <v xml:space="preserve"> </v>
      </c>
      <c r="ID94" s="176" t="str">
        <f>IF(HZ94=0," ",VLOOKUP(HZ94,PROTOKOL!$A:$E,5,FALSE))</f>
        <v xml:space="preserve"> </v>
      </c>
      <c r="IE94" s="212" t="str">
        <f t="shared" si="369"/>
        <v xml:space="preserve"> </v>
      </c>
      <c r="IF94" s="176">
        <f t="shared" si="301"/>
        <v>0</v>
      </c>
      <c r="IG94" s="177" t="str">
        <f t="shared" si="302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31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303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32"/>
        <v xml:space="preserve"> </v>
      </c>
      <c r="IZ94" s="176" t="str">
        <f>IF(IV94=0," ",VLOOKUP(IV94,PROTOKOL!$A:$E,5,FALSE))</f>
        <v xml:space="preserve"> </v>
      </c>
      <c r="JA94" s="212" t="str">
        <f t="shared" si="370"/>
        <v xml:space="preserve"> </v>
      </c>
      <c r="JB94" s="176">
        <f t="shared" si="304"/>
        <v>0</v>
      </c>
      <c r="JC94" s="177" t="str">
        <f t="shared" si="305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33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306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34"/>
        <v xml:space="preserve"> </v>
      </c>
      <c r="JV94" s="176" t="str">
        <f>IF(JR94=0," ",VLOOKUP(JR94,PROTOKOL!$A:$E,5,FALSE))</f>
        <v xml:space="preserve"> </v>
      </c>
      <c r="JW94" s="212" t="str">
        <f t="shared" si="371"/>
        <v xml:space="preserve"> </v>
      </c>
      <c r="JX94" s="176">
        <f t="shared" si="307"/>
        <v>0</v>
      </c>
      <c r="JY94" s="177" t="str">
        <f t="shared" si="308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35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09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36"/>
        <v xml:space="preserve"> </v>
      </c>
      <c r="KR94" s="176" t="str">
        <f>IF(KN94=0," ",VLOOKUP(KN94,PROTOKOL!$A:$E,5,FALSE))</f>
        <v xml:space="preserve"> </v>
      </c>
      <c r="KS94" s="212" t="str">
        <f t="shared" si="372"/>
        <v xml:space="preserve"> </v>
      </c>
      <c r="KT94" s="176">
        <f t="shared" si="310"/>
        <v>0</v>
      </c>
      <c r="KU94" s="177" t="str">
        <f t="shared" si="311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7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12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8"/>
        <v xml:space="preserve"> </v>
      </c>
      <c r="LN94" s="176" t="str">
        <f>IF(LJ94=0," ",VLOOKUP(LJ94,PROTOKOL!$A:$E,5,FALSE))</f>
        <v xml:space="preserve"> </v>
      </c>
      <c r="LO94" s="212" t="str">
        <f t="shared" si="373"/>
        <v xml:space="preserve"> </v>
      </c>
      <c r="LP94" s="176">
        <f t="shared" si="313"/>
        <v>0</v>
      </c>
      <c r="LQ94" s="177" t="str">
        <f t="shared" si="314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9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15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40"/>
        <v xml:space="preserve"> </v>
      </c>
      <c r="MJ94" s="176" t="str">
        <f>IF(MF94=0," ",VLOOKUP(MF94,PROTOKOL!$A:$E,5,FALSE))</f>
        <v xml:space="preserve"> </v>
      </c>
      <c r="MK94" s="212" t="str">
        <f t="shared" si="374"/>
        <v xml:space="preserve"> </v>
      </c>
      <c r="ML94" s="176">
        <f t="shared" si="316"/>
        <v>0</v>
      </c>
      <c r="MM94" s="177" t="str">
        <f t="shared" si="317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41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18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42"/>
        <v xml:space="preserve"> </v>
      </c>
      <c r="NF94" s="176" t="str">
        <f>IF(NB94=0," ",VLOOKUP(NB94,PROTOKOL!$A:$E,5,FALSE))</f>
        <v xml:space="preserve"> </v>
      </c>
      <c r="NG94" s="212" t="str">
        <f t="shared" si="375"/>
        <v xml:space="preserve"> </v>
      </c>
      <c r="NH94" s="176">
        <f t="shared" si="319"/>
        <v>0</v>
      </c>
      <c r="NI94" s="177" t="str">
        <f t="shared" si="320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43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21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44"/>
        <v xml:space="preserve"> </v>
      </c>
      <c r="OB94" s="176" t="str">
        <f>IF(NX94=0," ",VLOOKUP(NX94,PROTOKOL!$A:$E,5,FALSE))</f>
        <v xml:space="preserve"> </v>
      </c>
      <c r="OC94" s="212" t="str">
        <f t="shared" si="376"/>
        <v xml:space="preserve"> </v>
      </c>
      <c r="OD94" s="176">
        <f t="shared" si="322"/>
        <v>0</v>
      </c>
      <c r="OE94" s="177" t="str">
        <f t="shared" si="323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45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24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46"/>
        <v xml:space="preserve"> </v>
      </c>
      <c r="OX94" s="176" t="str">
        <f>IF(OT94=0," ",VLOOKUP(OT94,PROTOKOL!$A:$E,5,FALSE))</f>
        <v xml:space="preserve"> </v>
      </c>
      <c r="OY94" s="212" t="str">
        <f t="shared" si="377"/>
        <v xml:space="preserve"> </v>
      </c>
      <c r="OZ94" s="176">
        <f t="shared" si="325"/>
        <v>0</v>
      </c>
      <c r="PA94" s="177" t="str">
        <f t="shared" si="326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7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27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8"/>
        <v xml:space="preserve"> </v>
      </c>
      <c r="PT94" s="176" t="str">
        <f>IF(PP94=0," ",VLOOKUP(PP94,PROTOKOL!$A:$E,5,FALSE))</f>
        <v xml:space="preserve"> </v>
      </c>
      <c r="PU94" s="212" t="str">
        <f t="shared" si="378"/>
        <v xml:space="preserve"> </v>
      </c>
      <c r="PV94" s="176">
        <f t="shared" si="328"/>
        <v>0</v>
      </c>
      <c r="PW94" s="177" t="str">
        <f t="shared" si="329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9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30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50"/>
        <v xml:space="preserve"> </v>
      </c>
      <c r="QP94" s="176" t="str">
        <f>IF(QL94=0," ",VLOOKUP(QL94,PROTOKOL!$A:$E,5,FALSE))</f>
        <v xml:space="preserve"> </v>
      </c>
      <c r="QQ94" s="212" t="str">
        <f t="shared" si="379"/>
        <v xml:space="preserve"> </v>
      </c>
      <c r="QR94" s="176">
        <f t="shared" si="331"/>
        <v>0</v>
      </c>
      <c r="QS94" s="177" t="str">
        <f t="shared" si="332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51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33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52"/>
        <v xml:space="preserve"> </v>
      </c>
      <c r="RL94" s="176" t="str">
        <f>IF(RH94=0," ",VLOOKUP(RH94,PROTOKOL!$A:$E,5,FALSE))</f>
        <v xml:space="preserve"> </v>
      </c>
      <c r="RM94" s="212" t="str">
        <f t="shared" si="380"/>
        <v xml:space="preserve"> </v>
      </c>
      <c r="RN94" s="176">
        <f t="shared" si="334"/>
        <v>0</v>
      </c>
      <c r="RO94" s="177" t="str">
        <f t="shared" si="335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53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36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54"/>
        <v xml:space="preserve"> </v>
      </c>
      <c r="SH94" s="176" t="str">
        <f>IF(SD94=0," ",VLOOKUP(SD94,PROTOKOL!$A:$E,5,FALSE))</f>
        <v xml:space="preserve"> </v>
      </c>
      <c r="SI94" s="212" t="str">
        <f t="shared" si="381"/>
        <v xml:space="preserve"> </v>
      </c>
      <c r="SJ94" s="176">
        <f t="shared" si="337"/>
        <v>0</v>
      </c>
      <c r="SK94" s="177" t="str">
        <f t="shared" si="338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55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39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56"/>
        <v xml:space="preserve"> </v>
      </c>
      <c r="TD94" s="176" t="str">
        <f>IF(SZ94=0," ",VLOOKUP(SZ94,PROTOKOL!$A:$E,5,FALSE))</f>
        <v xml:space="preserve"> </v>
      </c>
      <c r="TE94" s="212" t="str">
        <f t="shared" si="382"/>
        <v xml:space="preserve"> </v>
      </c>
      <c r="TF94" s="176">
        <f t="shared" si="340"/>
        <v>0</v>
      </c>
      <c r="TG94" s="177" t="str">
        <f t="shared" si="341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7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42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8"/>
        <v xml:space="preserve"> </v>
      </c>
      <c r="TZ94" s="176" t="str">
        <f>IF(TV94=0," ",VLOOKUP(TV94,PROTOKOL!$A:$E,5,FALSE))</f>
        <v xml:space="preserve"> </v>
      </c>
      <c r="UA94" s="212" t="str">
        <f t="shared" si="383"/>
        <v xml:space="preserve"> </v>
      </c>
      <c r="UB94" s="176">
        <f t="shared" si="343"/>
        <v>0</v>
      </c>
      <c r="UC94" s="177" t="str">
        <f t="shared" si="344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9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45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60"/>
        <v xml:space="preserve"> </v>
      </c>
      <c r="UV94" s="176" t="str">
        <f>IF(UR94=0," ",VLOOKUP(UR94,PROTOKOL!$A:$E,5,FALSE))</f>
        <v xml:space="preserve"> </v>
      </c>
      <c r="UW94" s="212" t="str">
        <f t="shared" si="384"/>
        <v xml:space="preserve"> </v>
      </c>
      <c r="UX94" s="176">
        <f t="shared" si="346"/>
        <v>0</v>
      </c>
      <c r="UY94" s="177" t="str">
        <f t="shared" si="347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61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48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62"/>
        <v xml:space="preserve"> </v>
      </c>
      <c r="VR94" s="176" t="str">
        <f>IF(VN94=0," ",VLOOKUP(VN94,PROTOKOL!$A:$E,5,FALSE))</f>
        <v xml:space="preserve"> </v>
      </c>
      <c r="VS94" s="212" t="str">
        <f t="shared" si="385"/>
        <v xml:space="preserve"> </v>
      </c>
      <c r="VT94" s="176">
        <f t="shared" si="349"/>
        <v>0</v>
      </c>
      <c r="VU94" s="177" t="str">
        <f t="shared" si="350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63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51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64"/>
        <v xml:space="preserve"> </v>
      </c>
      <c r="WN94" s="176" t="str">
        <f>IF(WJ94=0," ",VLOOKUP(WJ94,PROTOKOL!$A:$E,5,FALSE))</f>
        <v xml:space="preserve"> </v>
      </c>
      <c r="WO94" s="212" t="str">
        <f t="shared" si="386"/>
        <v xml:space="preserve"> </v>
      </c>
      <c r="WP94" s="176">
        <f t="shared" si="352"/>
        <v>0</v>
      </c>
      <c r="WQ94" s="177" t="str">
        <f t="shared" si="353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65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54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66"/>
        <v xml:space="preserve"> </v>
      </c>
      <c r="XJ94" s="176" t="str">
        <f>IF(XF94=0," ",VLOOKUP(XF94,PROTOKOL!$A:$E,5,FALSE))</f>
        <v xml:space="preserve"> </v>
      </c>
      <c r="XK94" s="212" t="str">
        <f t="shared" si="387"/>
        <v xml:space="preserve"> </v>
      </c>
      <c r="XL94" s="176">
        <f t="shared" si="355"/>
        <v>0</v>
      </c>
      <c r="XM94" s="177" t="str">
        <f t="shared" si="356"/>
        <v xml:space="preserve"> </v>
      </c>
      <c r="XO94" s="173">
        <v>24</v>
      </c>
      <c r="XP94" s="230"/>
      <c r="XQ94" s="174" t="str">
        <f>IF(XS94=0," ",VLOOKUP(XS94,PROTOKOL!$A:$F,6,FALSE))</f>
        <v xml:space="preserve"> </v>
      </c>
      <c r="XR94" s="43"/>
      <c r="XS94" s="43"/>
      <c r="XT94" s="43"/>
      <c r="XU94" s="42" t="str">
        <f>IF(XS94=0," ",(VLOOKUP(XS94,PROTOKOL!$A$1:$E$29,2,FALSE))*XT94)</f>
        <v xml:space="preserve"> </v>
      </c>
      <c r="XV94" s="175" t="str">
        <f t="shared" si="267"/>
        <v xml:space="preserve"> </v>
      </c>
      <c r="XW94" s="212" t="str">
        <f>IF(XS94=0," ",VLOOKUP(XS94,PROTOKOL!$A:$E,5,FALSE))</f>
        <v xml:space="preserve"> </v>
      </c>
      <c r="XX94" s="176"/>
      <c r="XY94" s="177" t="str">
        <f t="shared" si="357"/>
        <v xml:space="preserve"> </v>
      </c>
      <c r="XZ94" s="217" t="str">
        <f>IF(YB94=0," ",VLOOKUP(YB94,PROTOKOL!$A:$F,6,FALSE))</f>
        <v xml:space="preserve"> </v>
      </c>
      <c r="YA94" s="43"/>
      <c r="YB94" s="43"/>
      <c r="YC94" s="43"/>
      <c r="YD94" s="91" t="str">
        <f>IF(YB94=0," ",(VLOOKUP(YB94,PROTOKOL!$A$1:$E$29,2,FALSE))*YC94)</f>
        <v xml:space="preserve"> </v>
      </c>
      <c r="YE94" s="175" t="str">
        <f t="shared" si="268"/>
        <v xml:space="preserve"> </v>
      </c>
      <c r="YF94" s="176" t="str">
        <f>IF(YB94=0," ",VLOOKUP(YB94,PROTOKOL!$A:$E,5,FALSE))</f>
        <v xml:space="preserve"> </v>
      </c>
      <c r="YG94" s="212" t="str">
        <f t="shared" si="388"/>
        <v xml:space="preserve"> </v>
      </c>
      <c r="YH94" s="176">
        <f t="shared" si="358"/>
        <v>0</v>
      </c>
      <c r="YI94" s="177" t="str">
        <f t="shared" si="359"/>
        <v xml:space="preserve"> </v>
      </c>
    </row>
    <row r="95" spans="1:659" ht="13.8">
      <c r="A95" s="173">
        <v>25</v>
      </c>
      <c r="B95" s="231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09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69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10"/>
        <v xml:space="preserve"> </v>
      </c>
      <c r="R95" s="176" t="str">
        <f>IF(N95=0," ",VLOOKUP(N95,PROTOKOL!$A:$E,5,FALSE))</f>
        <v xml:space="preserve"> </v>
      </c>
      <c r="S95" s="212" t="str">
        <f t="shared" si="270"/>
        <v xml:space="preserve"> </v>
      </c>
      <c r="T95" s="176">
        <f t="shared" si="271"/>
        <v>0</v>
      </c>
      <c r="U95" s="177" t="str">
        <f t="shared" si="272"/>
        <v xml:space="preserve"> </v>
      </c>
      <c r="W95" s="173">
        <v>25</v>
      </c>
      <c r="X95" s="231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11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73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12"/>
        <v xml:space="preserve"> </v>
      </c>
      <c r="AN95" s="176" t="str">
        <f>IF(AJ95=0," ",VLOOKUP(AJ95,PROTOKOL!$A:$E,5,FALSE))</f>
        <v xml:space="preserve"> </v>
      </c>
      <c r="AO95" s="212" t="str">
        <f t="shared" si="360"/>
        <v xml:space="preserve"> </v>
      </c>
      <c r="AP95" s="176">
        <f t="shared" si="274"/>
        <v>0</v>
      </c>
      <c r="AQ95" s="177" t="str">
        <f t="shared" si="275"/>
        <v xml:space="preserve"> </v>
      </c>
      <c r="AS95" s="173">
        <v>25</v>
      </c>
      <c r="AT95" s="231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13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76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14"/>
        <v xml:space="preserve"> </v>
      </c>
      <c r="BJ95" s="176" t="str">
        <f>IF(BF95=0," ",VLOOKUP(BF95,PROTOKOL!$A:$E,5,FALSE))</f>
        <v xml:space="preserve"> </v>
      </c>
      <c r="BK95" s="212" t="str">
        <f t="shared" si="361"/>
        <v xml:space="preserve"> </v>
      </c>
      <c r="BL95" s="176">
        <f t="shared" si="277"/>
        <v>0</v>
      </c>
      <c r="BM95" s="177" t="str">
        <f t="shared" si="278"/>
        <v xml:space="preserve"> </v>
      </c>
      <c r="BO95" s="173">
        <v>25</v>
      </c>
      <c r="BP95" s="231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15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79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16"/>
        <v xml:space="preserve"> </v>
      </c>
      <c r="CF95" s="176" t="str">
        <f>IF(CB95=0," ",VLOOKUP(CB95,PROTOKOL!$A:$E,5,FALSE))</f>
        <v xml:space="preserve"> </v>
      </c>
      <c r="CG95" s="212" t="str">
        <f t="shared" si="362"/>
        <v xml:space="preserve"> </v>
      </c>
      <c r="CH95" s="176">
        <f t="shared" si="280"/>
        <v>0</v>
      </c>
      <c r="CI95" s="177" t="str">
        <f t="shared" si="281"/>
        <v xml:space="preserve"> </v>
      </c>
      <c r="CK95" s="173">
        <v>25</v>
      </c>
      <c r="CL95" s="231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17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82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8"/>
        <v xml:space="preserve"> </v>
      </c>
      <c r="DB95" s="176" t="str">
        <f>IF(CX95=0," ",VLOOKUP(CX95,PROTOKOL!$A:$E,5,FALSE))</f>
        <v xml:space="preserve"> </v>
      </c>
      <c r="DC95" s="212" t="str">
        <f t="shared" si="363"/>
        <v xml:space="preserve"> </v>
      </c>
      <c r="DD95" s="176">
        <f t="shared" si="283"/>
        <v>0</v>
      </c>
      <c r="DE95" s="177" t="str">
        <f t="shared" si="284"/>
        <v xml:space="preserve"> </v>
      </c>
      <c r="DG95" s="173">
        <v>25</v>
      </c>
      <c r="DH95" s="231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19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85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20"/>
        <v xml:space="preserve"> </v>
      </c>
      <c r="DX95" s="176" t="str">
        <f>IF(DT95=0," ",VLOOKUP(DT95,PROTOKOL!$A:$E,5,FALSE))</f>
        <v xml:space="preserve"> </v>
      </c>
      <c r="DY95" s="212" t="str">
        <f t="shared" si="364"/>
        <v xml:space="preserve"> </v>
      </c>
      <c r="DZ95" s="176">
        <f t="shared" si="286"/>
        <v>0</v>
      </c>
      <c r="EA95" s="177" t="str">
        <f t="shared" si="287"/>
        <v xml:space="preserve"> </v>
      </c>
      <c r="EC95" s="173">
        <v>25</v>
      </c>
      <c r="ED95" s="231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21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88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22"/>
        <v xml:space="preserve"> </v>
      </c>
      <c r="ET95" s="176" t="str">
        <f>IF(EP95=0," ",VLOOKUP(EP95,PROTOKOL!$A:$E,5,FALSE))</f>
        <v xml:space="preserve"> </v>
      </c>
      <c r="EU95" s="212" t="str">
        <f t="shared" si="365"/>
        <v xml:space="preserve"> </v>
      </c>
      <c r="EV95" s="176">
        <f t="shared" si="289"/>
        <v>0</v>
      </c>
      <c r="EW95" s="177" t="str">
        <f t="shared" si="290"/>
        <v xml:space="preserve"> </v>
      </c>
      <c r="EY95" s="173">
        <v>25</v>
      </c>
      <c r="EZ95" s="231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23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91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24"/>
        <v xml:space="preserve"> </v>
      </c>
      <c r="FP95" s="176" t="str">
        <f>IF(FL95=0," ",VLOOKUP(FL95,PROTOKOL!$A:$E,5,FALSE))</f>
        <v xml:space="preserve"> </v>
      </c>
      <c r="FQ95" s="212" t="str">
        <f t="shared" si="366"/>
        <v xml:space="preserve"> </v>
      </c>
      <c r="FR95" s="176">
        <f t="shared" si="292"/>
        <v>0</v>
      </c>
      <c r="FS95" s="177" t="str">
        <f t="shared" si="293"/>
        <v xml:space="preserve"> </v>
      </c>
      <c r="FU95" s="173">
        <v>25</v>
      </c>
      <c r="FV95" s="231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25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94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26"/>
        <v xml:space="preserve"> </v>
      </c>
      <c r="GL95" s="176" t="str">
        <f>IF(GH95=0," ",VLOOKUP(GH95,PROTOKOL!$A:$E,5,FALSE))</f>
        <v xml:space="preserve"> </v>
      </c>
      <c r="GM95" s="212" t="str">
        <f t="shared" si="367"/>
        <v xml:space="preserve"> </v>
      </c>
      <c r="GN95" s="176">
        <f t="shared" si="295"/>
        <v>0</v>
      </c>
      <c r="GO95" s="177" t="str">
        <f t="shared" si="296"/>
        <v xml:space="preserve"> </v>
      </c>
      <c r="GQ95" s="173">
        <v>25</v>
      </c>
      <c r="GR95" s="231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27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97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28"/>
        <v xml:space="preserve"> </v>
      </c>
      <c r="HH95" s="176" t="str">
        <f>IF(HD95=0," ",VLOOKUP(HD95,PROTOKOL!$A:$E,5,FALSE))</f>
        <v xml:space="preserve"> </v>
      </c>
      <c r="HI95" s="212" t="str">
        <f t="shared" si="368"/>
        <v xml:space="preserve"> </v>
      </c>
      <c r="HJ95" s="176">
        <f t="shared" si="298"/>
        <v>0</v>
      </c>
      <c r="HK95" s="177" t="str">
        <f t="shared" si="299"/>
        <v xml:space="preserve"> </v>
      </c>
      <c r="HM95" s="173">
        <v>25</v>
      </c>
      <c r="HN95" s="231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29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300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30"/>
        <v xml:space="preserve"> </v>
      </c>
      <c r="ID95" s="176" t="str">
        <f>IF(HZ95=0," ",VLOOKUP(HZ95,PROTOKOL!$A:$E,5,FALSE))</f>
        <v xml:space="preserve"> </v>
      </c>
      <c r="IE95" s="212" t="str">
        <f t="shared" si="369"/>
        <v xml:space="preserve"> </v>
      </c>
      <c r="IF95" s="176">
        <f t="shared" si="301"/>
        <v>0</v>
      </c>
      <c r="IG95" s="177" t="str">
        <f t="shared" si="302"/>
        <v xml:space="preserve"> </v>
      </c>
      <c r="II95" s="173">
        <v>25</v>
      </c>
      <c r="IJ95" s="231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31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303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32"/>
        <v xml:space="preserve"> </v>
      </c>
      <c r="IZ95" s="176" t="str">
        <f>IF(IV95=0," ",VLOOKUP(IV95,PROTOKOL!$A:$E,5,FALSE))</f>
        <v xml:space="preserve"> </v>
      </c>
      <c r="JA95" s="212" t="str">
        <f t="shared" si="370"/>
        <v xml:space="preserve"> </v>
      </c>
      <c r="JB95" s="176">
        <f t="shared" si="304"/>
        <v>0</v>
      </c>
      <c r="JC95" s="177" t="str">
        <f t="shared" si="305"/>
        <v xml:space="preserve"> </v>
      </c>
      <c r="JE95" s="173">
        <v>25</v>
      </c>
      <c r="JF95" s="231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33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306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34"/>
        <v xml:space="preserve"> </v>
      </c>
      <c r="JV95" s="176" t="str">
        <f>IF(JR95=0," ",VLOOKUP(JR95,PROTOKOL!$A:$E,5,FALSE))</f>
        <v xml:space="preserve"> </v>
      </c>
      <c r="JW95" s="212" t="str">
        <f t="shared" si="371"/>
        <v xml:space="preserve"> </v>
      </c>
      <c r="JX95" s="176">
        <f t="shared" si="307"/>
        <v>0</v>
      </c>
      <c r="JY95" s="177" t="str">
        <f t="shared" si="308"/>
        <v xml:space="preserve"> </v>
      </c>
      <c r="KA95" s="173">
        <v>25</v>
      </c>
      <c r="KB95" s="231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35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09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36"/>
        <v xml:space="preserve"> </v>
      </c>
      <c r="KR95" s="176" t="str">
        <f>IF(KN95=0," ",VLOOKUP(KN95,PROTOKOL!$A:$E,5,FALSE))</f>
        <v xml:space="preserve"> </v>
      </c>
      <c r="KS95" s="212" t="str">
        <f t="shared" si="372"/>
        <v xml:space="preserve"> </v>
      </c>
      <c r="KT95" s="176">
        <f t="shared" si="310"/>
        <v>0</v>
      </c>
      <c r="KU95" s="177" t="str">
        <f t="shared" si="311"/>
        <v xml:space="preserve"> </v>
      </c>
      <c r="KW95" s="173">
        <v>25</v>
      </c>
      <c r="KX95" s="231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37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12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8"/>
        <v xml:space="preserve"> </v>
      </c>
      <c r="LN95" s="176" t="str">
        <f>IF(LJ95=0," ",VLOOKUP(LJ95,PROTOKOL!$A:$E,5,FALSE))</f>
        <v xml:space="preserve"> </v>
      </c>
      <c r="LO95" s="212" t="str">
        <f t="shared" si="373"/>
        <v xml:space="preserve"> </v>
      </c>
      <c r="LP95" s="176">
        <f t="shared" si="313"/>
        <v>0</v>
      </c>
      <c r="LQ95" s="177" t="str">
        <f t="shared" si="314"/>
        <v xml:space="preserve"> </v>
      </c>
      <c r="LS95" s="173">
        <v>25</v>
      </c>
      <c r="LT95" s="231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39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15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40"/>
        <v xml:space="preserve"> </v>
      </c>
      <c r="MJ95" s="176" t="str">
        <f>IF(MF95=0," ",VLOOKUP(MF95,PROTOKOL!$A:$E,5,FALSE))</f>
        <v xml:space="preserve"> </v>
      </c>
      <c r="MK95" s="212" t="str">
        <f t="shared" si="374"/>
        <v xml:space="preserve"> </v>
      </c>
      <c r="ML95" s="176">
        <f t="shared" si="316"/>
        <v>0</v>
      </c>
      <c r="MM95" s="177" t="str">
        <f t="shared" si="317"/>
        <v xml:space="preserve"> </v>
      </c>
      <c r="MO95" s="173">
        <v>25</v>
      </c>
      <c r="MP95" s="231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41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18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42"/>
        <v xml:space="preserve"> </v>
      </c>
      <c r="NF95" s="176" t="str">
        <f>IF(NB95=0," ",VLOOKUP(NB95,PROTOKOL!$A:$E,5,FALSE))</f>
        <v xml:space="preserve"> </v>
      </c>
      <c r="NG95" s="212" t="str">
        <f t="shared" si="375"/>
        <v xml:space="preserve"> </v>
      </c>
      <c r="NH95" s="176">
        <f t="shared" si="319"/>
        <v>0</v>
      </c>
      <c r="NI95" s="177" t="str">
        <f t="shared" si="320"/>
        <v xml:space="preserve"> </v>
      </c>
      <c r="NK95" s="173">
        <v>25</v>
      </c>
      <c r="NL95" s="231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43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21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44"/>
        <v xml:space="preserve"> </v>
      </c>
      <c r="OB95" s="176" t="str">
        <f>IF(NX95=0," ",VLOOKUP(NX95,PROTOKOL!$A:$E,5,FALSE))</f>
        <v xml:space="preserve"> </v>
      </c>
      <c r="OC95" s="212" t="str">
        <f t="shared" si="376"/>
        <v xml:space="preserve"> </v>
      </c>
      <c r="OD95" s="176">
        <f t="shared" si="322"/>
        <v>0</v>
      </c>
      <c r="OE95" s="177" t="str">
        <f t="shared" si="323"/>
        <v xml:space="preserve"> </v>
      </c>
      <c r="OG95" s="173">
        <v>25</v>
      </c>
      <c r="OH95" s="231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45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24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46"/>
        <v xml:space="preserve"> </v>
      </c>
      <c r="OX95" s="176" t="str">
        <f>IF(OT95=0," ",VLOOKUP(OT95,PROTOKOL!$A:$E,5,FALSE))</f>
        <v xml:space="preserve"> </v>
      </c>
      <c r="OY95" s="212" t="str">
        <f t="shared" si="377"/>
        <v xml:space="preserve"> </v>
      </c>
      <c r="OZ95" s="176">
        <f t="shared" si="325"/>
        <v>0</v>
      </c>
      <c r="PA95" s="177" t="str">
        <f t="shared" si="326"/>
        <v xml:space="preserve"> </v>
      </c>
      <c r="PC95" s="173">
        <v>25</v>
      </c>
      <c r="PD95" s="231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47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27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48"/>
        <v xml:space="preserve"> </v>
      </c>
      <c r="PT95" s="176" t="str">
        <f>IF(PP95=0," ",VLOOKUP(PP95,PROTOKOL!$A:$E,5,FALSE))</f>
        <v xml:space="preserve"> </v>
      </c>
      <c r="PU95" s="212" t="str">
        <f t="shared" si="378"/>
        <v xml:space="preserve"> </v>
      </c>
      <c r="PV95" s="176">
        <f t="shared" si="328"/>
        <v>0</v>
      </c>
      <c r="PW95" s="177" t="str">
        <f t="shared" si="329"/>
        <v xml:space="preserve"> </v>
      </c>
      <c r="PY95" s="173">
        <v>25</v>
      </c>
      <c r="PZ95" s="231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49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30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50"/>
        <v xml:space="preserve"> </v>
      </c>
      <c r="QP95" s="176" t="str">
        <f>IF(QL95=0," ",VLOOKUP(QL95,PROTOKOL!$A:$E,5,FALSE))</f>
        <v xml:space="preserve"> </v>
      </c>
      <c r="QQ95" s="212" t="str">
        <f t="shared" si="379"/>
        <v xml:space="preserve"> </v>
      </c>
      <c r="QR95" s="176">
        <f t="shared" si="331"/>
        <v>0</v>
      </c>
      <c r="QS95" s="177" t="str">
        <f t="shared" si="332"/>
        <v xml:space="preserve"> </v>
      </c>
      <c r="QU95" s="173">
        <v>25</v>
      </c>
      <c r="QV95" s="231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51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33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52"/>
        <v xml:space="preserve"> </v>
      </c>
      <c r="RL95" s="176" t="str">
        <f>IF(RH95=0," ",VLOOKUP(RH95,PROTOKOL!$A:$E,5,FALSE))</f>
        <v xml:space="preserve"> </v>
      </c>
      <c r="RM95" s="212" t="str">
        <f t="shared" si="380"/>
        <v xml:space="preserve"> </v>
      </c>
      <c r="RN95" s="176">
        <f t="shared" si="334"/>
        <v>0</v>
      </c>
      <c r="RO95" s="177" t="str">
        <f t="shared" si="335"/>
        <v xml:space="preserve"> </v>
      </c>
      <c r="RQ95" s="173">
        <v>25</v>
      </c>
      <c r="RR95" s="231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53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36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54"/>
        <v xml:space="preserve"> </v>
      </c>
      <c r="SH95" s="176" t="str">
        <f>IF(SD95=0," ",VLOOKUP(SD95,PROTOKOL!$A:$E,5,FALSE))</f>
        <v xml:space="preserve"> </v>
      </c>
      <c r="SI95" s="212" t="str">
        <f t="shared" si="381"/>
        <v xml:space="preserve"> </v>
      </c>
      <c r="SJ95" s="176">
        <f t="shared" si="337"/>
        <v>0</v>
      </c>
      <c r="SK95" s="177" t="str">
        <f t="shared" si="338"/>
        <v xml:space="preserve"> </v>
      </c>
      <c r="SM95" s="173">
        <v>25</v>
      </c>
      <c r="SN95" s="231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55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39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56"/>
        <v xml:space="preserve"> </v>
      </c>
      <c r="TD95" s="176" t="str">
        <f>IF(SZ95=0," ",VLOOKUP(SZ95,PROTOKOL!$A:$E,5,FALSE))</f>
        <v xml:space="preserve"> </v>
      </c>
      <c r="TE95" s="212" t="str">
        <f t="shared" si="382"/>
        <v xml:space="preserve"> </v>
      </c>
      <c r="TF95" s="176">
        <f t="shared" si="340"/>
        <v>0</v>
      </c>
      <c r="TG95" s="177" t="str">
        <f t="shared" si="341"/>
        <v xml:space="preserve"> </v>
      </c>
      <c r="TI95" s="173">
        <v>25</v>
      </c>
      <c r="TJ95" s="231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7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42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8"/>
        <v xml:space="preserve"> </v>
      </c>
      <c r="TZ95" s="176" t="str">
        <f>IF(TV95=0," ",VLOOKUP(TV95,PROTOKOL!$A:$E,5,FALSE))</f>
        <v xml:space="preserve"> </v>
      </c>
      <c r="UA95" s="212" t="str">
        <f t="shared" si="383"/>
        <v xml:space="preserve"> </v>
      </c>
      <c r="UB95" s="176">
        <f t="shared" si="343"/>
        <v>0</v>
      </c>
      <c r="UC95" s="177" t="str">
        <f t="shared" si="344"/>
        <v xml:space="preserve"> </v>
      </c>
      <c r="UE95" s="173">
        <v>25</v>
      </c>
      <c r="UF95" s="231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59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45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60"/>
        <v xml:space="preserve"> </v>
      </c>
      <c r="UV95" s="176" t="str">
        <f>IF(UR95=0," ",VLOOKUP(UR95,PROTOKOL!$A:$E,5,FALSE))</f>
        <v xml:space="preserve"> </v>
      </c>
      <c r="UW95" s="212" t="str">
        <f t="shared" si="384"/>
        <v xml:space="preserve"> </v>
      </c>
      <c r="UX95" s="176">
        <f t="shared" si="346"/>
        <v>0</v>
      </c>
      <c r="UY95" s="177" t="str">
        <f t="shared" si="347"/>
        <v xml:space="preserve"> </v>
      </c>
      <c r="VA95" s="173">
        <v>25</v>
      </c>
      <c r="VB95" s="231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61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48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62"/>
        <v xml:space="preserve"> </v>
      </c>
      <c r="VR95" s="176" t="str">
        <f>IF(VN95=0," ",VLOOKUP(VN95,PROTOKOL!$A:$E,5,FALSE))</f>
        <v xml:space="preserve"> </v>
      </c>
      <c r="VS95" s="212" t="str">
        <f t="shared" si="385"/>
        <v xml:space="preserve"> </v>
      </c>
      <c r="VT95" s="176">
        <f t="shared" si="349"/>
        <v>0</v>
      </c>
      <c r="VU95" s="177" t="str">
        <f t="shared" si="350"/>
        <v xml:space="preserve"> </v>
      </c>
      <c r="VW95" s="173">
        <v>25</v>
      </c>
      <c r="VX95" s="231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63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51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64"/>
        <v xml:space="preserve"> </v>
      </c>
      <c r="WN95" s="176" t="str">
        <f>IF(WJ95=0," ",VLOOKUP(WJ95,PROTOKOL!$A:$E,5,FALSE))</f>
        <v xml:space="preserve"> </v>
      </c>
      <c r="WO95" s="212" t="str">
        <f t="shared" si="386"/>
        <v xml:space="preserve"> </v>
      </c>
      <c r="WP95" s="176">
        <f t="shared" si="352"/>
        <v>0</v>
      </c>
      <c r="WQ95" s="177" t="str">
        <f t="shared" si="353"/>
        <v xml:space="preserve"> </v>
      </c>
      <c r="WS95" s="173">
        <v>25</v>
      </c>
      <c r="WT95" s="231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65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54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66"/>
        <v xml:space="preserve"> </v>
      </c>
      <c r="XJ95" s="176" t="str">
        <f>IF(XF95=0," ",VLOOKUP(XF95,PROTOKOL!$A:$E,5,FALSE))</f>
        <v xml:space="preserve"> </v>
      </c>
      <c r="XK95" s="212" t="str">
        <f t="shared" si="387"/>
        <v xml:space="preserve"> </v>
      </c>
      <c r="XL95" s="176">
        <f t="shared" si="355"/>
        <v>0</v>
      </c>
      <c r="XM95" s="177" t="str">
        <f t="shared" si="356"/>
        <v xml:space="preserve"> </v>
      </c>
      <c r="XO95" s="173">
        <v>25</v>
      </c>
      <c r="XP95" s="231">
        <v>25</v>
      </c>
      <c r="XQ95" s="174" t="str">
        <f>IF(XS95=0," ",VLOOKUP(XS95,PROTOKOL!$A:$F,6,FALSE))</f>
        <v xml:space="preserve"> </v>
      </c>
      <c r="XR95" s="43"/>
      <c r="XS95" s="43"/>
      <c r="XT95" s="43"/>
      <c r="XU95" s="42" t="str">
        <f>IF(XS95=0," ",(VLOOKUP(XS95,PROTOKOL!$A$1:$E$29,2,FALSE))*XT95)</f>
        <v xml:space="preserve"> </v>
      </c>
      <c r="XV95" s="175" t="str">
        <f t="shared" si="267"/>
        <v xml:space="preserve"> </v>
      </c>
      <c r="XW95" s="212" t="str">
        <f>IF(XS95=0," ",VLOOKUP(XS95,PROTOKOL!$A:$E,5,FALSE))</f>
        <v xml:space="preserve"> </v>
      </c>
      <c r="XX95" s="176"/>
      <c r="XY95" s="177" t="str">
        <f t="shared" si="357"/>
        <v xml:space="preserve"> </v>
      </c>
      <c r="XZ95" s="217" t="str">
        <f>IF(YB95=0," ",VLOOKUP(YB95,PROTOKOL!$A:$F,6,FALSE))</f>
        <v xml:space="preserve"> </v>
      </c>
      <c r="YA95" s="43"/>
      <c r="YB95" s="43"/>
      <c r="YC95" s="43"/>
      <c r="YD95" s="91" t="str">
        <f>IF(YB95=0," ",(VLOOKUP(YB95,PROTOKOL!$A$1:$E$29,2,FALSE))*YC95)</f>
        <v xml:space="preserve"> </v>
      </c>
      <c r="YE95" s="175" t="str">
        <f t="shared" si="268"/>
        <v xml:space="preserve"> </v>
      </c>
      <c r="YF95" s="176" t="str">
        <f>IF(YB95=0," ",VLOOKUP(YB95,PROTOKOL!$A:$E,5,FALSE))</f>
        <v xml:space="preserve"> </v>
      </c>
      <c r="YG95" s="212" t="str">
        <f t="shared" si="388"/>
        <v xml:space="preserve"> </v>
      </c>
      <c r="YH95" s="176">
        <f t="shared" si="358"/>
        <v>0</v>
      </c>
      <c r="YI95" s="177" t="str">
        <f t="shared" si="359"/>
        <v xml:space="preserve"> </v>
      </c>
    </row>
    <row r="96" spans="1:659" ht="13.8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9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69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10"/>
        <v xml:space="preserve"> </v>
      </c>
      <c r="R96" s="176" t="str">
        <f>IF(N96=0," ",VLOOKUP(N96,PROTOKOL!$A:$E,5,FALSE))</f>
        <v xml:space="preserve"> </v>
      </c>
      <c r="S96" s="212" t="str">
        <f t="shared" si="270"/>
        <v xml:space="preserve"> </v>
      </c>
      <c r="T96" s="176">
        <f t="shared" si="271"/>
        <v>0</v>
      </c>
      <c r="U96" s="177" t="str">
        <f t="shared" si="272"/>
        <v xml:space="preserve"> </v>
      </c>
      <c r="W96" s="173">
        <v>25</v>
      </c>
      <c r="X96" s="229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11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73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12"/>
        <v xml:space="preserve"> </v>
      </c>
      <c r="AN96" s="176" t="str">
        <f>IF(AJ96=0," ",VLOOKUP(AJ96,PROTOKOL!$A:$E,5,FALSE))</f>
        <v xml:space="preserve"> </v>
      </c>
      <c r="AO96" s="212" t="str">
        <f t="shared" si="360"/>
        <v xml:space="preserve"> </v>
      </c>
      <c r="AP96" s="176">
        <f t="shared" si="274"/>
        <v>0</v>
      </c>
      <c r="AQ96" s="177" t="str">
        <f t="shared" si="275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13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76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14"/>
        <v xml:space="preserve"> </v>
      </c>
      <c r="BJ96" s="176" t="str">
        <f>IF(BF96=0," ",VLOOKUP(BF96,PROTOKOL!$A:$E,5,FALSE))</f>
        <v xml:space="preserve"> </v>
      </c>
      <c r="BK96" s="212" t="str">
        <f t="shared" si="361"/>
        <v xml:space="preserve"> </v>
      </c>
      <c r="BL96" s="176">
        <f t="shared" si="277"/>
        <v>0</v>
      </c>
      <c r="BM96" s="177" t="str">
        <f t="shared" si="278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15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79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16"/>
        <v xml:space="preserve"> </v>
      </c>
      <c r="CF96" s="176" t="str">
        <f>IF(CB96=0," ",VLOOKUP(CB96,PROTOKOL!$A:$E,5,FALSE))</f>
        <v xml:space="preserve"> </v>
      </c>
      <c r="CG96" s="212" t="str">
        <f t="shared" si="362"/>
        <v xml:space="preserve"> </v>
      </c>
      <c r="CH96" s="176">
        <f t="shared" si="280"/>
        <v>0</v>
      </c>
      <c r="CI96" s="177" t="str">
        <f t="shared" si="281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7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82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8"/>
        <v xml:space="preserve"> </v>
      </c>
      <c r="DB96" s="176" t="str">
        <f>IF(CX96=0," ",VLOOKUP(CX96,PROTOKOL!$A:$E,5,FALSE))</f>
        <v xml:space="preserve"> </v>
      </c>
      <c r="DC96" s="212" t="str">
        <f t="shared" si="363"/>
        <v xml:space="preserve"> </v>
      </c>
      <c r="DD96" s="176">
        <f t="shared" si="283"/>
        <v>0</v>
      </c>
      <c r="DE96" s="177" t="str">
        <f t="shared" si="284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9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85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20"/>
        <v xml:space="preserve"> </v>
      </c>
      <c r="DX96" s="176" t="str">
        <f>IF(DT96=0," ",VLOOKUP(DT96,PROTOKOL!$A:$E,5,FALSE))</f>
        <v xml:space="preserve"> </v>
      </c>
      <c r="DY96" s="212" t="str">
        <f t="shared" si="364"/>
        <v xml:space="preserve"> </v>
      </c>
      <c r="DZ96" s="176">
        <f t="shared" si="286"/>
        <v>0</v>
      </c>
      <c r="EA96" s="177" t="str">
        <f t="shared" si="287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21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88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22"/>
        <v xml:space="preserve"> </v>
      </c>
      <c r="ET96" s="176" t="str">
        <f>IF(EP96=0," ",VLOOKUP(EP96,PROTOKOL!$A:$E,5,FALSE))</f>
        <v xml:space="preserve"> </v>
      </c>
      <c r="EU96" s="212" t="str">
        <f t="shared" si="365"/>
        <v xml:space="preserve"> </v>
      </c>
      <c r="EV96" s="176">
        <f t="shared" si="289"/>
        <v>0</v>
      </c>
      <c r="EW96" s="177" t="str">
        <f t="shared" si="290"/>
        <v xml:space="preserve"> </v>
      </c>
      <c r="EY96" s="173">
        <v>25</v>
      </c>
      <c r="EZ96" s="229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23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91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24"/>
        <v xml:space="preserve"> </v>
      </c>
      <c r="FP96" s="176" t="str">
        <f>IF(FL96=0," ",VLOOKUP(FL96,PROTOKOL!$A:$E,5,FALSE))</f>
        <v xml:space="preserve"> </v>
      </c>
      <c r="FQ96" s="212" t="str">
        <f t="shared" si="366"/>
        <v xml:space="preserve"> </v>
      </c>
      <c r="FR96" s="176">
        <f t="shared" si="292"/>
        <v>0</v>
      </c>
      <c r="FS96" s="177" t="str">
        <f t="shared" si="293"/>
        <v xml:space="preserve"> 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25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94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26"/>
        <v xml:space="preserve"> </v>
      </c>
      <c r="GL96" s="176" t="str">
        <f>IF(GH96=0," ",VLOOKUP(GH96,PROTOKOL!$A:$E,5,FALSE))</f>
        <v xml:space="preserve"> </v>
      </c>
      <c r="GM96" s="212" t="str">
        <f t="shared" si="367"/>
        <v xml:space="preserve"> </v>
      </c>
      <c r="GN96" s="176">
        <f t="shared" si="295"/>
        <v>0</v>
      </c>
      <c r="GO96" s="177" t="str">
        <f t="shared" si="296"/>
        <v xml:space="preserve"> </v>
      </c>
      <c r="GQ96" s="173">
        <v>25</v>
      </c>
      <c r="GR96" s="229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27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97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8"/>
        <v xml:space="preserve"> </v>
      </c>
      <c r="HH96" s="176" t="str">
        <f>IF(HD96=0," ",VLOOKUP(HD96,PROTOKOL!$A:$E,5,FALSE))</f>
        <v xml:space="preserve"> </v>
      </c>
      <c r="HI96" s="212" t="str">
        <f t="shared" si="368"/>
        <v xml:space="preserve"> </v>
      </c>
      <c r="HJ96" s="176">
        <f t="shared" si="298"/>
        <v>0</v>
      </c>
      <c r="HK96" s="177" t="str">
        <f t="shared" si="299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9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300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30"/>
        <v xml:space="preserve"> </v>
      </c>
      <c r="ID96" s="176" t="str">
        <f>IF(HZ96=0," ",VLOOKUP(HZ96,PROTOKOL!$A:$E,5,FALSE))</f>
        <v xml:space="preserve"> </v>
      </c>
      <c r="IE96" s="212" t="str">
        <f t="shared" si="369"/>
        <v xml:space="preserve"> </v>
      </c>
      <c r="IF96" s="176">
        <f t="shared" si="301"/>
        <v>0</v>
      </c>
      <c r="IG96" s="177" t="str">
        <f t="shared" si="302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31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303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32"/>
        <v xml:space="preserve"> </v>
      </c>
      <c r="IZ96" s="176" t="str">
        <f>IF(IV96=0," ",VLOOKUP(IV96,PROTOKOL!$A:$E,5,FALSE))</f>
        <v xml:space="preserve"> </v>
      </c>
      <c r="JA96" s="212" t="str">
        <f t="shared" si="370"/>
        <v xml:space="preserve"> </v>
      </c>
      <c r="JB96" s="176">
        <f t="shared" si="304"/>
        <v>0</v>
      </c>
      <c r="JC96" s="177" t="str">
        <f t="shared" si="305"/>
        <v xml:space="preserve"> </v>
      </c>
      <c r="JE96" s="173">
        <v>25</v>
      </c>
      <c r="JF96" s="229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33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306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34"/>
        <v xml:space="preserve"> </v>
      </c>
      <c r="JV96" s="176" t="str">
        <f>IF(JR96=0," ",VLOOKUP(JR96,PROTOKOL!$A:$E,5,FALSE))</f>
        <v xml:space="preserve"> </v>
      </c>
      <c r="JW96" s="212" t="str">
        <f t="shared" si="371"/>
        <v xml:space="preserve"> </v>
      </c>
      <c r="JX96" s="176">
        <f t="shared" si="307"/>
        <v>0</v>
      </c>
      <c r="JY96" s="177" t="str">
        <f t="shared" si="308"/>
        <v xml:space="preserve"> </v>
      </c>
      <c r="KA96" s="173">
        <v>25</v>
      </c>
      <c r="KB96" s="229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35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09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36"/>
        <v xml:space="preserve"> </v>
      </c>
      <c r="KR96" s="176" t="str">
        <f>IF(KN96=0," ",VLOOKUP(KN96,PROTOKOL!$A:$E,5,FALSE))</f>
        <v xml:space="preserve"> </v>
      </c>
      <c r="KS96" s="212" t="str">
        <f t="shared" si="372"/>
        <v xml:space="preserve"> </v>
      </c>
      <c r="KT96" s="176">
        <f t="shared" si="310"/>
        <v>0</v>
      </c>
      <c r="KU96" s="177" t="str">
        <f t="shared" si="311"/>
        <v xml:space="preserve"> </v>
      </c>
      <c r="KW96" s="173">
        <v>25</v>
      </c>
      <c r="KX96" s="229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37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12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8"/>
        <v xml:space="preserve"> </v>
      </c>
      <c r="LN96" s="176" t="str">
        <f>IF(LJ96=0," ",VLOOKUP(LJ96,PROTOKOL!$A:$E,5,FALSE))</f>
        <v xml:space="preserve"> </v>
      </c>
      <c r="LO96" s="212" t="str">
        <f t="shared" si="373"/>
        <v xml:space="preserve"> </v>
      </c>
      <c r="LP96" s="176">
        <f t="shared" si="313"/>
        <v>0</v>
      </c>
      <c r="LQ96" s="177" t="str">
        <f t="shared" si="314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9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15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40"/>
        <v xml:space="preserve"> </v>
      </c>
      <c r="MJ96" s="176" t="str">
        <f>IF(MF96=0," ",VLOOKUP(MF96,PROTOKOL!$A:$E,5,FALSE))</f>
        <v xml:space="preserve"> </v>
      </c>
      <c r="MK96" s="212" t="str">
        <f t="shared" si="374"/>
        <v xml:space="preserve"> </v>
      </c>
      <c r="ML96" s="176">
        <f t="shared" si="316"/>
        <v>0</v>
      </c>
      <c r="MM96" s="177" t="str">
        <f t="shared" si="317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41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18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42"/>
        <v xml:space="preserve"> </v>
      </c>
      <c r="NF96" s="176" t="str">
        <f>IF(NB96=0," ",VLOOKUP(NB96,PROTOKOL!$A:$E,5,FALSE))</f>
        <v xml:space="preserve"> </v>
      </c>
      <c r="NG96" s="212" t="str">
        <f t="shared" si="375"/>
        <v xml:space="preserve"> </v>
      </c>
      <c r="NH96" s="176">
        <f t="shared" si="319"/>
        <v>0</v>
      </c>
      <c r="NI96" s="177" t="str">
        <f t="shared" si="320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43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21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44"/>
        <v xml:space="preserve"> </v>
      </c>
      <c r="OB96" s="176" t="str">
        <f>IF(NX96=0," ",VLOOKUP(NX96,PROTOKOL!$A:$E,5,FALSE))</f>
        <v xml:space="preserve"> </v>
      </c>
      <c r="OC96" s="212" t="str">
        <f t="shared" si="376"/>
        <v xml:space="preserve"> </v>
      </c>
      <c r="OD96" s="176">
        <f t="shared" si="322"/>
        <v>0</v>
      </c>
      <c r="OE96" s="177" t="str">
        <f t="shared" si="323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45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24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46"/>
        <v xml:space="preserve"> </v>
      </c>
      <c r="OX96" s="176" t="str">
        <f>IF(OT96=0," ",VLOOKUP(OT96,PROTOKOL!$A:$E,5,FALSE))</f>
        <v xml:space="preserve"> </v>
      </c>
      <c r="OY96" s="212" t="str">
        <f t="shared" si="377"/>
        <v xml:space="preserve"> </v>
      </c>
      <c r="OZ96" s="176">
        <f t="shared" si="325"/>
        <v>0</v>
      </c>
      <c r="PA96" s="177" t="str">
        <f t="shared" si="326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7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27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48"/>
        <v xml:space="preserve"> </v>
      </c>
      <c r="PT96" s="176" t="str">
        <f>IF(PP96=0," ",VLOOKUP(PP96,PROTOKOL!$A:$E,5,FALSE))</f>
        <v xml:space="preserve"> </v>
      </c>
      <c r="PU96" s="212" t="str">
        <f t="shared" si="378"/>
        <v xml:space="preserve"> </v>
      </c>
      <c r="PV96" s="176">
        <f t="shared" si="328"/>
        <v>0</v>
      </c>
      <c r="PW96" s="177" t="str">
        <f t="shared" si="329"/>
        <v xml:space="preserve"> </v>
      </c>
      <c r="PY96" s="173">
        <v>25</v>
      </c>
      <c r="PZ96" s="229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49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30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50"/>
        <v xml:space="preserve"> </v>
      </c>
      <c r="QP96" s="176" t="str">
        <f>IF(QL96=0," ",VLOOKUP(QL96,PROTOKOL!$A:$E,5,FALSE))</f>
        <v xml:space="preserve"> </v>
      </c>
      <c r="QQ96" s="212" t="str">
        <f t="shared" si="379"/>
        <v xml:space="preserve"> </v>
      </c>
      <c r="QR96" s="176">
        <f t="shared" si="331"/>
        <v>0</v>
      </c>
      <c r="QS96" s="177" t="str">
        <f t="shared" si="332"/>
        <v xml:space="preserve"> 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51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33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52"/>
        <v xml:space="preserve"> </v>
      </c>
      <c r="RL96" s="176" t="str">
        <f>IF(RH96=0," ",VLOOKUP(RH96,PROTOKOL!$A:$E,5,FALSE))</f>
        <v xml:space="preserve"> </v>
      </c>
      <c r="RM96" s="212" t="str">
        <f t="shared" si="380"/>
        <v xml:space="preserve"> </v>
      </c>
      <c r="RN96" s="176">
        <f t="shared" si="334"/>
        <v>0</v>
      </c>
      <c r="RO96" s="177" t="str">
        <f t="shared" si="335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53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36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54"/>
        <v xml:space="preserve"> </v>
      </c>
      <c r="SH96" s="176" t="str">
        <f>IF(SD96=0," ",VLOOKUP(SD96,PROTOKOL!$A:$E,5,FALSE))</f>
        <v xml:space="preserve"> </v>
      </c>
      <c r="SI96" s="212" t="str">
        <f t="shared" si="381"/>
        <v xml:space="preserve"> </v>
      </c>
      <c r="SJ96" s="176">
        <f t="shared" si="337"/>
        <v>0</v>
      </c>
      <c r="SK96" s="177" t="str">
        <f t="shared" si="338"/>
        <v xml:space="preserve"> 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55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39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56"/>
        <v xml:space="preserve"> </v>
      </c>
      <c r="TD96" s="176" t="str">
        <f>IF(SZ96=0," ",VLOOKUP(SZ96,PROTOKOL!$A:$E,5,FALSE))</f>
        <v xml:space="preserve"> </v>
      </c>
      <c r="TE96" s="212" t="str">
        <f t="shared" si="382"/>
        <v xml:space="preserve"> </v>
      </c>
      <c r="TF96" s="176">
        <f t="shared" si="340"/>
        <v>0</v>
      </c>
      <c r="TG96" s="177" t="str">
        <f t="shared" si="341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7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42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8"/>
        <v xml:space="preserve"> </v>
      </c>
      <c r="TZ96" s="176" t="str">
        <f>IF(TV96=0," ",VLOOKUP(TV96,PROTOKOL!$A:$E,5,FALSE))</f>
        <v xml:space="preserve"> </v>
      </c>
      <c r="UA96" s="212" t="str">
        <f t="shared" si="383"/>
        <v xml:space="preserve"> </v>
      </c>
      <c r="UB96" s="176">
        <f t="shared" si="343"/>
        <v>0</v>
      </c>
      <c r="UC96" s="177" t="str">
        <f t="shared" si="344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9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45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60"/>
        <v xml:space="preserve"> </v>
      </c>
      <c r="UV96" s="176" t="str">
        <f>IF(UR96=0," ",VLOOKUP(UR96,PROTOKOL!$A:$E,5,FALSE))</f>
        <v xml:space="preserve"> </v>
      </c>
      <c r="UW96" s="212" t="str">
        <f t="shared" si="384"/>
        <v xml:space="preserve"> </v>
      </c>
      <c r="UX96" s="176">
        <f t="shared" si="346"/>
        <v>0</v>
      </c>
      <c r="UY96" s="177" t="str">
        <f t="shared" si="347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61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48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62"/>
        <v xml:space="preserve"> </v>
      </c>
      <c r="VR96" s="176" t="str">
        <f>IF(VN96=0," ",VLOOKUP(VN96,PROTOKOL!$A:$E,5,FALSE))</f>
        <v xml:space="preserve"> </v>
      </c>
      <c r="VS96" s="212" t="str">
        <f t="shared" si="385"/>
        <v xml:space="preserve"> </v>
      </c>
      <c r="VT96" s="176">
        <f t="shared" si="349"/>
        <v>0</v>
      </c>
      <c r="VU96" s="177" t="str">
        <f t="shared" si="350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63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51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64"/>
        <v xml:space="preserve"> </v>
      </c>
      <c r="WN96" s="176" t="str">
        <f>IF(WJ96=0," ",VLOOKUP(WJ96,PROTOKOL!$A:$E,5,FALSE))</f>
        <v xml:space="preserve"> </v>
      </c>
      <c r="WO96" s="212" t="str">
        <f t="shared" si="386"/>
        <v xml:space="preserve"> </v>
      </c>
      <c r="WP96" s="176">
        <f t="shared" si="352"/>
        <v>0</v>
      </c>
      <c r="WQ96" s="177" t="str">
        <f t="shared" si="353"/>
        <v xml:space="preserve"> </v>
      </c>
      <c r="WS96" s="173">
        <v>25</v>
      </c>
      <c r="WT96" s="229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65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54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66"/>
        <v xml:space="preserve"> </v>
      </c>
      <c r="XJ96" s="176" t="str">
        <f>IF(XF96=0," ",VLOOKUP(XF96,PROTOKOL!$A:$E,5,FALSE))</f>
        <v xml:space="preserve"> </v>
      </c>
      <c r="XK96" s="212" t="str">
        <f t="shared" si="387"/>
        <v xml:space="preserve"> </v>
      </c>
      <c r="XL96" s="176">
        <f t="shared" si="355"/>
        <v>0</v>
      </c>
      <c r="XM96" s="177" t="str">
        <f t="shared" si="356"/>
        <v xml:space="preserve"> </v>
      </c>
      <c r="XO96" s="173">
        <v>25</v>
      </c>
      <c r="XP96" s="229"/>
      <c r="XQ96" s="174" t="str">
        <f>IF(XS96=0," ",VLOOKUP(XS96,PROTOKOL!$A:$F,6,FALSE))</f>
        <v xml:space="preserve"> </v>
      </c>
      <c r="XR96" s="43"/>
      <c r="XS96" s="43"/>
      <c r="XT96" s="43"/>
      <c r="XU96" s="42" t="str">
        <f>IF(XS96=0," ",(VLOOKUP(XS96,PROTOKOL!$A$1:$E$29,2,FALSE))*XT96)</f>
        <v xml:space="preserve"> </v>
      </c>
      <c r="XV96" s="175" t="str">
        <f t="shared" si="267"/>
        <v xml:space="preserve"> </v>
      </c>
      <c r="XW96" s="212" t="str">
        <f>IF(XS96=0," ",VLOOKUP(XS96,PROTOKOL!$A:$E,5,FALSE))</f>
        <v xml:space="preserve"> </v>
      </c>
      <c r="XX96" s="176"/>
      <c r="XY96" s="177" t="str">
        <f t="shared" si="357"/>
        <v xml:space="preserve"> </v>
      </c>
      <c r="XZ96" s="217" t="str">
        <f>IF(YB96=0," ",VLOOKUP(YB96,PROTOKOL!$A:$F,6,FALSE))</f>
        <v xml:space="preserve"> </v>
      </c>
      <c r="YA96" s="43"/>
      <c r="YB96" s="43"/>
      <c r="YC96" s="43"/>
      <c r="YD96" s="91" t="str">
        <f>IF(YB96=0," ",(VLOOKUP(YB96,PROTOKOL!$A$1:$E$29,2,FALSE))*YC96)</f>
        <v xml:space="preserve"> </v>
      </c>
      <c r="YE96" s="175" t="str">
        <f t="shared" si="268"/>
        <v xml:space="preserve"> </v>
      </c>
      <c r="YF96" s="176" t="str">
        <f>IF(YB96=0," ",VLOOKUP(YB96,PROTOKOL!$A:$E,5,FALSE))</f>
        <v xml:space="preserve"> </v>
      </c>
      <c r="YG96" s="212" t="str">
        <f t="shared" si="388"/>
        <v xml:space="preserve"> </v>
      </c>
      <c r="YH96" s="176">
        <f t="shared" si="358"/>
        <v>0</v>
      </c>
      <c r="YI96" s="177" t="str">
        <f t="shared" si="359"/>
        <v xml:space="preserve"> </v>
      </c>
    </row>
    <row r="97" spans="1:659" ht="13.8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9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69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10"/>
        <v xml:space="preserve"> </v>
      </c>
      <c r="R97" s="176" t="str">
        <f>IF(N97=0," ",VLOOKUP(N97,PROTOKOL!$A:$E,5,FALSE))</f>
        <v xml:space="preserve"> </v>
      </c>
      <c r="S97" s="212" t="str">
        <f t="shared" si="270"/>
        <v xml:space="preserve"> </v>
      </c>
      <c r="T97" s="176">
        <f t="shared" si="271"/>
        <v>0</v>
      </c>
      <c r="U97" s="177" t="str">
        <f t="shared" si="272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11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73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12"/>
        <v xml:space="preserve"> </v>
      </c>
      <c r="AN97" s="176" t="str">
        <f>IF(AJ97=0," ",VLOOKUP(AJ97,PROTOKOL!$A:$E,5,FALSE))</f>
        <v xml:space="preserve"> </v>
      </c>
      <c r="AO97" s="212" t="str">
        <f t="shared" si="360"/>
        <v xml:space="preserve"> </v>
      </c>
      <c r="AP97" s="176">
        <f t="shared" si="274"/>
        <v>0</v>
      </c>
      <c r="AQ97" s="177" t="str">
        <f t="shared" si="275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13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76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14"/>
        <v xml:space="preserve"> </v>
      </c>
      <c r="BJ97" s="176" t="str">
        <f>IF(BF97=0," ",VLOOKUP(BF97,PROTOKOL!$A:$E,5,FALSE))</f>
        <v xml:space="preserve"> </v>
      </c>
      <c r="BK97" s="212" t="str">
        <f t="shared" si="361"/>
        <v xml:space="preserve"> </v>
      </c>
      <c r="BL97" s="176">
        <f t="shared" si="277"/>
        <v>0</v>
      </c>
      <c r="BM97" s="177" t="str">
        <f t="shared" si="278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15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79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16"/>
        <v xml:space="preserve"> </v>
      </c>
      <c r="CF97" s="176" t="str">
        <f>IF(CB97=0," ",VLOOKUP(CB97,PROTOKOL!$A:$E,5,FALSE))</f>
        <v xml:space="preserve"> </v>
      </c>
      <c r="CG97" s="212" t="str">
        <f t="shared" si="362"/>
        <v xml:space="preserve"> </v>
      </c>
      <c r="CH97" s="176">
        <f t="shared" si="280"/>
        <v>0</v>
      </c>
      <c r="CI97" s="177" t="str">
        <f t="shared" si="281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7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82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8"/>
        <v xml:space="preserve"> </v>
      </c>
      <c r="DB97" s="176" t="str">
        <f>IF(CX97=0," ",VLOOKUP(CX97,PROTOKOL!$A:$E,5,FALSE))</f>
        <v xml:space="preserve"> </v>
      </c>
      <c r="DC97" s="212" t="str">
        <f t="shared" si="363"/>
        <v xml:space="preserve"> </v>
      </c>
      <c r="DD97" s="176">
        <f t="shared" si="283"/>
        <v>0</v>
      </c>
      <c r="DE97" s="177" t="str">
        <f t="shared" si="284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9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85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20"/>
        <v xml:space="preserve"> </v>
      </c>
      <c r="DX97" s="176" t="str">
        <f>IF(DT97=0," ",VLOOKUP(DT97,PROTOKOL!$A:$E,5,FALSE))</f>
        <v xml:space="preserve"> </v>
      </c>
      <c r="DY97" s="212" t="str">
        <f t="shared" si="364"/>
        <v xml:space="preserve"> </v>
      </c>
      <c r="DZ97" s="176">
        <f t="shared" si="286"/>
        <v>0</v>
      </c>
      <c r="EA97" s="177" t="str">
        <f t="shared" si="287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21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88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22"/>
        <v xml:space="preserve"> </v>
      </c>
      <c r="ET97" s="176" t="str">
        <f>IF(EP97=0," ",VLOOKUP(EP97,PROTOKOL!$A:$E,5,FALSE))</f>
        <v xml:space="preserve"> </v>
      </c>
      <c r="EU97" s="212" t="str">
        <f t="shared" si="365"/>
        <v xml:space="preserve"> </v>
      </c>
      <c r="EV97" s="176">
        <f t="shared" si="289"/>
        <v>0</v>
      </c>
      <c r="EW97" s="177" t="str">
        <f t="shared" si="290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23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91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24"/>
        <v xml:space="preserve"> </v>
      </c>
      <c r="FP97" s="176" t="str">
        <f>IF(FL97=0," ",VLOOKUP(FL97,PROTOKOL!$A:$E,5,FALSE))</f>
        <v xml:space="preserve"> </v>
      </c>
      <c r="FQ97" s="212" t="str">
        <f t="shared" si="366"/>
        <v xml:space="preserve"> </v>
      </c>
      <c r="FR97" s="176">
        <f t="shared" si="292"/>
        <v>0</v>
      </c>
      <c r="FS97" s="177" t="str">
        <f t="shared" si="293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25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94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26"/>
        <v xml:space="preserve"> </v>
      </c>
      <c r="GL97" s="176" t="str">
        <f>IF(GH97=0," ",VLOOKUP(GH97,PROTOKOL!$A:$E,5,FALSE))</f>
        <v xml:space="preserve"> </v>
      </c>
      <c r="GM97" s="212" t="str">
        <f t="shared" si="367"/>
        <v xml:space="preserve"> </v>
      </c>
      <c r="GN97" s="176">
        <f t="shared" si="295"/>
        <v>0</v>
      </c>
      <c r="GO97" s="177" t="str">
        <f t="shared" si="296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7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97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8"/>
        <v xml:space="preserve"> </v>
      </c>
      <c r="HH97" s="176" t="str">
        <f>IF(HD97=0," ",VLOOKUP(HD97,PROTOKOL!$A:$E,5,FALSE))</f>
        <v xml:space="preserve"> </v>
      </c>
      <c r="HI97" s="212" t="str">
        <f t="shared" si="368"/>
        <v xml:space="preserve"> </v>
      </c>
      <c r="HJ97" s="176">
        <f t="shared" si="298"/>
        <v>0</v>
      </c>
      <c r="HK97" s="177" t="str">
        <f t="shared" si="299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9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300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30"/>
        <v xml:space="preserve"> </v>
      </c>
      <c r="ID97" s="176" t="str">
        <f>IF(HZ97=0," ",VLOOKUP(HZ97,PROTOKOL!$A:$E,5,FALSE))</f>
        <v xml:space="preserve"> </v>
      </c>
      <c r="IE97" s="212" t="str">
        <f t="shared" si="369"/>
        <v xml:space="preserve"> </v>
      </c>
      <c r="IF97" s="176">
        <f t="shared" si="301"/>
        <v>0</v>
      </c>
      <c r="IG97" s="177" t="str">
        <f t="shared" si="302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31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303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32"/>
        <v xml:space="preserve"> </v>
      </c>
      <c r="IZ97" s="176" t="str">
        <f>IF(IV97=0," ",VLOOKUP(IV97,PROTOKOL!$A:$E,5,FALSE))</f>
        <v xml:space="preserve"> </v>
      </c>
      <c r="JA97" s="212" t="str">
        <f t="shared" si="370"/>
        <v xml:space="preserve"> </v>
      </c>
      <c r="JB97" s="176">
        <f t="shared" si="304"/>
        <v>0</v>
      </c>
      <c r="JC97" s="177" t="str">
        <f t="shared" si="305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33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306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34"/>
        <v xml:space="preserve"> </v>
      </c>
      <c r="JV97" s="176" t="str">
        <f>IF(JR97=0," ",VLOOKUP(JR97,PROTOKOL!$A:$E,5,FALSE))</f>
        <v xml:space="preserve"> </v>
      </c>
      <c r="JW97" s="212" t="str">
        <f t="shared" si="371"/>
        <v xml:space="preserve"> </v>
      </c>
      <c r="JX97" s="176">
        <f t="shared" si="307"/>
        <v>0</v>
      </c>
      <c r="JY97" s="177" t="str">
        <f t="shared" si="308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35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09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36"/>
        <v xml:space="preserve"> </v>
      </c>
      <c r="KR97" s="176" t="str">
        <f>IF(KN97=0," ",VLOOKUP(KN97,PROTOKOL!$A:$E,5,FALSE))</f>
        <v xml:space="preserve"> </v>
      </c>
      <c r="KS97" s="212" t="str">
        <f t="shared" si="372"/>
        <v xml:space="preserve"> </v>
      </c>
      <c r="KT97" s="176">
        <f t="shared" si="310"/>
        <v>0</v>
      </c>
      <c r="KU97" s="177" t="str">
        <f t="shared" si="311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7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12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8"/>
        <v xml:space="preserve"> </v>
      </c>
      <c r="LN97" s="176" t="str">
        <f>IF(LJ97=0," ",VLOOKUP(LJ97,PROTOKOL!$A:$E,5,FALSE))</f>
        <v xml:space="preserve"> </v>
      </c>
      <c r="LO97" s="212" t="str">
        <f t="shared" si="373"/>
        <v xml:space="preserve"> </v>
      </c>
      <c r="LP97" s="176">
        <f t="shared" si="313"/>
        <v>0</v>
      </c>
      <c r="LQ97" s="177" t="str">
        <f t="shared" si="314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9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15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40"/>
        <v xml:space="preserve"> </v>
      </c>
      <c r="MJ97" s="176" t="str">
        <f>IF(MF97=0," ",VLOOKUP(MF97,PROTOKOL!$A:$E,5,FALSE))</f>
        <v xml:space="preserve"> </v>
      </c>
      <c r="MK97" s="212" t="str">
        <f t="shared" si="374"/>
        <v xml:space="preserve"> </v>
      </c>
      <c r="ML97" s="176">
        <f t="shared" si="316"/>
        <v>0</v>
      </c>
      <c r="MM97" s="177" t="str">
        <f t="shared" si="317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41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18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42"/>
        <v xml:space="preserve"> </v>
      </c>
      <c r="NF97" s="176" t="str">
        <f>IF(NB97=0," ",VLOOKUP(NB97,PROTOKOL!$A:$E,5,FALSE))</f>
        <v xml:space="preserve"> </v>
      </c>
      <c r="NG97" s="212" t="str">
        <f t="shared" si="375"/>
        <v xml:space="preserve"> </v>
      </c>
      <c r="NH97" s="176">
        <f t="shared" si="319"/>
        <v>0</v>
      </c>
      <c r="NI97" s="177" t="str">
        <f t="shared" si="320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43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21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44"/>
        <v xml:space="preserve"> </v>
      </c>
      <c r="OB97" s="176" t="str">
        <f>IF(NX97=0," ",VLOOKUP(NX97,PROTOKOL!$A:$E,5,FALSE))</f>
        <v xml:space="preserve"> </v>
      </c>
      <c r="OC97" s="212" t="str">
        <f t="shared" si="376"/>
        <v xml:space="preserve"> </v>
      </c>
      <c r="OD97" s="176">
        <f t="shared" si="322"/>
        <v>0</v>
      </c>
      <c r="OE97" s="177" t="str">
        <f t="shared" si="323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45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24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46"/>
        <v xml:space="preserve"> </v>
      </c>
      <c r="OX97" s="176" t="str">
        <f>IF(OT97=0," ",VLOOKUP(OT97,PROTOKOL!$A:$E,5,FALSE))</f>
        <v xml:space="preserve"> </v>
      </c>
      <c r="OY97" s="212" t="str">
        <f t="shared" si="377"/>
        <v xml:space="preserve"> </v>
      </c>
      <c r="OZ97" s="176">
        <f t="shared" si="325"/>
        <v>0</v>
      </c>
      <c r="PA97" s="177" t="str">
        <f t="shared" si="326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7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27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8"/>
        <v xml:space="preserve"> </v>
      </c>
      <c r="PT97" s="176" t="str">
        <f>IF(PP97=0," ",VLOOKUP(PP97,PROTOKOL!$A:$E,5,FALSE))</f>
        <v xml:space="preserve"> </v>
      </c>
      <c r="PU97" s="212" t="str">
        <f t="shared" si="378"/>
        <v xml:space="preserve"> </v>
      </c>
      <c r="PV97" s="176">
        <f t="shared" si="328"/>
        <v>0</v>
      </c>
      <c r="PW97" s="177" t="str">
        <f t="shared" si="329"/>
        <v xml:space="preserve"> </v>
      </c>
      <c r="PY97" s="173">
        <v>25</v>
      </c>
      <c r="PZ97" s="230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49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30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50"/>
        <v xml:space="preserve"> </v>
      </c>
      <c r="QP97" s="176" t="str">
        <f>IF(QL97=0," ",VLOOKUP(QL97,PROTOKOL!$A:$E,5,FALSE))</f>
        <v xml:space="preserve"> </v>
      </c>
      <c r="QQ97" s="212" t="str">
        <f t="shared" si="379"/>
        <v xml:space="preserve"> </v>
      </c>
      <c r="QR97" s="176">
        <f t="shared" si="331"/>
        <v>0</v>
      </c>
      <c r="QS97" s="177" t="str">
        <f t="shared" si="332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51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33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52"/>
        <v xml:space="preserve"> </v>
      </c>
      <c r="RL97" s="176" t="str">
        <f>IF(RH97=0," ",VLOOKUP(RH97,PROTOKOL!$A:$E,5,FALSE))</f>
        <v xml:space="preserve"> </v>
      </c>
      <c r="RM97" s="212" t="str">
        <f t="shared" si="380"/>
        <v xml:space="preserve"> </v>
      </c>
      <c r="RN97" s="176">
        <f t="shared" si="334"/>
        <v>0</v>
      </c>
      <c r="RO97" s="177" t="str">
        <f t="shared" si="335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53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36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54"/>
        <v xml:space="preserve"> </v>
      </c>
      <c r="SH97" s="176" t="str">
        <f>IF(SD97=0," ",VLOOKUP(SD97,PROTOKOL!$A:$E,5,FALSE))</f>
        <v xml:space="preserve"> </v>
      </c>
      <c r="SI97" s="212" t="str">
        <f t="shared" si="381"/>
        <v xml:space="preserve"> </v>
      </c>
      <c r="SJ97" s="176">
        <f t="shared" si="337"/>
        <v>0</v>
      </c>
      <c r="SK97" s="177" t="str">
        <f t="shared" si="338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55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39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56"/>
        <v xml:space="preserve"> </v>
      </c>
      <c r="TD97" s="176" t="str">
        <f>IF(SZ97=0," ",VLOOKUP(SZ97,PROTOKOL!$A:$E,5,FALSE))</f>
        <v xml:space="preserve"> </v>
      </c>
      <c r="TE97" s="212" t="str">
        <f t="shared" si="382"/>
        <v xml:space="preserve"> </v>
      </c>
      <c r="TF97" s="176">
        <f t="shared" si="340"/>
        <v>0</v>
      </c>
      <c r="TG97" s="177" t="str">
        <f t="shared" si="341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7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42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8"/>
        <v xml:space="preserve"> </v>
      </c>
      <c r="TZ97" s="176" t="str">
        <f>IF(TV97=0," ",VLOOKUP(TV97,PROTOKOL!$A:$E,5,FALSE))</f>
        <v xml:space="preserve"> </v>
      </c>
      <c r="UA97" s="212" t="str">
        <f t="shared" si="383"/>
        <v xml:space="preserve"> </v>
      </c>
      <c r="UB97" s="176">
        <f t="shared" si="343"/>
        <v>0</v>
      </c>
      <c r="UC97" s="177" t="str">
        <f t="shared" si="344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9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45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60"/>
        <v xml:space="preserve"> </v>
      </c>
      <c r="UV97" s="176" t="str">
        <f>IF(UR97=0," ",VLOOKUP(UR97,PROTOKOL!$A:$E,5,FALSE))</f>
        <v xml:space="preserve"> </v>
      </c>
      <c r="UW97" s="212" t="str">
        <f t="shared" si="384"/>
        <v xml:space="preserve"> </v>
      </c>
      <c r="UX97" s="176">
        <f t="shared" si="346"/>
        <v>0</v>
      </c>
      <c r="UY97" s="177" t="str">
        <f t="shared" si="347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61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48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62"/>
        <v xml:space="preserve"> </v>
      </c>
      <c r="VR97" s="176" t="str">
        <f>IF(VN97=0," ",VLOOKUP(VN97,PROTOKOL!$A:$E,5,FALSE))</f>
        <v xml:space="preserve"> </v>
      </c>
      <c r="VS97" s="212" t="str">
        <f t="shared" si="385"/>
        <v xml:space="preserve"> </v>
      </c>
      <c r="VT97" s="176">
        <f t="shared" si="349"/>
        <v>0</v>
      </c>
      <c r="VU97" s="177" t="str">
        <f t="shared" si="350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63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51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64"/>
        <v xml:space="preserve"> </v>
      </c>
      <c r="WN97" s="176" t="str">
        <f>IF(WJ97=0," ",VLOOKUP(WJ97,PROTOKOL!$A:$E,5,FALSE))</f>
        <v xml:space="preserve"> </v>
      </c>
      <c r="WO97" s="212" t="str">
        <f t="shared" si="386"/>
        <v xml:space="preserve"> </v>
      </c>
      <c r="WP97" s="176">
        <f t="shared" si="352"/>
        <v>0</v>
      </c>
      <c r="WQ97" s="177" t="str">
        <f t="shared" si="353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65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54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66"/>
        <v xml:space="preserve"> </v>
      </c>
      <c r="XJ97" s="176" t="str">
        <f>IF(XF97=0," ",VLOOKUP(XF97,PROTOKOL!$A:$E,5,FALSE))</f>
        <v xml:space="preserve"> </v>
      </c>
      <c r="XK97" s="212" t="str">
        <f t="shared" si="387"/>
        <v xml:space="preserve"> </v>
      </c>
      <c r="XL97" s="176">
        <f t="shared" si="355"/>
        <v>0</v>
      </c>
      <c r="XM97" s="177" t="str">
        <f t="shared" si="356"/>
        <v xml:space="preserve"> </v>
      </c>
      <c r="XO97" s="173">
        <v>25</v>
      </c>
      <c r="XP97" s="230"/>
      <c r="XQ97" s="174" t="str">
        <f>IF(XS97=0," ",VLOOKUP(XS97,PROTOKOL!$A:$F,6,FALSE))</f>
        <v xml:space="preserve"> </v>
      </c>
      <c r="XR97" s="43"/>
      <c r="XS97" s="43"/>
      <c r="XT97" s="43"/>
      <c r="XU97" s="42" t="str">
        <f>IF(XS97=0," ",(VLOOKUP(XS97,PROTOKOL!$A$1:$E$29,2,FALSE))*XT97)</f>
        <v xml:space="preserve"> </v>
      </c>
      <c r="XV97" s="175" t="str">
        <f t="shared" si="267"/>
        <v xml:space="preserve"> </v>
      </c>
      <c r="XW97" s="212" t="str">
        <f>IF(XS97=0," ",VLOOKUP(XS97,PROTOKOL!$A:$E,5,FALSE))</f>
        <v xml:space="preserve"> </v>
      </c>
      <c r="XX97" s="176"/>
      <c r="XY97" s="177" t="str">
        <f t="shared" si="357"/>
        <v xml:space="preserve"> </v>
      </c>
      <c r="XZ97" s="217" t="str">
        <f>IF(YB97=0," ",VLOOKUP(YB97,PROTOKOL!$A:$F,6,FALSE))</f>
        <v xml:space="preserve"> </v>
      </c>
      <c r="YA97" s="43"/>
      <c r="YB97" s="43"/>
      <c r="YC97" s="43"/>
      <c r="YD97" s="91" t="str">
        <f>IF(YB97=0," ",(VLOOKUP(YB97,PROTOKOL!$A$1:$E$29,2,FALSE))*YC97)</f>
        <v xml:space="preserve"> </v>
      </c>
      <c r="YE97" s="175" t="str">
        <f t="shared" si="268"/>
        <v xml:space="preserve"> </v>
      </c>
      <c r="YF97" s="176" t="str">
        <f>IF(YB97=0," ",VLOOKUP(YB97,PROTOKOL!$A:$E,5,FALSE))</f>
        <v xml:space="preserve"> </v>
      </c>
      <c r="YG97" s="212" t="str">
        <f t="shared" si="388"/>
        <v xml:space="preserve"> </v>
      </c>
      <c r="YH97" s="176">
        <f t="shared" si="358"/>
        <v>0</v>
      </c>
      <c r="YI97" s="177" t="str">
        <f t="shared" si="359"/>
        <v xml:space="preserve"> </v>
      </c>
    </row>
    <row r="98" spans="1:659" ht="13.8">
      <c r="A98" s="173">
        <v>26</v>
      </c>
      <c r="B98" s="231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09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69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10"/>
        <v xml:space="preserve"> </v>
      </c>
      <c r="R98" s="176" t="str">
        <f>IF(N98=0," ",VLOOKUP(N98,PROTOKOL!$A:$E,5,FALSE))</f>
        <v xml:space="preserve"> </v>
      </c>
      <c r="S98" s="212" t="str">
        <f t="shared" si="270"/>
        <v xml:space="preserve"> </v>
      </c>
      <c r="T98" s="176">
        <f t="shared" si="271"/>
        <v>0</v>
      </c>
      <c r="U98" s="177" t="str">
        <f t="shared" si="272"/>
        <v xml:space="preserve"> </v>
      </c>
      <c r="W98" s="173">
        <v>26</v>
      </c>
      <c r="X98" s="231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11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73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12"/>
        <v xml:space="preserve"> </v>
      </c>
      <c r="AN98" s="176" t="str">
        <f>IF(AJ98=0," ",VLOOKUP(AJ98,PROTOKOL!$A:$E,5,FALSE))</f>
        <v xml:space="preserve"> </v>
      </c>
      <c r="AO98" s="212" t="str">
        <f t="shared" si="360"/>
        <v xml:space="preserve"> </v>
      </c>
      <c r="AP98" s="176">
        <f t="shared" si="274"/>
        <v>0</v>
      </c>
      <c r="AQ98" s="177" t="str">
        <f t="shared" si="275"/>
        <v xml:space="preserve"> </v>
      </c>
      <c r="AS98" s="173">
        <v>26</v>
      </c>
      <c r="AT98" s="231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13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76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14"/>
        <v xml:space="preserve"> </v>
      </c>
      <c r="BJ98" s="176" t="str">
        <f>IF(BF98=0," ",VLOOKUP(BF98,PROTOKOL!$A:$E,5,FALSE))</f>
        <v xml:space="preserve"> </v>
      </c>
      <c r="BK98" s="212" t="str">
        <f t="shared" si="361"/>
        <v xml:space="preserve"> </v>
      </c>
      <c r="BL98" s="176">
        <f t="shared" si="277"/>
        <v>0</v>
      </c>
      <c r="BM98" s="177" t="str">
        <f t="shared" si="278"/>
        <v xml:space="preserve"> </v>
      </c>
      <c r="BO98" s="173">
        <v>26</v>
      </c>
      <c r="BP98" s="231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15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79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16"/>
        <v xml:space="preserve"> </v>
      </c>
      <c r="CF98" s="176" t="str">
        <f>IF(CB98=0," ",VLOOKUP(CB98,PROTOKOL!$A:$E,5,FALSE))</f>
        <v xml:space="preserve"> </v>
      </c>
      <c r="CG98" s="212" t="str">
        <f t="shared" si="362"/>
        <v xml:space="preserve"> </v>
      </c>
      <c r="CH98" s="176">
        <f t="shared" si="280"/>
        <v>0</v>
      </c>
      <c r="CI98" s="177" t="str">
        <f t="shared" si="281"/>
        <v xml:space="preserve"> </v>
      </c>
      <c r="CK98" s="173">
        <v>26</v>
      </c>
      <c r="CL98" s="231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17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82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8"/>
        <v xml:space="preserve"> </v>
      </c>
      <c r="DB98" s="176" t="str">
        <f>IF(CX98=0," ",VLOOKUP(CX98,PROTOKOL!$A:$E,5,FALSE))</f>
        <v xml:space="preserve"> </v>
      </c>
      <c r="DC98" s="212" t="str">
        <f t="shared" si="363"/>
        <v xml:space="preserve"> </v>
      </c>
      <c r="DD98" s="176">
        <f t="shared" si="283"/>
        <v>0</v>
      </c>
      <c r="DE98" s="177" t="str">
        <f t="shared" si="284"/>
        <v xml:space="preserve"> </v>
      </c>
      <c r="DG98" s="173">
        <v>26</v>
      </c>
      <c r="DH98" s="231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9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85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20"/>
        <v xml:space="preserve"> </v>
      </c>
      <c r="DX98" s="176" t="str">
        <f>IF(DT98=0," ",VLOOKUP(DT98,PROTOKOL!$A:$E,5,FALSE))</f>
        <v xml:space="preserve"> </v>
      </c>
      <c r="DY98" s="212" t="str">
        <f t="shared" si="364"/>
        <v xml:space="preserve"> </v>
      </c>
      <c r="DZ98" s="176">
        <f t="shared" si="286"/>
        <v>0</v>
      </c>
      <c r="EA98" s="177" t="str">
        <f t="shared" si="287"/>
        <v xml:space="preserve"> </v>
      </c>
      <c r="EC98" s="173">
        <v>26</v>
      </c>
      <c r="ED98" s="231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21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88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22"/>
        <v xml:space="preserve"> </v>
      </c>
      <c r="ET98" s="176" t="str">
        <f>IF(EP98=0," ",VLOOKUP(EP98,PROTOKOL!$A:$E,5,FALSE))</f>
        <v xml:space="preserve"> </v>
      </c>
      <c r="EU98" s="212" t="str">
        <f t="shared" si="365"/>
        <v xml:space="preserve"> </v>
      </c>
      <c r="EV98" s="176">
        <f t="shared" si="289"/>
        <v>0</v>
      </c>
      <c r="EW98" s="177" t="str">
        <f t="shared" si="290"/>
        <v xml:space="preserve"> </v>
      </c>
      <c r="EY98" s="173">
        <v>26</v>
      </c>
      <c r="EZ98" s="231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23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91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24"/>
        <v xml:space="preserve"> </v>
      </c>
      <c r="FP98" s="176" t="str">
        <f>IF(FL98=0," ",VLOOKUP(FL98,PROTOKOL!$A:$E,5,FALSE))</f>
        <v xml:space="preserve"> </v>
      </c>
      <c r="FQ98" s="212" t="str">
        <f t="shared" si="366"/>
        <v xml:space="preserve"> </v>
      </c>
      <c r="FR98" s="176">
        <f t="shared" si="292"/>
        <v>0</v>
      </c>
      <c r="FS98" s="177" t="str">
        <f t="shared" si="293"/>
        <v xml:space="preserve"> </v>
      </c>
      <c r="FU98" s="173">
        <v>26</v>
      </c>
      <c r="FV98" s="231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25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94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26"/>
        <v xml:space="preserve"> </v>
      </c>
      <c r="GL98" s="176" t="str">
        <f>IF(GH98=0," ",VLOOKUP(GH98,PROTOKOL!$A:$E,5,FALSE))</f>
        <v xml:space="preserve"> </v>
      </c>
      <c r="GM98" s="212" t="str">
        <f t="shared" si="367"/>
        <v xml:space="preserve"> </v>
      </c>
      <c r="GN98" s="176">
        <f t="shared" si="295"/>
        <v>0</v>
      </c>
      <c r="GO98" s="177" t="str">
        <f t="shared" si="296"/>
        <v xml:space="preserve"> </v>
      </c>
      <c r="GQ98" s="173">
        <v>26</v>
      </c>
      <c r="GR98" s="231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7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97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8"/>
        <v xml:space="preserve"> </v>
      </c>
      <c r="HH98" s="176" t="str">
        <f>IF(HD98=0," ",VLOOKUP(HD98,PROTOKOL!$A:$E,5,FALSE))</f>
        <v xml:space="preserve"> </v>
      </c>
      <c r="HI98" s="212" t="str">
        <f t="shared" si="368"/>
        <v xml:space="preserve"> </v>
      </c>
      <c r="HJ98" s="176">
        <f t="shared" si="298"/>
        <v>0</v>
      </c>
      <c r="HK98" s="177" t="str">
        <f t="shared" si="299"/>
        <v xml:space="preserve"> </v>
      </c>
      <c r="HM98" s="173">
        <v>26</v>
      </c>
      <c r="HN98" s="231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29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300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30"/>
        <v xml:space="preserve"> </v>
      </c>
      <c r="ID98" s="176" t="str">
        <f>IF(HZ98=0," ",VLOOKUP(HZ98,PROTOKOL!$A:$E,5,FALSE))</f>
        <v xml:space="preserve"> </v>
      </c>
      <c r="IE98" s="212" t="str">
        <f t="shared" si="369"/>
        <v xml:space="preserve"> </v>
      </c>
      <c r="IF98" s="176">
        <f t="shared" si="301"/>
        <v>0</v>
      </c>
      <c r="IG98" s="177" t="str">
        <f t="shared" si="302"/>
        <v xml:space="preserve"> </v>
      </c>
      <c r="II98" s="173">
        <v>26</v>
      </c>
      <c r="IJ98" s="231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31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303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32"/>
        <v xml:space="preserve"> </v>
      </c>
      <c r="IZ98" s="176" t="str">
        <f>IF(IV98=0," ",VLOOKUP(IV98,PROTOKOL!$A:$E,5,FALSE))</f>
        <v xml:space="preserve"> </v>
      </c>
      <c r="JA98" s="212" t="str">
        <f t="shared" si="370"/>
        <v xml:space="preserve"> </v>
      </c>
      <c r="JB98" s="176">
        <f t="shared" si="304"/>
        <v>0</v>
      </c>
      <c r="JC98" s="177" t="str">
        <f t="shared" si="305"/>
        <v xml:space="preserve"> </v>
      </c>
      <c r="JE98" s="173">
        <v>26</v>
      </c>
      <c r="JF98" s="231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33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306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34"/>
        <v xml:space="preserve"> </v>
      </c>
      <c r="JV98" s="176" t="str">
        <f>IF(JR98=0," ",VLOOKUP(JR98,PROTOKOL!$A:$E,5,FALSE))</f>
        <v xml:space="preserve"> </v>
      </c>
      <c r="JW98" s="212" t="str">
        <f t="shared" si="371"/>
        <v xml:space="preserve"> </v>
      </c>
      <c r="JX98" s="176">
        <f t="shared" si="307"/>
        <v>0</v>
      </c>
      <c r="JY98" s="177" t="str">
        <f t="shared" si="308"/>
        <v xml:space="preserve"> </v>
      </c>
      <c r="KA98" s="173">
        <v>26</v>
      </c>
      <c r="KB98" s="231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35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09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36"/>
        <v xml:space="preserve"> </v>
      </c>
      <c r="KR98" s="176" t="str">
        <f>IF(KN98=0," ",VLOOKUP(KN98,PROTOKOL!$A:$E,5,FALSE))</f>
        <v xml:space="preserve"> </v>
      </c>
      <c r="KS98" s="212" t="str">
        <f t="shared" si="372"/>
        <v xml:space="preserve"> </v>
      </c>
      <c r="KT98" s="176">
        <f t="shared" si="310"/>
        <v>0</v>
      </c>
      <c r="KU98" s="177" t="str">
        <f t="shared" si="311"/>
        <v xml:space="preserve"> </v>
      </c>
      <c r="KW98" s="173">
        <v>26</v>
      </c>
      <c r="KX98" s="231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37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12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8"/>
        <v xml:space="preserve"> </v>
      </c>
      <c r="LN98" s="176" t="str">
        <f>IF(LJ98=0," ",VLOOKUP(LJ98,PROTOKOL!$A:$E,5,FALSE))</f>
        <v xml:space="preserve"> </v>
      </c>
      <c r="LO98" s="212" t="str">
        <f t="shared" si="373"/>
        <v xml:space="preserve"> </v>
      </c>
      <c r="LP98" s="176">
        <f t="shared" si="313"/>
        <v>0</v>
      </c>
      <c r="LQ98" s="177" t="str">
        <f t="shared" si="314"/>
        <v xml:space="preserve"> </v>
      </c>
      <c r="LS98" s="173">
        <v>26</v>
      </c>
      <c r="LT98" s="231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9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15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40"/>
        <v xml:space="preserve"> </v>
      </c>
      <c r="MJ98" s="176" t="str">
        <f>IF(MF98=0," ",VLOOKUP(MF98,PROTOKOL!$A:$E,5,FALSE))</f>
        <v xml:space="preserve"> </v>
      </c>
      <c r="MK98" s="212" t="str">
        <f t="shared" si="374"/>
        <v xml:space="preserve"> </v>
      </c>
      <c r="ML98" s="176">
        <f t="shared" si="316"/>
        <v>0</v>
      </c>
      <c r="MM98" s="177" t="str">
        <f t="shared" si="317"/>
        <v xml:space="preserve"> </v>
      </c>
      <c r="MO98" s="173">
        <v>26</v>
      </c>
      <c r="MP98" s="231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41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18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42"/>
        <v xml:space="preserve"> </v>
      </c>
      <c r="NF98" s="176" t="str">
        <f>IF(NB98=0," ",VLOOKUP(NB98,PROTOKOL!$A:$E,5,FALSE))</f>
        <v xml:space="preserve"> </v>
      </c>
      <c r="NG98" s="212" t="str">
        <f t="shared" si="375"/>
        <v xml:space="preserve"> </v>
      </c>
      <c r="NH98" s="176">
        <f t="shared" si="319"/>
        <v>0</v>
      </c>
      <c r="NI98" s="177" t="str">
        <f t="shared" si="320"/>
        <v xml:space="preserve"> </v>
      </c>
      <c r="NK98" s="173">
        <v>26</v>
      </c>
      <c r="NL98" s="231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43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21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44"/>
        <v xml:space="preserve"> </v>
      </c>
      <c r="OB98" s="176" t="str">
        <f>IF(NX98=0," ",VLOOKUP(NX98,PROTOKOL!$A:$E,5,FALSE))</f>
        <v xml:space="preserve"> </v>
      </c>
      <c r="OC98" s="212" t="str">
        <f t="shared" si="376"/>
        <v xml:space="preserve"> </v>
      </c>
      <c r="OD98" s="176">
        <f t="shared" si="322"/>
        <v>0</v>
      </c>
      <c r="OE98" s="177" t="str">
        <f t="shared" si="323"/>
        <v xml:space="preserve"> </v>
      </c>
      <c r="OG98" s="173">
        <v>26</v>
      </c>
      <c r="OH98" s="231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45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24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46"/>
        <v xml:space="preserve"> </v>
      </c>
      <c r="OX98" s="176" t="str">
        <f>IF(OT98=0," ",VLOOKUP(OT98,PROTOKOL!$A:$E,5,FALSE))</f>
        <v xml:space="preserve"> </v>
      </c>
      <c r="OY98" s="212" t="str">
        <f t="shared" si="377"/>
        <v xml:space="preserve"> </v>
      </c>
      <c r="OZ98" s="176">
        <f t="shared" si="325"/>
        <v>0</v>
      </c>
      <c r="PA98" s="177" t="str">
        <f t="shared" si="326"/>
        <v xml:space="preserve"> </v>
      </c>
      <c r="PC98" s="173">
        <v>26</v>
      </c>
      <c r="PD98" s="231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7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27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8"/>
        <v xml:space="preserve"> </v>
      </c>
      <c r="PT98" s="176" t="str">
        <f>IF(PP98=0," ",VLOOKUP(PP98,PROTOKOL!$A:$E,5,FALSE))</f>
        <v xml:space="preserve"> </v>
      </c>
      <c r="PU98" s="212" t="str">
        <f t="shared" si="378"/>
        <v xml:space="preserve"> </v>
      </c>
      <c r="PV98" s="176">
        <f t="shared" si="328"/>
        <v>0</v>
      </c>
      <c r="PW98" s="177" t="str">
        <f t="shared" si="329"/>
        <v xml:space="preserve"> </v>
      </c>
      <c r="PY98" s="173">
        <v>26</v>
      </c>
      <c r="PZ98" s="231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9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30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50"/>
        <v xml:space="preserve"> </v>
      </c>
      <c r="QP98" s="176" t="str">
        <f>IF(QL98=0," ",VLOOKUP(QL98,PROTOKOL!$A:$E,5,FALSE))</f>
        <v xml:space="preserve"> </v>
      </c>
      <c r="QQ98" s="212" t="str">
        <f t="shared" si="379"/>
        <v xml:space="preserve"> </v>
      </c>
      <c r="QR98" s="176">
        <f t="shared" si="331"/>
        <v>0</v>
      </c>
      <c r="QS98" s="177" t="str">
        <f t="shared" si="332"/>
        <v xml:space="preserve"> </v>
      </c>
      <c r="QU98" s="173">
        <v>26</v>
      </c>
      <c r="QV98" s="231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51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33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52"/>
        <v xml:space="preserve"> </v>
      </c>
      <c r="RL98" s="176" t="str">
        <f>IF(RH98=0," ",VLOOKUP(RH98,PROTOKOL!$A:$E,5,FALSE))</f>
        <v xml:space="preserve"> </v>
      </c>
      <c r="RM98" s="212" t="str">
        <f t="shared" si="380"/>
        <v xml:space="preserve"> </v>
      </c>
      <c r="RN98" s="176">
        <f t="shared" si="334"/>
        <v>0</v>
      </c>
      <c r="RO98" s="177" t="str">
        <f t="shared" si="335"/>
        <v xml:space="preserve"> </v>
      </c>
      <c r="RQ98" s="173">
        <v>26</v>
      </c>
      <c r="RR98" s="231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53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36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54"/>
        <v xml:space="preserve"> </v>
      </c>
      <c r="SH98" s="176" t="str">
        <f>IF(SD98=0," ",VLOOKUP(SD98,PROTOKOL!$A:$E,5,FALSE))</f>
        <v xml:space="preserve"> </v>
      </c>
      <c r="SI98" s="212" t="str">
        <f t="shared" si="381"/>
        <v xml:space="preserve"> </v>
      </c>
      <c r="SJ98" s="176">
        <f t="shared" si="337"/>
        <v>0</v>
      </c>
      <c r="SK98" s="177" t="str">
        <f t="shared" si="338"/>
        <v xml:space="preserve"> </v>
      </c>
      <c r="SM98" s="173">
        <v>26</v>
      </c>
      <c r="SN98" s="231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55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39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56"/>
        <v xml:space="preserve"> </v>
      </c>
      <c r="TD98" s="176" t="str">
        <f>IF(SZ98=0," ",VLOOKUP(SZ98,PROTOKOL!$A:$E,5,FALSE))</f>
        <v xml:space="preserve"> </v>
      </c>
      <c r="TE98" s="212" t="str">
        <f t="shared" si="382"/>
        <v xml:space="preserve"> </v>
      </c>
      <c r="TF98" s="176">
        <f t="shared" si="340"/>
        <v>0</v>
      </c>
      <c r="TG98" s="177" t="str">
        <f t="shared" si="341"/>
        <v xml:space="preserve"> </v>
      </c>
      <c r="TI98" s="173">
        <v>26</v>
      </c>
      <c r="TJ98" s="231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7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42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8"/>
        <v xml:space="preserve"> </v>
      </c>
      <c r="TZ98" s="176" t="str">
        <f>IF(TV98=0," ",VLOOKUP(TV98,PROTOKOL!$A:$E,5,FALSE))</f>
        <v xml:space="preserve"> </v>
      </c>
      <c r="UA98" s="212" t="str">
        <f t="shared" si="383"/>
        <v xml:space="preserve"> </v>
      </c>
      <c r="UB98" s="176">
        <f t="shared" si="343"/>
        <v>0</v>
      </c>
      <c r="UC98" s="177" t="str">
        <f t="shared" si="344"/>
        <v xml:space="preserve"> </v>
      </c>
      <c r="UE98" s="173">
        <v>26</v>
      </c>
      <c r="UF98" s="231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9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45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60"/>
        <v xml:space="preserve"> </v>
      </c>
      <c r="UV98" s="176" t="str">
        <f>IF(UR98=0," ",VLOOKUP(UR98,PROTOKOL!$A:$E,5,FALSE))</f>
        <v xml:space="preserve"> </v>
      </c>
      <c r="UW98" s="212" t="str">
        <f t="shared" si="384"/>
        <v xml:space="preserve"> </v>
      </c>
      <c r="UX98" s="176">
        <f t="shared" si="346"/>
        <v>0</v>
      </c>
      <c r="UY98" s="177" t="str">
        <f t="shared" si="347"/>
        <v xml:space="preserve"> </v>
      </c>
      <c r="VA98" s="173">
        <v>26</v>
      </c>
      <c r="VB98" s="231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61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48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62"/>
        <v xml:space="preserve"> </v>
      </c>
      <c r="VR98" s="176" t="str">
        <f>IF(VN98=0," ",VLOOKUP(VN98,PROTOKOL!$A:$E,5,FALSE))</f>
        <v xml:space="preserve"> </v>
      </c>
      <c r="VS98" s="212" t="str">
        <f t="shared" si="385"/>
        <v xml:space="preserve"> </v>
      </c>
      <c r="VT98" s="176">
        <f t="shared" si="349"/>
        <v>0</v>
      </c>
      <c r="VU98" s="177" t="str">
        <f t="shared" si="350"/>
        <v xml:space="preserve"> </v>
      </c>
      <c r="VW98" s="173">
        <v>26</v>
      </c>
      <c r="VX98" s="231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63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51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64"/>
        <v xml:space="preserve"> </v>
      </c>
      <c r="WN98" s="176" t="str">
        <f>IF(WJ98=0," ",VLOOKUP(WJ98,PROTOKOL!$A:$E,5,FALSE))</f>
        <v xml:space="preserve"> </v>
      </c>
      <c r="WO98" s="212" t="str">
        <f t="shared" si="386"/>
        <v xml:space="preserve"> </v>
      </c>
      <c r="WP98" s="176">
        <f t="shared" si="352"/>
        <v>0</v>
      </c>
      <c r="WQ98" s="177" t="str">
        <f t="shared" si="353"/>
        <v xml:space="preserve"> </v>
      </c>
      <c r="WS98" s="173">
        <v>26</v>
      </c>
      <c r="WT98" s="231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65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54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66"/>
        <v xml:space="preserve"> </v>
      </c>
      <c r="XJ98" s="176" t="str">
        <f>IF(XF98=0," ",VLOOKUP(XF98,PROTOKOL!$A:$E,5,FALSE))</f>
        <v xml:space="preserve"> </v>
      </c>
      <c r="XK98" s="212" t="str">
        <f t="shared" si="387"/>
        <v xml:space="preserve"> </v>
      </c>
      <c r="XL98" s="176">
        <f t="shared" si="355"/>
        <v>0</v>
      </c>
      <c r="XM98" s="177" t="str">
        <f t="shared" si="356"/>
        <v xml:space="preserve"> </v>
      </c>
      <c r="XO98" s="173">
        <v>26</v>
      </c>
      <c r="XP98" s="231">
        <v>26</v>
      </c>
      <c r="XQ98" s="174" t="str">
        <f>IF(XS98=0," ",VLOOKUP(XS98,PROTOKOL!$A:$F,6,FALSE))</f>
        <v xml:space="preserve"> </v>
      </c>
      <c r="XR98" s="43"/>
      <c r="XS98" s="43"/>
      <c r="XT98" s="43"/>
      <c r="XU98" s="42" t="str">
        <f>IF(XS98=0," ",(VLOOKUP(XS98,PROTOKOL!$A$1:$E$29,2,FALSE))*XT98)</f>
        <v xml:space="preserve"> </v>
      </c>
      <c r="XV98" s="175" t="str">
        <f t="shared" si="267"/>
        <v xml:space="preserve"> </v>
      </c>
      <c r="XW98" s="212" t="str">
        <f>IF(XS98=0," ",VLOOKUP(XS98,PROTOKOL!$A:$E,5,FALSE))</f>
        <v xml:space="preserve"> </v>
      </c>
      <c r="XX98" s="176"/>
      <c r="XY98" s="177" t="str">
        <f t="shared" si="357"/>
        <v xml:space="preserve"> </v>
      </c>
      <c r="XZ98" s="217" t="str">
        <f>IF(YB98=0," ",VLOOKUP(YB98,PROTOKOL!$A:$F,6,FALSE))</f>
        <v xml:space="preserve"> </v>
      </c>
      <c r="YA98" s="43"/>
      <c r="YB98" s="43"/>
      <c r="YC98" s="43"/>
      <c r="YD98" s="91" t="str">
        <f>IF(YB98=0," ",(VLOOKUP(YB98,PROTOKOL!$A$1:$E$29,2,FALSE))*YC98)</f>
        <v xml:space="preserve"> </v>
      </c>
      <c r="YE98" s="175" t="str">
        <f t="shared" si="268"/>
        <v xml:space="preserve"> </v>
      </c>
      <c r="YF98" s="176" t="str">
        <f>IF(YB98=0," ",VLOOKUP(YB98,PROTOKOL!$A:$E,5,FALSE))</f>
        <v xml:space="preserve"> </v>
      </c>
      <c r="YG98" s="212" t="str">
        <f t="shared" si="388"/>
        <v xml:space="preserve"> </v>
      </c>
      <c r="YH98" s="176">
        <f t="shared" si="358"/>
        <v>0</v>
      </c>
      <c r="YI98" s="177" t="str">
        <f t="shared" si="359"/>
        <v xml:space="preserve"> </v>
      </c>
    </row>
    <row r="99" spans="1:659" ht="13.8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9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69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10"/>
        <v xml:space="preserve"> </v>
      </c>
      <c r="R99" s="176" t="str">
        <f>IF(N99=0," ",VLOOKUP(N99,PROTOKOL!$A:$E,5,FALSE))</f>
        <v xml:space="preserve"> </v>
      </c>
      <c r="S99" s="212" t="str">
        <f t="shared" si="270"/>
        <v xml:space="preserve"> </v>
      </c>
      <c r="T99" s="176">
        <f t="shared" si="271"/>
        <v>0</v>
      </c>
      <c r="U99" s="177" t="str">
        <f t="shared" si="272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11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73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12"/>
        <v xml:space="preserve"> </v>
      </c>
      <c r="AN99" s="176" t="str">
        <f>IF(AJ99=0," ",VLOOKUP(AJ99,PROTOKOL!$A:$E,5,FALSE))</f>
        <v xml:space="preserve"> </v>
      </c>
      <c r="AO99" s="212" t="str">
        <f t="shared" si="360"/>
        <v xml:space="preserve"> </v>
      </c>
      <c r="AP99" s="176">
        <f t="shared" si="274"/>
        <v>0</v>
      </c>
      <c r="AQ99" s="177" t="str">
        <f t="shared" si="275"/>
        <v xml:space="preserve"> 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13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76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14"/>
        <v xml:space="preserve"> </v>
      </c>
      <c r="BJ99" s="176" t="str">
        <f>IF(BF99=0," ",VLOOKUP(BF99,PROTOKOL!$A:$E,5,FALSE))</f>
        <v xml:space="preserve"> </v>
      </c>
      <c r="BK99" s="212" t="str">
        <f t="shared" si="361"/>
        <v xml:space="preserve"> </v>
      </c>
      <c r="BL99" s="176">
        <f t="shared" si="277"/>
        <v>0</v>
      </c>
      <c r="BM99" s="177" t="str">
        <f t="shared" si="278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15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79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16"/>
        <v xml:space="preserve"> </v>
      </c>
      <c r="CF99" s="176" t="str">
        <f>IF(CB99=0," ",VLOOKUP(CB99,PROTOKOL!$A:$E,5,FALSE))</f>
        <v xml:space="preserve"> </v>
      </c>
      <c r="CG99" s="212" t="str">
        <f t="shared" si="362"/>
        <v xml:space="preserve"> </v>
      </c>
      <c r="CH99" s="176">
        <f t="shared" si="280"/>
        <v>0</v>
      </c>
      <c r="CI99" s="177" t="str">
        <f t="shared" si="281"/>
        <v xml:space="preserve"> </v>
      </c>
      <c r="CK99" s="173">
        <v>26</v>
      </c>
      <c r="CL99" s="229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17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82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8"/>
        <v xml:space="preserve"> </v>
      </c>
      <c r="DB99" s="176" t="str">
        <f>IF(CX99=0," ",VLOOKUP(CX99,PROTOKOL!$A:$E,5,FALSE))</f>
        <v xml:space="preserve"> </v>
      </c>
      <c r="DC99" s="212" t="str">
        <f t="shared" si="363"/>
        <v xml:space="preserve"> </v>
      </c>
      <c r="DD99" s="176">
        <f t="shared" si="283"/>
        <v>0</v>
      </c>
      <c r="DE99" s="177" t="str">
        <f t="shared" si="284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9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85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20"/>
        <v xml:space="preserve"> </v>
      </c>
      <c r="DX99" s="176" t="str">
        <f>IF(DT99=0," ",VLOOKUP(DT99,PROTOKOL!$A:$E,5,FALSE))</f>
        <v xml:space="preserve"> </v>
      </c>
      <c r="DY99" s="212" t="str">
        <f t="shared" si="364"/>
        <v xml:space="preserve"> </v>
      </c>
      <c r="DZ99" s="176">
        <f t="shared" si="286"/>
        <v>0</v>
      </c>
      <c r="EA99" s="177" t="str">
        <f t="shared" si="287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21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88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22"/>
        <v xml:space="preserve"> </v>
      </c>
      <c r="ET99" s="176" t="str">
        <f>IF(EP99=0," ",VLOOKUP(EP99,PROTOKOL!$A:$E,5,FALSE))</f>
        <v xml:space="preserve"> </v>
      </c>
      <c r="EU99" s="212" t="str">
        <f t="shared" si="365"/>
        <v xml:space="preserve"> </v>
      </c>
      <c r="EV99" s="176">
        <f t="shared" si="289"/>
        <v>0</v>
      </c>
      <c r="EW99" s="177" t="str">
        <f t="shared" si="290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23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91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24"/>
        <v xml:space="preserve"> </v>
      </c>
      <c r="FP99" s="176" t="str">
        <f>IF(FL99=0," ",VLOOKUP(FL99,PROTOKOL!$A:$E,5,FALSE))</f>
        <v xml:space="preserve"> </v>
      </c>
      <c r="FQ99" s="212" t="str">
        <f t="shared" si="366"/>
        <v xml:space="preserve"> </v>
      </c>
      <c r="FR99" s="176">
        <f t="shared" si="292"/>
        <v>0</v>
      </c>
      <c r="FS99" s="177" t="str">
        <f t="shared" si="293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25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94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26"/>
        <v xml:space="preserve"> </v>
      </c>
      <c r="GL99" s="176" t="str">
        <f>IF(GH99=0," ",VLOOKUP(GH99,PROTOKOL!$A:$E,5,FALSE))</f>
        <v xml:space="preserve"> </v>
      </c>
      <c r="GM99" s="212" t="str">
        <f t="shared" si="367"/>
        <v xml:space="preserve"> </v>
      </c>
      <c r="GN99" s="176">
        <f t="shared" si="295"/>
        <v>0</v>
      </c>
      <c r="GO99" s="177" t="str">
        <f t="shared" si="296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7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97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8"/>
        <v xml:space="preserve"> </v>
      </c>
      <c r="HH99" s="176" t="str">
        <f>IF(HD99=0," ",VLOOKUP(HD99,PROTOKOL!$A:$E,5,FALSE))</f>
        <v xml:space="preserve"> </v>
      </c>
      <c r="HI99" s="212" t="str">
        <f t="shared" si="368"/>
        <v xml:space="preserve"> </v>
      </c>
      <c r="HJ99" s="176">
        <f t="shared" si="298"/>
        <v>0</v>
      </c>
      <c r="HK99" s="177" t="str">
        <f t="shared" si="299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9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300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30"/>
        <v xml:space="preserve"> </v>
      </c>
      <c r="ID99" s="176" t="str">
        <f>IF(HZ99=0," ",VLOOKUP(HZ99,PROTOKOL!$A:$E,5,FALSE))</f>
        <v xml:space="preserve"> </v>
      </c>
      <c r="IE99" s="212" t="str">
        <f t="shared" si="369"/>
        <v xml:space="preserve"> </v>
      </c>
      <c r="IF99" s="176">
        <f t="shared" si="301"/>
        <v>0</v>
      </c>
      <c r="IG99" s="177" t="str">
        <f t="shared" si="302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31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303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32"/>
        <v xml:space="preserve"> </v>
      </c>
      <c r="IZ99" s="176" t="str">
        <f>IF(IV99=0," ",VLOOKUP(IV99,PROTOKOL!$A:$E,5,FALSE))</f>
        <v xml:space="preserve"> </v>
      </c>
      <c r="JA99" s="212" t="str">
        <f t="shared" si="370"/>
        <v xml:space="preserve"> </v>
      </c>
      <c r="JB99" s="176">
        <f t="shared" si="304"/>
        <v>0</v>
      </c>
      <c r="JC99" s="177" t="str">
        <f t="shared" si="305"/>
        <v xml:space="preserve"> </v>
      </c>
      <c r="JE99" s="173">
        <v>26</v>
      </c>
      <c r="JF99" s="229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33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306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34"/>
        <v xml:space="preserve"> </v>
      </c>
      <c r="JV99" s="176" t="str">
        <f>IF(JR99=0," ",VLOOKUP(JR99,PROTOKOL!$A:$E,5,FALSE))</f>
        <v xml:space="preserve"> </v>
      </c>
      <c r="JW99" s="212" t="str">
        <f t="shared" si="371"/>
        <v xml:space="preserve"> </v>
      </c>
      <c r="JX99" s="176">
        <f t="shared" si="307"/>
        <v>0</v>
      </c>
      <c r="JY99" s="177" t="str">
        <f t="shared" si="308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35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09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36"/>
        <v xml:space="preserve"> </v>
      </c>
      <c r="KR99" s="176" t="str">
        <f>IF(KN99=0," ",VLOOKUP(KN99,PROTOKOL!$A:$E,5,FALSE))</f>
        <v xml:space="preserve"> </v>
      </c>
      <c r="KS99" s="212" t="str">
        <f t="shared" si="372"/>
        <v xml:space="preserve"> </v>
      </c>
      <c r="KT99" s="176">
        <f t="shared" si="310"/>
        <v>0</v>
      </c>
      <c r="KU99" s="177" t="str">
        <f t="shared" si="311"/>
        <v xml:space="preserve"> </v>
      </c>
      <c r="KW99" s="173">
        <v>26</v>
      </c>
      <c r="KX99" s="229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37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12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8"/>
        <v xml:space="preserve"> </v>
      </c>
      <c r="LN99" s="176" t="str">
        <f>IF(LJ99=0," ",VLOOKUP(LJ99,PROTOKOL!$A:$E,5,FALSE))</f>
        <v xml:space="preserve"> </v>
      </c>
      <c r="LO99" s="212" t="str">
        <f t="shared" si="373"/>
        <v xml:space="preserve"> </v>
      </c>
      <c r="LP99" s="176">
        <f t="shared" si="313"/>
        <v>0</v>
      </c>
      <c r="LQ99" s="177" t="str">
        <f t="shared" si="314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9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15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40"/>
        <v xml:space="preserve"> </v>
      </c>
      <c r="MJ99" s="176" t="str">
        <f>IF(MF99=0," ",VLOOKUP(MF99,PROTOKOL!$A:$E,5,FALSE))</f>
        <v xml:space="preserve"> </v>
      </c>
      <c r="MK99" s="212" t="str">
        <f t="shared" si="374"/>
        <v xml:space="preserve"> </v>
      </c>
      <c r="ML99" s="176">
        <f t="shared" si="316"/>
        <v>0</v>
      </c>
      <c r="MM99" s="177" t="str">
        <f t="shared" si="317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41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18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42"/>
        <v xml:space="preserve"> </v>
      </c>
      <c r="NF99" s="176" t="str">
        <f>IF(NB99=0," ",VLOOKUP(NB99,PROTOKOL!$A:$E,5,FALSE))</f>
        <v xml:space="preserve"> </v>
      </c>
      <c r="NG99" s="212" t="str">
        <f t="shared" si="375"/>
        <v xml:space="preserve"> </v>
      </c>
      <c r="NH99" s="176">
        <f t="shared" si="319"/>
        <v>0</v>
      </c>
      <c r="NI99" s="177" t="str">
        <f t="shared" si="320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43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21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44"/>
        <v xml:space="preserve"> </v>
      </c>
      <c r="OB99" s="176" t="str">
        <f>IF(NX99=0," ",VLOOKUP(NX99,PROTOKOL!$A:$E,5,FALSE))</f>
        <v xml:space="preserve"> </v>
      </c>
      <c r="OC99" s="212" t="str">
        <f t="shared" si="376"/>
        <v xml:space="preserve"> </v>
      </c>
      <c r="OD99" s="176">
        <f t="shared" si="322"/>
        <v>0</v>
      </c>
      <c r="OE99" s="177" t="str">
        <f t="shared" si="323"/>
        <v xml:space="preserve"> </v>
      </c>
      <c r="OG99" s="173">
        <v>26</v>
      </c>
      <c r="OH99" s="229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45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24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46"/>
        <v xml:space="preserve"> </v>
      </c>
      <c r="OX99" s="176" t="str">
        <f>IF(OT99=0," ",VLOOKUP(OT99,PROTOKOL!$A:$E,5,FALSE))</f>
        <v xml:space="preserve"> </v>
      </c>
      <c r="OY99" s="212" t="str">
        <f t="shared" si="377"/>
        <v xml:space="preserve"> </v>
      </c>
      <c r="OZ99" s="176">
        <f t="shared" si="325"/>
        <v>0</v>
      </c>
      <c r="PA99" s="177" t="str">
        <f t="shared" si="326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7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27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8"/>
        <v xml:space="preserve"> </v>
      </c>
      <c r="PT99" s="176" t="str">
        <f>IF(PP99=0," ",VLOOKUP(PP99,PROTOKOL!$A:$E,5,FALSE))</f>
        <v xml:space="preserve"> </v>
      </c>
      <c r="PU99" s="212" t="str">
        <f t="shared" si="378"/>
        <v xml:space="preserve"> </v>
      </c>
      <c r="PV99" s="176">
        <f t="shared" si="328"/>
        <v>0</v>
      </c>
      <c r="PW99" s="177" t="str">
        <f t="shared" si="329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9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30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50"/>
        <v xml:space="preserve"> </v>
      </c>
      <c r="QP99" s="176" t="str">
        <f>IF(QL99=0," ",VLOOKUP(QL99,PROTOKOL!$A:$E,5,FALSE))</f>
        <v xml:space="preserve"> </v>
      </c>
      <c r="QQ99" s="212" t="str">
        <f t="shared" si="379"/>
        <v xml:space="preserve"> </v>
      </c>
      <c r="QR99" s="176">
        <f t="shared" si="331"/>
        <v>0</v>
      </c>
      <c r="QS99" s="177" t="str">
        <f t="shared" si="332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51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33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52"/>
        <v xml:space="preserve"> </v>
      </c>
      <c r="RL99" s="176" t="str">
        <f>IF(RH99=0," ",VLOOKUP(RH99,PROTOKOL!$A:$E,5,FALSE))</f>
        <v xml:space="preserve"> </v>
      </c>
      <c r="RM99" s="212" t="str">
        <f t="shared" si="380"/>
        <v xml:space="preserve"> </v>
      </c>
      <c r="RN99" s="176">
        <f t="shared" si="334"/>
        <v>0</v>
      </c>
      <c r="RO99" s="177" t="str">
        <f t="shared" si="335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53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36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54"/>
        <v xml:space="preserve"> </v>
      </c>
      <c r="SH99" s="176" t="str">
        <f>IF(SD99=0," ",VLOOKUP(SD99,PROTOKOL!$A:$E,5,FALSE))</f>
        <v xml:space="preserve"> </v>
      </c>
      <c r="SI99" s="212" t="str">
        <f t="shared" si="381"/>
        <v xml:space="preserve"> </v>
      </c>
      <c r="SJ99" s="176">
        <f t="shared" si="337"/>
        <v>0</v>
      </c>
      <c r="SK99" s="177" t="str">
        <f t="shared" si="338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55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39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56"/>
        <v xml:space="preserve"> </v>
      </c>
      <c r="TD99" s="176" t="str">
        <f>IF(SZ99=0," ",VLOOKUP(SZ99,PROTOKOL!$A:$E,5,FALSE))</f>
        <v xml:space="preserve"> </v>
      </c>
      <c r="TE99" s="212" t="str">
        <f t="shared" si="382"/>
        <v xml:space="preserve"> </v>
      </c>
      <c r="TF99" s="176">
        <f t="shared" si="340"/>
        <v>0</v>
      </c>
      <c r="TG99" s="177" t="str">
        <f t="shared" si="341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7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42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8"/>
        <v xml:space="preserve"> </v>
      </c>
      <c r="TZ99" s="176" t="str">
        <f>IF(TV99=0," ",VLOOKUP(TV99,PROTOKOL!$A:$E,5,FALSE))</f>
        <v xml:space="preserve"> </v>
      </c>
      <c r="UA99" s="212" t="str">
        <f t="shared" si="383"/>
        <v xml:space="preserve"> </v>
      </c>
      <c r="UB99" s="176">
        <f t="shared" si="343"/>
        <v>0</v>
      </c>
      <c r="UC99" s="177" t="str">
        <f t="shared" si="344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9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45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60"/>
        <v xml:space="preserve"> </v>
      </c>
      <c r="UV99" s="176" t="str">
        <f>IF(UR99=0," ",VLOOKUP(UR99,PROTOKOL!$A:$E,5,FALSE))</f>
        <v xml:space="preserve"> </v>
      </c>
      <c r="UW99" s="212" t="str">
        <f t="shared" si="384"/>
        <v xml:space="preserve"> </v>
      </c>
      <c r="UX99" s="176">
        <f t="shared" si="346"/>
        <v>0</v>
      </c>
      <c r="UY99" s="177" t="str">
        <f t="shared" si="347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61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48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62"/>
        <v xml:space="preserve"> </v>
      </c>
      <c r="VR99" s="176" t="str">
        <f>IF(VN99=0," ",VLOOKUP(VN99,PROTOKOL!$A:$E,5,FALSE))</f>
        <v xml:space="preserve"> </v>
      </c>
      <c r="VS99" s="212" t="str">
        <f t="shared" si="385"/>
        <v xml:space="preserve"> </v>
      </c>
      <c r="VT99" s="176">
        <f t="shared" si="349"/>
        <v>0</v>
      </c>
      <c r="VU99" s="177" t="str">
        <f t="shared" si="350"/>
        <v xml:space="preserve"> </v>
      </c>
      <c r="VW99" s="173">
        <v>26</v>
      </c>
      <c r="VX99" s="229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63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51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64"/>
        <v xml:space="preserve"> </v>
      </c>
      <c r="WN99" s="176" t="str">
        <f>IF(WJ99=0," ",VLOOKUP(WJ99,PROTOKOL!$A:$E,5,FALSE))</f>
        <v xml:space="preserve"> </v>
      </c>
      <c r="WO99" s="212" t="str">
        <f t="shared" si="386"/>
        <v xml:space="preserve"> </v>
      </c>
      <c r="WP99" s="176">
        <f t="shared" si="352"/>
        <v>0</v>
      </c>
      <c r="WQ99" s="177" t="str">
        <f t="shared" si="353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65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54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66"/>
        <v xml:space="preserve"> </v>
      </c>
      <c r="XJ99" s="176" t="str">
        <f>IF(XF99=0," ",VLOOKUP(XF99,PROTOKOL!$A:$E,5,FALSE))</f>
        <v xml:space="preserve"> </v>
      </c>
      <c r="XK99" s="212" t="str">
        <f t="shared" si="387"/>
        <v xml:space="preserve"> </v>
      </c>
      <c r="XL99" s="176">
        <f t="shared" si="355"/>
        <v>0</v>
      </c>
      <c r="XM99" s="177" t="str">
        <f t="shared" si="356"/>
        <v xml:space="preserve"> </v>
      </c>
      <c r="XO99" s="173">
        <v>26</v>
      </c>
      <c r="XP99" s="229"/>
      <c r="XQ99" s="174" t="str">
        <f>IF(XS99=0," ",VLOOKUP(XS99,PROTOKOL!$A:$F,6,FALSE))</f>
        <v xml:space="preserve"> </v>
      </c>
      <c r="XR99" s="43"/>
      <c r="XS99" s="43"/>
      <c r="XT99" s="43"/>
      <c r="XU99" s="42" t="str">
        <f>IF(XS99=0," ",(VLOOKUP(XS99,PROTOKOL!$A$1:$E$29,2,FALSE))*XT99)</f>
        <v xml:space="preserve"> </v>
      </c>
      <c r="XV99" s="175" t="str">
        <f t="shared" si="267"/>
        <v xml:space="preserve"> </v>
      </c>
      <c r="XW99" s="212" t="str">
        <f>IF(XS99=0," ",VLOOKUP(XS99,PROTOKOL!$A:$E,5,FALSE))</f>
        <v xml:space="preserve"> </v>
      </c>
      <c r="XX99" s="176"/>
      <c r="XY99" s="177" t="str">
        <f t="shared" si="357"/>
        <v xml:space="preserve"> </v>
      </c>
      <c r="XZ99" s="217" t="str">
        <f>IF(YB99=0," ",VLOOKUP(YB99,PROTOKOL!$A:$F,6,FALSE))</f>
        <v xml:space="preserve"> </v>
      </c>
      <c r="YA99" s="43"/>
      <c r="YB99" s="43"/>
      <c r="YC99" s="43"/>
      <c r="YD99" s="91" t="str">
        <f>IF(YB99=0," ",(VLOOKUP(YB99,PROTOKOL!$A$1:$E$29,2,FALSE))*YC99)</f>
        <v xml:space="preserve"> </v>
      </c>
      <c r="YE99" s="175" t="str">
        <f t="shared" si="268"/>
        <v xml:space="preserve"> </v>
      </c>
      <c r="YF99" s="176" t="str">
        <f>IF(YB99=0," ",VLOOKUP(YB99,PROTOKOL!$A:$E,5,FALSE))</f>
        <v xml:space="preserve"> </v>
      </c>
      <c r="YG99" s="212" t="str">
        <f t="shared" si="388"/>
        <v xml:space="preserve"> </v>
      </c>
      <c r="YH99" s="176">
        <f t="shared" si="358"/>
        <v>0</v>
      </c>
      <c r="YI99" s="177" t="str">
        <f t="shared" si="359"/>
        <v xml:space="preserve"> </v>
      </c>
    </row>
    <row r="100" spans="1:659" ht="14.4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9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69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10"/>
        <v xml:space="preserve"> </v>
      </c>
      <c r="R100" s="182" t="str">
        <f>IF(N100=0," ",VLOOKUP(N100,PROTOKOL!$A:$E,5,FALSE))</f>
        <v xml:space="preserve"> </v>
      </c>
      <c r="S100" s="216" t="str">
        <f t="shared" si="270"/>
        <v xml:space="preserve"> </v>
      </c>
      <c r="T100" s="182">
        <f t="shared" si="271"/>
        <v>0</v>
      </c>
      <c r="U100" s="183" t="str">
        <f t="shared" si="272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11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73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12"/>
        <v xml:space="preserve"> </v>
      </c>
      <c r="AN100" s="182" t="str">
        <f>IF(AJ100=0," ",VLOOKUP(AJ100,PROTOKOL!$A:$E,5,FALSE))</f>
        <v xml:space="preserve"> </v>
      </c>
      <c r="AO100" s="216" t="str">
        <f t="shared" si="360"/>
        <v xml:space="preserve"> </v>
      </c>
      <c r="AP100" s="182">
        <f t="shared" si="274"/>
        <v>0</v>
      </c>
      <c r="AQ100" s="183" t="str">
        <f t="shared" si="275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13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76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14"/>
        <v xml:space="preserve"> </v>
      </c>
      <c r="BJ100" s="182" t="str">
        <f>IF(BF100=0," ",VLOOKUP(BF100,PROTOKOL!$A:$E,5,FALSE))</f>
        <v xml:space="preserve"> </v>
      </c>
      <c r="BK100" s="216" t="str">
        <f t="shared" si="361"/>
        <v xml:space="preserve"> </v>
      </c>
      <c r="BL100" s="182">
        <f t="shared" si="277"/>
        <v>0</v>
      </c>
      <c r="BM100" s="183" t="str">
        <f t="shared" si="278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15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79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16"/>
        <v xml:space="preserve"> </v>
      </c>
      <c r="CF100" s="182" t="str">
        <f>IF(CB100=0," ",VLOOKUP(CB100,PROTOKOL!$A:$E,5,FALSE))</f>
        <v xml:space="preserve"> </v>
      </c>
      <c r="CG100" s="216" t="str">
        <f t="shared" si="362"/>
        <v xml:space="preserve"> </v>
      </c>
      <c r="CH100" s="182">
        <f t="shared" si="280"/>
        <v>0</v>
      </c>
      <c r="CI100" s="183" t="str">
        <f t="shared" si="281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7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82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8"/>
        <v xml:space="preserve"> </v>
      </c>
      <c r="DB100" s="182" t="str">
        <f>IF(CX100=0," ",VLOOKUP(CX100,PROTOKOL!$A:$E,5,FALSE))</f>
        <v xml:space="preserve"> </v>
      </c>
      <c r="DC100" s="216" t="str">
        <f t="shared" si="363"/>
        <v xml:space="preserve"> </v>
      </c>
      <c r="DD100" s="182">
        <f t="shared" si="283"/>
        <v>0</v>
      </c>
      <c r="DE100" s="183" t="str">
        <f t="shared" si="284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9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85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20"/>
        <v xml:space="preserve"> </v>
      </c>
      <c r="DX100" s="182" t="str">
        <f>IF(DT100=0," ",VLOOKUP(DT100,PROTOKOL!$A:$E,5,FALSE))</f>
        <v xml:space="preserve"> </v>
      </c>
      <c r="DY100" s="216" t="str">
        <f t="shared" si="364"/>
        <v xml:space="preserve"> </v>
      </c>
      <c r="DZ100" s="182">
        <f t="shared" si="286"/>
        <v>0</v>
      </c>
      <c r="EA100" s="183" t="str">
        <f t="shared" si="287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21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88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22"/>
        <v xml:space="preserve"> </v>
      </c>
      <c r="ET100" s="182" t="str">
        <f>IF(EP100=0," ",VLOOKUP(EP100,PROTOKOL!$A:$E,5,FALSE))</f>
        <v xml:space="preserve"> </v>
      </c>
      <c r="EU100" s="216" t="str">
        <f t="shared" si="365"/>
        <v xml:space="preserve"> </v>
      </c>
      <c r="EV100" s="182">
        <f t="shared" si="289"/>
        <v>0</v>
      </c>
      <c r="EW100" s="183" t="str">
        <f t="shared" si="290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23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91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24"/>
        <v xml:space="preserve"> </v>
      </c>
      <c r="FP100" s="182" t="str">
        <f>IF(FL100=0," ",VLOOKUP(FL100,PROTOKOL!$A:$E,5,FALSE))</f>
        <v xml:space="preserve"> </v>
      </c>
      <c r="FQ100" s="216" t="str">
        <f t="shared" si="366"/>
        <v xml:space="preserve"> </v>
      </c>
      <c r="FR100" s="182">
        <f t="shared" si="292"/>
        <v>0</v>
      </c>
      <c r="FS100" s="183" t="str">
        <f t="shared" si="293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25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94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26"/>
        <v xml:space="preserve"> </v>
      </c>
      <c r="GL100" s="182" t="str">
        <f>IF(GH100=0," ",VLOOKUP(GH100,PROTOKOL!$A:$E,5,FALSE))</f>
        <v xml:space="preserve"> </v>
      </c>
      <c r="GM100" s="216" t="str">
        <f t="shared" si="367"/>
        <v xml:space="preserve"> </v>
      </c>
      <c r="GN100" s="182">
        <f t="shared" si="295"/>
        <v>0</v>
      </c>
      <c r="GO100" s="183" t="str">
        <f t="shared" si="296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7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97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8"/>
        <v xml:space="preserve"> </v>
      </c>
      <c r="HH100" s="182" t="str">
        <f>IF(HD100=0," ",VLOOKUP(HD100,PROTOKOL!$A:$E,5,FALSE))</f>
        <v xml:space="preserve"> </v>
      </c>
      <c r="HI100" s="216" t="str">
        <f t="shared" si="368"/>
        <v xml:space="preserve"> </v>
      </c>
      <c r="HJ100" s="182">
        <f t="shared" si="298"/>
        <v>0</v>
      </c>
      <c r="HK100" s="183" t="str">
        <f t="shared" si="299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9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300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30"/>
        <v xml:space="preserve"> </v>
      </c>
      <c r="ID100" s="182" t="str">
        <f>IF(HZ100=0," ",VLOOKUP(HZ100,PROTOKOL!$A:$E,5,FALSE))</f>
        <v xml:space="preserve"> </v>
      </c>
      <c r="IE100" s="216" t="str">
        <f t="shared" si="369"/>
        <v xml:space="preserve"> </v>
      </c>
      <c r="IF100" s="182">
        <f t="shared" si="301"/>
        <v>0</v>
      </c>
      <c r="IG100" s="183" t="str">
        <f t="shared" si="302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31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303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32"/>
        <v xml:space="preserve"> </v>
      </c>
      <c r="IZ100" s="182" t="str">
        <f>IF(IV100=0," ",VLOOKUP(IV100,PROTOKOL!$A:$E,5,FALSE))</f>
        <v xml:space="preserve"> </v>
      </c>
      <c r="JA100" s="216" t="str">
        <f t="shared" si="370"/>
        <v xml:space="preserve"> </v>
      </c>
      <c r="JB100" s="182">
        <f t="shared" si="304"/>
        <v>0</v>
      </c>
      <c r="JC100" s="183" t="str">
        <f t="shared" si="305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33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306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34"/>
        <v xml:space="preserve"> </v>
      </c>
      <c r="JV100" s="182" t="str">
        <f>IF(JR100=0," ",VLOOKUP(JR100,PROTOKOL!$A:$E,5,FALSE))</f>
        <v xml:space="preserve"> </v>
      </c>
      <c r="JW100" s="216" t="str">
        <f t="shared" si="371"/>
        <v xml:space="preserve"> </v>
      </c>
      <c r="JX100" s="182">
        <f t="shared" si="307"/>
        <v>0</v>
      </c>
      <c r="JY100" s="183" t="str">
        <f t="shared" si="308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35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09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36"/>
        <v xml:space="preserve"> </v>
      </c>
      <c r="KR100" s="182" t="str">
        <f>IF(KN100=0," ",VLOOKUP(KN100,PROTOKOL!$A:$E,5,FALSE))</f>
        <v xml:space="preserve"> </v>
      </c>
      <c r="KS100" s="216" t="str">
        <f t="shared" si="372"/>
        <v xml:space="preserve"> </v>
      </c>
      <c r="KT100" s="182">
        <f t="shared" si="310"/>
        <v>0</v>
      </c>
      <c r="KU100" s="183" t="str">
        <f t="shared" si="311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7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12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8"/>
        <v xml:space="preserve"> </v>
      </c>
      <c r="LN100" s="182" t="str">
        <f>IF(LJ100=0," ",VLOOKUP(LJ100,PROTOKOL!$A:$E,5,FALSE))</f>
        <v xml:space="preserve"> </v>
      </c>
      <c r="LO100" s="216" t="str">
        <f t="shared" si="373"/>
        <v xml:space="preserve"> </v>
      </c>
      <c r="LP100" s="182">
        <f t="shared" si="313"/>
        <v>0</v>
      </c>
      <c r="LQ100" s="183" t="str">
        <f t="shared" si="314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9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15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40"/>
        <v xml:space="preserve"> </v>
      </c>
      <c r="MJ100" s="182" t="str">
        <f>IF(MF100=0," ",VLOOKUP(MF100,PROTOKOL!$A:$E,5,FALSE))</f>
        <v xml:space="preserve"> </v>
      </c>
      <c r="MK100" s="216" t="str">
        <f t="shared" si="374"/>
        <v xml:space="preserve"> </v>
      </c>
      <c r="ML100" s="182">
        <f t="shared" si="316"/>
        <v>0</v>
      </c>
      <c r="MM100" s="183" t="str">
        <f t="shared" si="317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41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18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42"/>
        <v xml:space="preserve"> </v>
      </c>
      <c r="NF100" s="182" t="str">
        <f>IF(NB100=0," ",VLOOKUP(NB100,PROTOKOL!$A:$E,5,FALSE))</f>
        <v xml:space="preserve"> </v>
      </c>
      <c r="NG100" s="216" t="str">
        <f t="shared" si="375"/>
        <v xml:space="preserve"> </v>
      </c>
      <c r="NH100" s="182">
        <f t="shared" si="319"/>
        <v>0</v>
      </c>
      <c r="NI100" s="183" t="str">
        <f t="shared" si="320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43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21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44"/>
        <v xml:space="preserve"> </v>
      </c>
      <c r="OB100" s="182" t="str">
        <f>IF(NX100=0," ",VLOOKUP(NX100,PROTOKOL!$A:$E,5,FALSE))</f>
        <v xml:space="preserve"> </v>
      </c>
      <c r="OC100" s="216" t="str">
        <f t="shared" si="376"/>
        <v xml:space="preserve"> </v>
      </c>
      <c r="OD100" s="182">
        <f t="shared" si="322"/>
        <v>0</v>
      </c>
      <c r="OE100" s="183" t="str">
        <f t="shared" si="323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45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24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46"/>
        <v xml:space="preserve"> </v>
      </c>
      <c r="OX100" s="182" t="str">
        <f>IF(OT100=0," ",VLOOKUP(OT100,PROTOKOL!$A:$E,5,FALSE))</f>
        <v xml:space="preserve"> </v>
      </c>
      <c r="OY100" s="216" t="str">
        <f t="shared" si="377"/>
        <v xml:space="preserve"> </v>
      </c>
      <c r="OZ100" s="182">
        <f t="shared" si="325"/>
        <v>0</v>
      </c>
      <c r="PA100" s="183" t="str">
        <f t="shared" si="326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7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27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8"/>
        <v xml:space="preserve"> </v>
      </c>
      <c r="PT100" s="182" t="str">
        <f>IF(PP100=0," ",VLOOKUP(PP100,PROTOKOL!$A:$E,5,FALSE))</f>
        <v xml:space="preserve"> </v>
      </c>
      <c r="PU100" s="216" t="str">
        <f t="shared" si="378"/>
        <v xml:space="preserve"> </v>
      </c>
      <c r="PV100" s="182">
        <f t="shared" si="328"/>
        <v>0</v>
      </c>
      <c r="PW100" s="183" t="str">
        <f t="shared" si="329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9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30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50"/>
        <v xml:space="preserve"> </v>
      </c>
      <c r="QP100" s="182" t="str">
        <f>IF(QL100=0," ",VLOOKUP(QL100,PROTOKOL!$A:$E,5,FALSE))</f>
        <v xml:space="preserve"> </v>
      </c>
      <c r="QQ100" s="216" t="str">
        <f t="shared" si="379"/>
        <v xml:space="preserve"> </v>
      </c>
      <c r="QR100" s="182">
        <f t="shared" si="331"/>
        <v>0</v>
      </c>
      <c r="QS100" s="183" t="str">
        <f t="shared" si="332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51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33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52"/>
        <v xml:space="preserve"> </v>
      </c>
      <c r="RL100" s="182" t="str">
        <f>IF(RH100=0," ",VLOOKUP(RH100,PROTOKOL!$A:$E,5,FALSE))</f>
        <v xml:space="preserve"> </v>
      </c>
      <c r="RM100" s="216" t="str">
        <f t="shared" si="380"/>
        <v xml:space="preserve"> </v>
      </c>
      <c r="RN100" s="182">
        <f t="shared" si="334"/>
        <v>0</v>
      </c>
      <c r="RO100" s="183" t="str">
        <f t="shared" si="335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53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36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54"/>
        <v xml:space="preserve"> </v>
      </c>
      <c r="SH100" s="182" t="str">
        <f>IF(SD100=0," ",VLOOKUP(SD100,PROTOKOL!$A:$E,5,FALSE))</f>
        <v xml:space="preserve"> </v>
      </c>
      <c r="SI100" s="216" t="str">
        <f t="shared" si="381"/>
        <v xml:space="preserve"> </v>
      </c>
      <c r="SJ100" s="182">
        <f t="shared" si="337"/>
        <v>0</v>
      </c>
      <c r="SK100" s="183" t="str">
        <f t="shared" si="338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55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39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56"/>
        <v xml:space="preserve"> </v>
      </c>
      <c r="TD100" s="182" t="str">
        <f>IF(SZ100=0," ",VLOOKUP(SZ100,PROTOKOL!$A:$E,5,FALSE))</f>
        <v xml:space="preserve"> </v>
      </c>
      <c r="TE100" s="216" t="str">
        <f t="shared" si="382"/>
        <v xml:space="preserve"> </v>
      </c>
      <c r="TF100" s="182">
        <f t="shared" si="340"/>
        <v>0</v>
      </c>
      <c r="TG100" s="183" t="str">
        <f t="shared" si="341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7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42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8"/>
        <v xml:space="preserve"> </v>
      </c>
      <c r="TZ100" s="182" t="str">
        <f>IF(TV100=0," ",VLOOKUP(TV100,PROTOKOL!$A:$E,5,FALSE))</f>
        <v xml:space="preserve"> </v>
      </c>
      <c r="UA100" s="216" t="str">
        <f t="shared" si="383"/>
        <v xml:space="preserve"> </v>
      </c>
      <c r="UB100" s="182">
        <f t="shared" si="343"/>
        <v>0</v>
      </c>
      <c r="UC100" s="183" t="str">
        <f t="shared" si="344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9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45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60"/>
        <v xml:space="preserve"> </v>
      </c>
      <c r="UV100" s="182" t="str">
        <f>IF(UR100=0," ",VLOOKUP(UR100,PROTOKOL!$A:$E,5,FALSE))</f>
        <v xml:space="preserve"> </v>
      </c>
      <c r="UW100" s="216" t="str">
        <f t="shared" si="384"/>
        <v xml:space="preserve"> </v>
      </c>
      <c r="UX100" s="182">
        <f t="shared" si="346"/>
        <v>0</v>
      </c>
      <c r="UY100" s="183" t="str">
        <f t="shared" si="347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61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48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62"/>
        <v xml:space="preserve"> </v>
      </c>
      <c r="VR100" s="182" t="str">
        <f>IF(VN100=0," ",VLOOKUP(VN100,PROTOKOL!$A:$E,5,FALSE))</f>
        <v xml:space="preserve"> </v>
      </c>
      <c r="VS100" s="216" t="str">
        <f t="shared" si="385"/>
        <v xml:space="preserve"> </v>
      </c>
      <c r="VT100" s="182">
        <f t="shared" si="349"/>
        <v>0</v>
      </c>
      <c r="VU100" s="183" t="str">
        <f t="shared" si="350"/>
        <v xml:space="preserve"> </v>
      </c>
      <c r="VW100" s="178">
        <v>26</v>
      </c>
      <c r="VX100" s="234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63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51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64"/>
        <v xml:space="preserve"> </v>
      </c>
      <c r="WN100" s="182" t="str">
        <f>IF(WJ100=0," ",VLOOKUP(WJ100,PROTOKOL!$A:$E,5,FALSE))</f>
        <v xml:space="preserve"> </v>
      </c>
      <c r="WO100" s="216" t="str">
        <f t="shared" si="386"/>
        <v xml:space="preserve"> </v>
      </c>
      <c r="WP100" s="182">
        <f t="shared" si="352"/>
        <v>0</v>
      </c>
      <c r="WQ100" s="183" t="str">
        <f t="shared" si="353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65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54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66"/>
        <v xml:space="preserve"> </v>
      </c>
      <c r="XJ100" s="182" t="str">
        <f>IF(XF100=0," ",VLOOKUP(XF100,PROTOKOL!$A:$E,5,FALSE))</f>
        <v xml:space="preserve"> </v>
      </c>
      <c r="XK100" s="216" t="str">
        <f t="shared" si="387"/>
        <v xml:space="preserve"> </v>
      </c>
      <c r="XL100" s="182">
        <f t="shared" si="355"/>
        <v>0</v>
      </c>
      <c r="XM100" s="183" t="str">
        <f t="shared" si="356"/>
        <v xml:space="preserve"> </v>
      </c>
      <c r="XO100" s="178">
        <v>26</v>
      </c>
      <c r="XP100" s="234"/>
      <c r="XQ100" s="174" t="str">
        <f>IF(XS100=0," ",VLOOKUP(XS100,PROTOKOL!$A:$F,6,FALSE))</f>
        <v xml:space="preserve"> </v>
      </c>
      <c r="XR100" s="179"/>
      <c r="XS100" s="179"/>
      <c r="XT100" s="179"/>
      <c r="XU100" s="42" t="str">
        <f>IF(XS100=0," ",(VLOOKUP(XS100,PROTOKOL!$A$1:$E$29,2,FALSE))*XT100)</f>
        <v xml:space="preserve"> </v>
      </c>
      <c r="XV100" s="181" t="str">
        <f t="shared" si="267"/>
        <v xml:space="preserve"> </v>
      </c>
      <c r="XW100" s="216" t="str">
        <f>IF(XS100=0," ",VLOOKUP(XS100,PROTOKOL!$A:$E,5,FALSE))</f>
        <v xml:space="preserve"> </v>
      </c>
      <c r="XX100" s="182"/>
      <c r="XY100" s="183" t="str">
        <f t="shared" si="357"/>
        <v xml:space="preserve"> </v>
      </c>
      <c r="XZ100" s="217" t="str">
        <f>IF(YB100=0," ",VLOOKUP(YB100,PROTOKOL!$A:$F,6,FALSE))</f>
        <v xml:space="preserve"> </v>
      </c>
      <c r="YA100" s="179"/>
      <c r="YB100" s="179"/>
      <c r="YC100" s="179"/>
      <c r="YD100" s="180" t="str">
        <f>IF(YB100=0," ",(VLOOKUP(YB100,PROTOKOL!$A$1:$E$29,2,FALSE))*YC100)</f>
        <v xml:space="preserve"> </v>
      </c>
      <c r="YE100" s="181" t="str">
        <f t="shared" si="268"/>
        <v xml:space="preserve"> </v>
      </c>
      <c r="YF100" s="182" t="str">
        <f>IF(YB100=0," ",VLOOKUP(YB100,PROTOKOL!$A:$E,5,FALSE))</f>
        <v xml:space="preserve"> </v>
      </c>
      <c r="YG100" s="216" t="str">
        <f t="shared" si="388"/>
        <v xml:space="preserve"> </v>
      </c>
      <c r="YH100" s="182">
        <f t="shared" si="358"/>
        <v>0</v>
      </c>
      <c r="YI100" s="183" t="str">
        <f t="shared" si="359"/>
        <v xml:space="preserve"> </v>
      </c>
    </row>
    <row r="101" spans="1:659" ht="13.8" thickBot="1">
      <c r="A101" s="156"/>
      <c r="B101" s="20"/>
      <c r="C101" s="191"/>
      <c r="D101" s="21">
        <f>SUM(D8:D100)</f>
        <v>8</v>
      </c>
      <c r="E101" s="21"/>
      <c r="F101" s="21">
        <f>SUM(F8:F100)</f>
        <v>54</v>
      </c>
      <c r="G101" s="193"/>
      <c r="H101" s="194"/>
      <c r="I101" s="190"/>
      <c r="J101" s="21"/>
      <c r="K101" s="21" t="e">
        <f t="shared" ref="K101" si="389">SUM(K8:K100)</f>
        <v>#DIV/0!</v>
      </c>
      <c r="L101" s="191"/>
      <c r="O101">
        <f>SUM(O8:O100)</f>
        <v>0</v>
      </c>
      <c r="P101" s="195"/>
      <c r="Q101" s="196"/>
      <c r="R101" s="190"/>
      <c r="S101" s="77"/>
      <c r="T101" s="190">
        <f t="shared" si="271"/>
        <v>0</v>
      </c>
      <c r="U101" s="199">
        <f>SUM(U8:U100)</f>
        <v>0</v>
      </c>
      <c r="W101" s="156"/>
      <c r="X101" s="20"/>
      <c r="Y101" s="191"/>
      <c r="Z101" s="21">
        <f>SUM(Z8:Z100)</f>
        <v>931</v>
      </c>
      <c r="AA101" s="21"/>
      <c r="AB101" s="21">
        <f>SUM(AB8:AB100)</f>
        <v>58</v>
      </c>
      <c r="AC101" s="193"/>
      <c r="AD101" s="194"/>
      <c r="AE101" s="190"/>
      <c r="AF101" s="21"/>
      <c r="AG101" s="21" t="e">
        <f t="shared" ref="AG101" si="390">SUM(AG8:AG100)</f>
        <v>#DIV/0!</v>
      </c>
      <c r="AH101" s="191"/>
      <c r="AK101">
        <f>SUM(AK8:AK100)</f>
        <v>10.5</v>
      </c>
      <c r="AL101" s="195"/>
      <c r="AM101" s="196"/>
      <c r="AN101" s="190"/>
      <c r="AO101" s="77"/>
      <c r="AP101" s="190">
        <f t="shared" si="274"/>
        <v>21</v>
      </c>
      <c r="AQ101" s="199">
        <f>SUM(AQ8:AQ100)</f>
        <v>177.73547339285716</v>
      </c>
      <c r="AS101" s="156"/>
      <c r="AT101" s="20"/>
      <c r="AU101" s="191"/>
      <c r="AV101" s="21">
        <f>SUM(AV8:AV100)</f>
        <v>1744</v>
      </c>
      <c r="AW101" s="21"/>
      <c r="AX101" s="21">
        <f>SUM(AX8:AX100)</f>
        <v>60</v>
      </c>
      <c r="AY101" s="193"/>
      <c r="AZ101" s="194"/>
      <c r="BA101" s="190"/>
      <c r="BB101" s="21"/>
      <c r="BC101" s="21" t="e">
        <f t="shared" ref="BC101" si="391">SUM(BC8:BC100)</f>
        <v>#DIV/0!</v>
      </c>
      <c r="BD101" s="191"/>
      <c r="BG101">
        <f>SUM(BG8:BG100)</f>
        <v>6</v>
      </c>
      <c r="BH101" s="195"/>
      <c r="BI101" s="196"/>
      <c r="BJ101" s="190"/>
      <c r="BK101" s="77"/>
      <c r="BL101" s="190">
        <f t="shared" si="277"/>
        <v>12</v>
      </c>
      <c r="BM101" s="199" t="e">
        <f>SUM(BM8:BM100)</f>
        <v>#DIV/0!</v>
      </c>
      <c r="BO101" s="156"/>
      <c r="BP101" s="20"/>
      <c r="BQ101" s="191"/>
      <c r="BR101" s="21">
        <f>SUM(BR8:BR100)</f>
        <v>1398</v>
      </c>
      <c r="BS101" s="21"/>
      <c r="BT101" s="21">
        <f>SUM(BT8:BT100)</f>
        <v>52.5</v>
      </c>
      <c r="BU101" s="193"/>
      <c r="BV101" s="194"/>
      <c r="BW101" s="190"/>
      <c r="BX101" s="21"/>
      <c r="BY101" s="21" t="e">
        <f t="shared" ref="BY101" si="392">SUM(BY8:BY100)</f>
        <v>#DIV/0!</v>
      </c>
      <c r="BZ101" s="191"/>
      <c r="CC101">
        <f>SUM(CC8:CC100)</f>
        <v>0</v>
      </c>
      <c r="CD101" s="195"/>
      <c r="CE101" s="196"/>
      <c r="CF101" s="190"/>
      <c r="CG101" s="77"/>
      <c r="CH101" s="190">
        <f t="shared" si="280"/>
        <v>0</v>
      </c>
      <c r="CI101" s="199">
        <f>SUM(CI8:CI100)</f>
        <v>0</v>
      </c>
      <c r="CK101" s="156"/>
      <c r="CL101" s="20"/>
      <c r="CM101" s="191"/>
      <c r="CN101" s="21">
        <f>SUM(CN8:CN100)</f>
        <v>1266</v>
      </c>
      <c r="CO101" s="21"/>
      <c r="CP101" s="21">
        <f>SUM(CP8:CP100)</f>
        <v>52.5</v>
      </c>
      <c r="CQ101" s="193"/>
      <c r="CR101" s="194"/>
      <c r="CS101" s="190"/>
      <c r="CT101" s="21"/>
      <c r="CU101" s="21">
        <f t="shared" ref="CU101" si="393">SUM(CU8:CU100)</f>
        <v>207.13584038647164</v>
      </c>
      <c r="CV101" s="191"/>
      <c r="CY101">
        <f>SUM(CY8:CY100)</f>
        <v>0</v>
      </c>
      <c r="CZ101" s="195"/>
      <c r="DA101" s="196"/>
      <c r="DB101" s="190"/>
      <c r="DC101" s="77"/>
      <c r="DD101" s="190">
        <f t="shared" si="283"/>
        <v>0</v>
      </c>
      <c r="DE101" s="199">
        <f>SUM(DE8:DE100)</f>
        <v>0</v>
      </c>
      <c r="DG101" s="156"/>
      <c r="DH101" s="20"/>
      <c r="DI101" s="191"/>
      <c r="DJ101" s="21">
        <f>SUM(DJ8:DJ100)</f>
        <v>8</v>
      </c>
      <c r="DK101" s="21"/>
      <c r="DL101" s="21">
        <f>SUM(DL8:DL100)</f>
        <v>60</v>
      </c>
      <c r="DM101" s="193"/>
      <c r="DN101" s="194"/>
      <c r="DO101" s="190"/>
      <c r="DP101" s="21"/>
      <c r="DQ101" s="21">
        <f t="shared" ref="DQ101" si="394">SUM(DQ8:DQ100)</f>
        <v>60</v>
      </c>
      <c r="DR101" s="191"/>
      <c r="DU101">
        <f>SUM(DU8:DU100)</f>
        <v>6</v>
      </c>
      <c r="DV101" s="195"/>
      <c r="DW101" s="196"/>
      <c r="DX101" s="190"/>
      <c r="DY101" s="77"/>
      <c r="DZ101" s="190">
        <f t="shared" si="286"/>
        <v>12</v>
      </c>
      <c r="EA101" s="199" t="e">
        <f>SUM(EA8:EA100)</f>
        <v>#DIV/0!</v>
      </c>
      <c r="EC101" s="156"/>
      <c r="ED101" s="20"/>
      <c r="EE101" s="191"/>
      <c r="EF101" s="21">
        <f>SUM(EF8:EF100)</f>
        <v>7</v>
      </c>
      <c r="EG101" s="21"/>
      <c r="EH101" s="21">
        <f>SUM(EH8:EH100)</f>
        <v>52.5</v>
      </c>
      <c r="EI101" s="193"/>
      <c r="EJ101" s="194"/>
      <c r="EK101" s="190"/>
      <c r="EL101" s="21"/>
      <c r="EM101" s="21">
        <f t="shared" ref="EM101" si="395">SUM(EM8:EM100)</f>
        <v>52.5</v>
      </c>
      <c r="EN101" s="191"/>
      <c r="EQ101">
        <f>SUM(EQ8:EQ100)</f>
        <v>0</v>
      </c>
      <c r="ER101" s="195"/>
      <c r="ES101" s="196"/>
      <c r="ET101" s="190"/>
      <c r="EU101" s="77"/>
      <c r="EV101" s="190">
        <f t="shared" si="289"/>
        <v>0</v>
      </c>
      <c r="EW101" s="199">
        <f>SUM(EW8:EW100)</f>
        <v>0</v>
      </c>
      <c r="EY101" s="156"/>
      <c r="EZ101" s="20"/>
      <c r="FA101" s="191"/>
      <c r="FB101" s="21">
        <f>SUM(FB8:FB100)</f>
        <v>1397</v>
      </c>
      <c r="FC101" s="21"/>
      <c r="FD101" s="21">
        <f>SUM(FD8:FD100)</f>
        <v>60</v>
      </c>
      <c r="FE101" s="193"/>
      <c r="FF101" s="194"/>
      <c r="FG101" s="190"/>
      <c r="FH101" s="21"/>
      <c r="FI101" s="21" t="e">
        <f t="shared" ref="FI101" si="396">SUM(FI8:FI100)</f>
        <v>#DIV/0!</v>
      </c>
      <c r="FJ101" s="191"/>
      <c r="FM101">
        <f>SUM(FM8:FM100)</f>
        <v>3</v>
      </c>
      <c r="FN101" s="195"/>
      <c r="FO101" s="196"/>
      <c r="FP101" s="190"/>
      <c r="FQ101" s="77"/>
      <c r="FR101" s="190">
        <f t="shared" si="292"/>
        <v>6</v>
      </c>
      <c r="FS101" s="199" t="e">
        <f>SUM(FS8:FS100)</f>
        <v>#DIV/0!</v>
      </c>
      <c r="FU101" s="156"/>
      <c r="FV101" s="20"/>
      <c r="FW101" s="191"/>
      <c r="FX101" s="21">
        <f>SUM(FX8:FX100)</f>
        <v>1062</v>
      </c>
      <c r="FY101" s="21"/>
      <c r="FZ101" s="21">
        <f>SUM(FZ8:FZ100)</f>
        <v>52.5</v>
      </c>
      <c r="GA101" s="193"/>
      <c r="GB101" s="194"/>
      <c r="GC101" s="190"/>
      <c r="GD101" s="21"/>
      <c r="GE101" s="21">
        <f t="shared" ref="GE101" si="397">SUM(GE8:GE100)</f>
        <v>260.00431634615381</v>
      </c>
      <c r="GF101" s="191"/>
      <c r="GI101">
        <f>SUM(GI8:GI100)</f>
        <v>0</v>
      </c>
      <c r="GJ101" s="195"/>
      <c r="GK101" s="196"/>
      <c r="GL101" s="190"/>
      <c r="GM101" s="77"/>
      <c r="GN101" s="190">
        <f t="shared" si="295"/>
        <v>0</v>
      </c>
      <c r="GO101" s="199">
        <f>SUM(GO8:GO100)</f>
        <v>0</v>
      </c>
      <c r="GQ101" s="156"/>
      <c r="GR101" s="20"/>
      <c r="GS101" s="191"/>
      <c r="GT101" s="21">
        <f>SUM(GT8:GT100)</f>
        <v>1522</v>
      </c>
      <c r="GU101" s="21"/>
      <c r="GV101" s="21">
        <f>SUM(GV8:GV100)</f>
        <v>52.5</v>
      </c>
      <c r="GW101" s="193"/>
      <c r="GX101" s="194"/>
      <c r="GY101" s="190"/>
      <c r="GZ101" s="21"/>
      <c r="HA101" s="21">
        <f t="shared" ref="HA101" si="398">SUM(HA8:HA100)</f>
        <v>269.0593378896761</v>
      </c>
      <c r="HB101" s="191"/>
      <c r="HE101">
        <f>SUM(HE8:HE100)</f>
        <v>6</v>
      </c>
      <c r="HF101" s="195"/>
      <c r="HG101" s="196"/>
      <c r="HH101" s="190"/>
      <c r="HI101" s="77"/>
      <c r="HJ101" s="190">
        <f t="shared" si="298"/>
        <v>12</v>
      </c>
      <c r="HK101" s="199" t="e">
        <f>SUM(HK8:HK100)</f>
        <v>#DIV/0!</v>
      </c>
      <c r="HM101" s="156"/>
      <c r="HN101" s="20"/>
      <c r="HO101" s="191"/>
      <c r="HP101" s="21">
        <f>SUM(HP8:HP100)</f>
        <v>114</v>
      </c>
      <c r="HQ101" s="21"/>
      <c r="HR101" s="21">
        <f>SUM(HR8:HR100)</f>
        <v>53.5</v>
      </c>
      <c r="HS101" s="193"/>
      <c r="HT101" s="194"/>
      <c r="HU101" s="190"/>
      <c r="HV101" s="21"/>
      <c r="HW101" s="21" t="e">
        <f t="shared" ref="HW101" si="399">SUM(HW8:HW100)</f>
        <v>#DIV/0!</v>
      </c>
      <c r="HX101" s="191"/>
      <c r="IA101">
        <f>SUM(IA8:IA100)</f>
        <v>0</v>
      </c>
      <c r="IB101" s="195"/>
      <c r="IC101" s="196"/>
      <c r="ID101" s="190"/>
      <c r="IE101" s="77"/>
      <c r="IF101" s="190">
        <f t="shared" si="301"/>
        <v>0</v>
      </c>
      <c r="IG101" s="199">
        <f>SUM(IG8:IG100)</f>
        <v>0</v>
      </c>
      <c r="II101" s="156"/>
      <c r="IJ101" s="20"/>
      <c r="IK101" s="191"/>
      <c r="IL101" s="21">
        <f>SUM(IL8:IL100)</f>
        <v>1146</v>
      </c>
      <c r="IM101" s="21"/>
      <c r="IN101" s="21">
        <f>SUM(IN8:IN100)</f>
        <v>52.5</v>
      </c>
      <c r="IO101" s="193"/>
      <c r="IP101" s="194"/>
      <c r="IQ101" s="190"/>
      <c r="IR101" s="21"/>
      <c r="IS101" s="21">
        <f t="shared" ref="IS101" si="400">SUM(IS8:IS100)</f>
        <v>267.04647168850806</v>
      </c>
      <c r="IT101" s="191"/>
      <c r="IW101">
        <f>SUM(IW8:IW100)</f>
        <v>0</v>
      </c>
      <c r="IX101" s="195"/>
      <c r="IY101" s="196"/>
      <c r="IZ101" s="190"/>
      <c r="JA101" s="77"/>
      <c r="JB101" s="190">
        <f t="shared" si="304"/>
        <v>0</v>
      </c>
      <c r="JC101" s="199">
        <f>SUM(JC8:JC100)</f>
        <v>0</v>
      </c>
      <c r="JE101" s="156"/>
      <c r="JF101" s="20"/>
      <c r="JG101" s="191"/>
      <c r="JH101" s="21">
        <f>SUM(JH8:JH100)</f>
        <v>1473</v>
      </c>
      <c r="JI101" s="21"/>
      <c r="JJ101" s="21">
        <f>SUM(JJ8:JJ100)</f>
        <v>52.5</v>
      </c>
      <c r="JK101" s="193"/>
      <c r="JL101" s="194"/>
      <c r="JM101" s="190"/>
      <c r="JN101" s="21"/>
      <c r="JO101" s="21">
        <f t="shared" ref="JO101" si="401">SUM(JO8:JO100)</f>
        <v>253.1257027138158</v>
      </c>
      <c r="JP101" s="191"/>
      <c r="JS101">
        <f>SUM(JS8:JS100)</f>
        <v>10.5</v>
      </c>
      <c r="JT101" s="195"/>
      <c r="JU101" s="196"/>
      <c r="JV101" s="190"/>
      <c r="JW101" s="77"/>
      <c r="JX101" s="190">
        <f t="shared" si="307"/>
        <v>21</v>
      </c>
      <c r="JY101" s="199" t="e">
        <f>SUM(JY8:JY100)</f>
        <v>#DIV/0!</v>
      </c>
      <c r="KA101" s="156"/>
      <c r="KB101" s="20"/>
      <c r="KC101" s="191"/>
      <c r="KD101" s="21">
        <f>SUM(KD8:KD100)</f>
        <v>1476</v>
      </c>
      <c r="KE101" s="21"/>
      <c r="KF101" s="21">
        <f>SUM(KF8:KF100)</f>
        <v>60</v>
      </c>
      <c r="KG101" s="193"/>
      <c r="KH101" s="194"/>
      <c r="KI101" s="190"/>
      <c r="KJ101" s="21"/>
      <c r="KK101" s="21">
        <f t="shared" ref="KK101" si="402">SUM(KK8:KK100)</f>
        <v>283.30733779065321</v>
      </c>
      <c r="KL101" s="191"/>
      <c r="KO101">
        <f>SUM(KO8:KO100)</f>
        <v>0</v>
      </c>
      <c r="KP101" s="195"/>
      <c r="KQ101" s="196"/>
      <c r="KR101" s="190"/>
      <c r="KS101" s="77"/>
      <c r="KT101" s="190">
        <f t="shared" si="310"/>
        <v>0</v>
      </c>
      <c r="KU101" s="199">
        <f>SUM(KU8:KU100)</f>
        <v>0</v>
      </c>
      <c r="KW101" s="156"/>
      <c r="KX101" s="20"/>
      <c r="KY101" s="191"/>
      <c r="KZ101" s="21">
        <f>SUM(KZ8:KZ100)</f>
        <v>903</v>
      </c>
      <c r="LA101" s="21"/>
      <c r="LB101" s="21">
        <f>SUM(LB8:LB100)</f>
        <v>52.5</v>
      </c>
      <c r="LC101" s="193"/>
      <c r="LD101" s="194"/>
      <c r="LE101" s="190"/>
      <c r="LF101" s="21"/>
      <c r="LG101" s="21" t="e">
        <f t="shared" ref="LG101" si="403">SUM(LG8:LG100)</f>
        <v>#DIV/0!</v>
      </c>
      <c r="LH101" s="191"/>
      <c r="LK101">
        <f>SUM(LK8:LK100)</f>
        <v>7.5</v>
      </c>
      <c r="LL101" s="195"/>
      <c r="LM101" s="196"/>
      <c r="LN101" s="190"/>
      <c r="LO101" s="77"/>
      <c r="LP101" s="190">
        <f t="shared" si="313"/>
        <v>15</v>
      </c>
      <c r="LQ101" s="199">
        <f>SUM(LQ8:LQ100)</f>
        <v>73.628375297619044</v>
      </c>
      <c r="LS101" s="156"/>
      <c r="LT101" s="20"/>
      <c r="LU101" s="191"/>
      <c r="LV101" s="21">
        <f>SUM(LV8:LV100)</f>
        <v>806</v>
      </c>
      <c r="LW101" s="21"/>
      <c r="LX101" s="21">
        <f>SUM(LX8:LX100)</f>
        <v>60</v>
      </c>
      <c r="LY101" s="193"/>
      <c r="LZ101" s="194"/>
      <c r="MA101" s="190"/>
      <c r="MB101" s="21"/>
      <c r="MC101" s="21" t="e">
        <f t="shared" ref="MC101" si="404">SUM(MC8:MC100)</f>
        <v>#DIV/0!</v>
      </c>
      <c r="MD101" s="191"/>
      <c r="MG101">
        <f>SUM(MG8:MG100)</f>
        <v>6</v>
      </c>
      <c r="MH101" s="195"/>
      <c r="MI101" s="196"/>
      <c r="MJ101" s="190"/>
      <c r="MK101" s="77"/>
      <c r="ML101" s="190">
        <f t="shared" si="316"/>
        <v>12</v>
      </c>
      <c r="MM101" s="199">
        <f>SUM(MM8:MM100)</f>
        <v>43.702853173076917</v>
      </c>
      <c r="MO101" s="156"/>
      <c r="MP101" s="20"/>
      <c r="MQ101" s="191"/>
      <c r="MR101" s="21">
        <f>SUM(MR8:MR100)</f>
        <v>853</v>
      </c>
      <c r="MS101" s="21"/>
      <c r="MT101" s="21">
        <f>SUM(MT8:MT100)</f>
        <v>52.5</v>
      </c>
      <c r="MU101" s="193"/>
      <c r="MV101" s="194"/>
      <c r="MW101" s="190"/>
      <c r="MX101" s="21"/>
      <c r="MY101" s="21">
        <f t="shared" ref="MY101" si="405">SUM(MY8:MY100)</f>
        <v>262.83617693452379</v>
      </c>
      <c r="MZ101" s="191"/>
      <c r="NC101">
        <f>SUM(NC8:NC100)</f>
        <v>7.5</v>
      </c>
      <c r="ND101" s="195"/>
      <c r="NE101" s="196"/>
      <c r="NF101" s="190"/>
      <c r="NG101" s="77"/>
      <c r="NH101" s="190">
        <f t="shared" si="319"/>
        <v>15</v>
      </c>
      <c r="NI101" s="199">
        <f>SUM(NI8:NI100)</f>
        <v>71.916087499999989</v>
      </c>
      <c r="NK101" s="156"/>
      <c r="NL101" s="20"/>
      <c r="NM101" s="191"/>
      <c r="NN101" s="21">
        <f>SUM(NN8:NN100)</f>
        <v>1416</v>
      </c>
      <c r="NO101" s="21"/>
      <c r="NP101" s="21">
        <f>SUM(NP8:NP100)</f>
        <v>52.5</v>
      </c>
      <c r="NQ101" s="193"/>
      <c r="NR101" s="194"/>
      <c r="NS101" s="190"/>
      <c r="NT101" s="21"/>
      <c r="NU101" s="21" t="e">
        <f t="shared" ref="NU101" si="406">SUM(NU8:NU100)</f>
        <v>#DIV/0!</v>
      </c>
      <c r="NV101" s="191"/>
      <c r="NY101">
        <f>SUM(NY8:NY100)</f>
        <v>5.5</v>
      </c>
      <c r="NZ101" s="195"/>
      <c r="OA101" s="196"/>
      <c r="OB101" s="190"/>
      <c r="OC101" s="77"/>
      <c r="OD101" s="190">
        <f t="shared" si="322"/>
        <v>11</v>
      </c>
      <c r="OE101" s="199" t="e">
        <f>SUM(OE8:OE100)</f>
        <v>#DIV/0!</v>
      </c>
      <c r="OG101" s="156"/>
      <c r="OH101" s="20"/>
      <c r="OI101" s="191"/>
      <c r="OJ101" s="21">
        <f>SUM(OJ8:OJ100)</f>
        <v>1562</v>
      </c>
      <c r="OK101" s="21"/>
      <c r="OL101" s="21">
        <f>SUM(OL8:OL100)</f>
        <v>52.5</v>
      </c>
      <c r="OM101" s="193"/>
      <c r="ON101" s="194"/>
      <c r="OO101" s="190"/>
      <c r="OP101" s="21"/>
      <c r="OQ101" s="21" t="e">
        <f t="shared" ref="OQ101" si="407">SUM(OQ8:OQ100)</f>
        <v>#DIV/0!</v>
      </c>
      <c r="OR101" s="191"/>
      <c r="OU101">
        <f>SUM(OU8:OU100)</f>
        <v>0</v>
      </c>
      <c r="OV101" s="195"/>
      <c r="OW101" s="196"/>
      <c r="OX101" s="190"/>
      <c r="OY101" s="77"/>
      <c r="OZ101" s="190">
        <f t="shared" si="325"/>
        <v>0</v>
      </c>
      <c r="PA101" s="199">
        <f>SUM(PA8:PA100)</f>
        <v>0</v>
      </c>
      <c r="PC101" s="156"/>
      <c r="PD101" s="20"/>
      <c r="PE101" s="191"/>
      <c r="PF101" s="21">
        <f>SUM(PF8:PF100)</f>
        <v>1341</v>
      </c>
      <c r="PG101" s="21"/>
      <c r="PH101" s="21">
        <f>SUM(PH8:PH100)</f>
        <v>60</v>
      </c>
      <c r="PI101" s="193"/>
      <c r="PJ101" s="194"/>
      <c r="PK101" s="190"/>
      <c r="PL101" s="21"/>
      <c r="PM101" s="21">
        <f t="shared" ref="PM101" si="408">SUM(PM8:PM100)</f>
        <v>295.62813468950321</v>
      </c>
      <c r="PN101" s="191"/>
      <c r="PQ101">
        <f>SUM(PQ8:PQ100)</f>
        <v>0</v>
      </c>
      <c r="PR101" s="195"/>
      <c r="PS101" s="196"/>
      <c r="PT101" s="190"/>
      <c r="PU101" s="77"/>
      <c r="PV101" s="190">
        <f t="shared" si="328"/>
        <v>0</v>
      </c>
      <c r="PW101" s="199">
        <f>SUM(PW8:PW100)</f>
        <v>0</v>
      </c>
      <c r="PY101" s="156"/>
      <c r="PZ101" s="20"/>
      <c r="QA101" s="191"/>
      <c r="QB101" s="21">
        <f>SUM(QB8:QB100)</f>
        <v>1317</v>
      </c>
      <c r="QC101" s="21"/>
      <c r="QD101" s="21">
        <f>SUM(QD8:QD100)</f>
        <v>51</v>
      </c>
      <c r="QE101" s="193"/>
      <c r="QF101" s="194"/>
      <c r="QG101" s="190"/>
      <c r="QH101" s="21"/>
      <c r="QI101" s="21" t="e">
        <f t="shared" ref="QI101" si="409">SUM(QI8:QI100)</f>
        <v>#DIV/0!</v>
      </c>
      <c r="QJ101" s="191"/>
      <c r="QM101">
        <f>SUM(QM8:QM100)</f>
        <v>3</v>
      </c>
      <c r="QN101" s="195"/>
      <c r="QO101" s="196"/>
      <c r="QP101" s="190"/>
      <c r="QQ101" s="77"/>
      <c r="QR101" s="190">
        <f t="shared" si="331"/>
        <v>6</v>
      </c>
      <c r="QS101" s="199" t="e">
        <f>SUM(QS8:QS100)</f>
        <v>#DIV/0!</v>
      </c>
      <c r="QU101" s="156"/>
      <c r="QV101" s="20"/>
      <c r="QW101" s="191"/>
      <c r="QX101" s="21">
        <f>SUM(QX8:QX100)</f>
        <v>861</v>
      </c>
      <c r="QY101" s="21"/>
      <c r="QZ101" s="21">
        <f>SUM(QZ8:QZ100)</f>
        <v>52.5</v>
      </c>
      <c r="RA101" s="193"/>
      <c r="RB101" s="194"/>
      <c r="RC101" s="190"/>
      <c r="RD101" s="21"/>
      <c r="RE101" s="21">
        <f t="shared" ref="RE101" si="410">SUM(RE8:RE100)</f>
        <v>283.5548592857142</v>
      </c>
      <c r="RF101" s="191"/>
      <c r="RI101">
        <f>SUM(RI8:RI100)</f>
        <v>3</v>
      </c>
      <c r="RJ101" s="195"/>
      <c r="RK101" s="196"/>
      <c r="RL101" s="190"/>
      <c r="RM101" s="77"/>
      <c r="RN101" s="190">
        <f t="shared" si="334"/>
        <v>6</v>
      </c>
      <c r="RO101" s="199">
        <f>SUM(RO8:RO100)</f>
        <v>26.069581718750001</v>
      </c>
      <c r="RQ101" s="156"/>
      <c r="RR101" s="20"/>
      <c r="RS101" s="191"/>
      <c r="RT101" s="21">
        <f>SUM(RT8:RT100)</f>
        <v>626</v>
      </c>
      <c r="RU101" s="21"/>
      <c r="RV101" s="21">
        <f>SUM(RV8:RV100)</f>
        <v>60</v>
      </c>
      <c r="RW101" s="193"/>
      <c r="RX101" s="194"/>
      <c r="RY101" s="190"/>
      <c r="RZ101" s="21"/>
      <c r="SA101" s="21" t="e">
        <f t="shared" ref="SA101" si="411">SUM(SA8:SA100)</f>
        <v>#DIV/0!</v>
      </c>
      <c r="SB101" s="191"/>
      <c r="SE101">
        <f>SUM(SE8:SE100)</f>
        <v>8.5</v>
      </c>
      <c r="SF101" s="195"/>
      <c r="SG101" s="196"/>
      <c r="SH101" s="190"/>
      <c r="SI101" s="77"/>
      <c r="SJ101" s="190">
        <f t="shared" si="337"/>
        <v>17</v>
      </c>
      <c r="SK101" s="199">
        <f>SUM(SK8:SK100)</f>
        <v>84.086502307692314</v>
      </c>
      <c r="SM101" s="156"/>
      <c r="SN101" s="20"/>
      <c r="SO101" s="191"/>
      <c r="SP101" s="21">
        <f>SUM(SP8:SP100)</f>
        <v>1287</v>
      </c>
      <c r="SQ101" s="21"/>
      <c r="SR101" s="21">
        <f>SUM(SR8:SR100)</f>
        <v>50</v>
      </c>
      <c r="SS101" s="193"/>
      <c r="ST101" s="194"/>
      <c r="SU101" s="190"/>
      <c r="SV101" s="21"/>
      <c r="SW101" s="21" t="e">
        <f t="shared" ref="SW101" si="412">SUM(SW8:SW100)</f>
        <v>#DIV/0!</v>
      </c>
      <c r="SX101" s="191"/>
      <c r="TA101">
        <f>SUM(TA8:TA100)</f>
        <v>0</v>
      </c>
      <c r="TB101" s="195"/>
      <c r="TC101" s="196"/>
      <c r="TD101" s="190"/>
      <c r="TE101" s="77"/>
      <c r="TF101" s="190">
        <f t="shared" si="340"/>
        <v>0</v>
      </c>
      <c r="TG101" s="199">
        <f>SUM(TG8:TG100)</f>
        <v>0</v>
      </c>
      <c r="TI101" s="156"/>
      <c r="TJ101" s="20"/>
      <c r="TK101" s="191"/>
      <c r="TL101" s="21">
        <f>SUM(TL8:TL100)</f>
        <v>0</v>
      </c>
      <c r="TM101" s="21"/>
      <c r="TN101" s="21">
        <f>SUM(TN8:TN100)</f>
        <v>0</v>
      </c>
      <c r="TO101" s="193"/>
      <c r="TP101" s="194"/>
      <c r="TQ101" s="190"/>
      <c r="TR101" s="21"/>
      <c r="TS101" s="21">
        <f t="shared" ref="TS101" si="413">SUM(TS8:TS100)</f>
        <v>0</v>
      </c>
      <c r="TT101" s="191"/>
      <c r="TW101">
        <f>SUM(TW8:TW100)</f>
        <v>0</v>
      </c>
      <c r="TX101" s="195"/>
      <c r="TY101" s="196"/>
      <c r="TZ101" s="190"/>
      <c r="UA101" s="77"/>
      <c r="UB101" s="190">
        <f t="shared" si="343"/>
        <v>0</v>
      </c>
      <c r="UC101" s="199">
        <f>SUM(UC8:UC100)</f>
        <v>0</v>
      </c>
      <c r="UE101" s="156"/>
      <c r="UF101" s="20"/>
      <c r="UG101" s="191"/>
      <c r="UH101" s="21">
        <f>SUM(UH8:UH100)</f>
        <v>731</v>
      </c>
      <c r="UI101" s="21"/>
      <c r="UJ101" s="21">
        <f>SUM(UJ8:UJ100)</f>
        <v>45</v>
      </c>
      <c r="UK101" s="193"/>
      <c r="UL101" s="194"/>
      <c r="UM101" s="190"/>
      <c r="UN101" s="21"/>
      <c r="UO101" s="21">
        <f t="shared" ref="UO101" si="414">SUM(UO8:UO100)</f>
        <v>225.16584538690472</v>
      </c>
      <c r="UP101" s="191"/>
      <c r="US101">
        <f>SUM(US8:US100)</f>
        <v>0</v>
      </c>
      <c r="UT101" s="195"/>
      <c r="UU101" s="196"/>
      <c r="UV101" s="190"/>
      <c r="UW101" s="77"/>
      <c r="UX101" s="190">
        <f t="shared" si="346"/>
        <v>0</v>
      </c>
      <c r="UY101" s="199">
        <f>SUM(UY8:UY100)</f>
        <v>0</v>
      </c>
      <c r="VA101" s="156"/>
      <c r="VB101" s="20"/>
      <c r="VC101" s="191"/>
      <c r="VD101" s="21">
        <f>SUM(VD8:VD100)</f>
        <v>973</v>
      </c>
      <c r="VE101" s="21"/>
      <c r="VF101" s="21">
        <f>SUM(VF8:VF100)</f>
        <v>60</v>
      </c>
      <c r="VG101" s="193"/>
      <c r="VH101" s="194"/>
      <c r="VI101" s="190"/>
      <c r="VJ101" s="21"/>
      <c r="VK101" s="21">
        <f t="shared" ref="VK101" si="415">SUM(VK8:VK100)</f>
        <v>298.79422068452379</v>
      </c>
      <c r="VL101" s="191"/>
      <c r="VO101">
        <f>SUM(VO8:VO100)</f>
        <v>6</v>
      </c>
      <c r="VP101" s="195"/>
      <c r="VQ101" s="196"/>
      <c r="VR101" s="190"/>
      <c r="VS101" s="77"/>
      <c r="VT101" s="190">
        <f t="shared" si="349"/>
        <v>12</v>
      </c>
      <c r="VU101" s="199">
        <f>SUM(VU8:VU100)</f>
        <v>62.070432663690468</v>
      </c>
      <c r="VW101" s="156"/>
      <c r="VX101" s="20"/>
      <c r="VY101" s="191"/>
      <c r="VZ101" s="21">
        <f>SUM(VZ8:VZ100)</f>
        <v>859</v>
      </c>
      <c r="WA101" s="21"/>
      <c r="WB101" s="21">
        <f>SUM(WB8:WB100)</f>
        <v>52.5</v>
      </c>
      <c r="WC101" s="193"/>
      <c r="WD101" s="194"/>
      <c r="WE101" s="190"/>
      <c r="WF101" s="21"/>
      <c r="WG101" s="21" t="e">
        <f t="shared" ref="WG101" si="416">SUM(WG8:WG100)</f>
        <v>#DIV/0!</v>
      </c>
      <c r="WH101" s="191"/>
      <c r="WK101">
        <f>SUM(WK8:WK100)</f>
        <v>0</v>
      </c>
      <c r="WL101" s="195"/>
      <c r="WM101" s="196"/>
      <c r="WN101" s="190"/>
      <c r="WO101" s="77"/>
      <c r="WP101" s="190">
        <f t="shared" si="352"/>
        <v>0</v>
      </c>
      <c r="WQ101" s="199">
        <f>SUM(WQ8:WQ100)</f>
        <v>0</v>
      </c>
      <c r="WS101" s="156"/>
      <c r="WT101" s="20"/>
      <c r="WU101" s="191"/>
      <c r="WV101" s="21">
        <f>SUM(WV8:WV100)</f>
        <v>1178</v>
      </c>
      <c r="WW101" s="21"/>
      <c r="WX101" s="21">
        <f>SUM(WX8:WX100)</f>
        <v>52.5</v>
      </c>
      <c r="WY101" s="193"/>
      <c r="WZ101" s="194"/>
      <c r="XA101" s="190"/>
      <c r="XB101" s="21"/>
      <c r="XC101" s="21">
        <f t="shared" ref="XC101" si="417">SUM(XC8:XC100)</f>
        <v>256.03971152243588</v>
      </c>
      <c r="XD101" s="191"/>
      <c r="XG101">
        <f>SUM(XG8:XG100)</f>
        <v>0</v>
      </c>
      <c r="XH101" s="195"/>
      <c r="XI101" s="196"/>
      <c r="XJ101" s="190"/>
      <c r="XK101" s="77"/>
      <c r="XL101" s="190">
        <f t="shared" si="355"/>
        <v>0</v>
      </c>
      <c r="XM101" s="199">
        <f>SUM(XM8:XM100)</f>
        <v>0</v>
      </c>
      <c r="XO101" s="156"/>
      <c r="XP101" s="20"/>
      <c r="XQ101" s="191"/>
      <c r="XR101" s="21">
        <f>SUM(XR8:XR100)</f>
        <v>1282</v>
      </c>
      <c r="XS101" s="21"/>
      <c r="XT101" s="21">
        <f>SUM(XT8:XT100)</f>
        <v>52.5</v>
      </c>
      <c r="XU101" s="193"/>
      <c r="XV101" s="194"/>
      <c r="XW101" s="190"/>
      <c r="XX101" s="21"/>
      <c r="XY101" s="21" t="e">
        <f t="shared" ref="XY101" si="418">SUM(XY8:XY100)</f>
        <v>#DIV/0!</v>
      </c>
      <c r="XZ101" s="191"/>
      <c r="YC101">
        <f>SUM(YC8:YC100)</f>
        <v>0</v>
      </c>
      <c r="YD101" s="195"/>
      <c r="YE101" s="196"/>
      <c r="YF101" s="190"/>
      <c r="YG101" s="77"/>
      <c r="YH101" s="190">
        <f t="shared" si="358"/>
        <v>0</v>
      </c>
      <c r="YI101" s="199">
        <f>SUM(YI8:YI100)</f>
        <v>0</v>
      </c>
    </row>
    <row r="102" spans="1:659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107</v>
      </c>
      <c r="T102" s="25"/>
      <c r="U102" s="31" t="e">
        <f>K101</f>
        <v>#DIV/0!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107</v>
      </c>
      <c r="AP102" s="25"/>
      <c r="AQ102" s="31" t="e">
        <f>AG101</f>
        <v>#DIV/0!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107</v>
      </c>
      <c r="BL102" s="25"/>
      <c r="BM102" s="31" t="e">
        <f>BC101</f>
        <v>#DIV/0!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107</v>
      </c>
      <c r="CH102" s="25"/>
      <c r="CI102" s="31" t="e">
        <f>BY101</f>
        <v>#DIV/0!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107</v>
      </c>
      <c r="DD102" s="25"/>
      <c r="DE102" s="31">
        <f>CU101</f>
        <v>207.13584038647164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107</v>
      </c>
      <c r="DZ102" s="25"/>
      <c r="EA102" s="31">
        <f>DQ101</f>
        <v>60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107</v>
      </c>
      <c r="EV102" s="25"/>
      <c r="EW102" s="31">
        <f>EM101</f>
        <v>52.5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107</v>
      </c>
      <c r="FR102" s="25"/>
      <c r="FS102" s="31" t="e">
        <f>FI101</f>
        <v>#DIV/0!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107</v>
      </c>
      <c r="GN102" s="25"/>
      <c r="GO102" s="31">
        <f>GE101</f>
        <v>260.00431634615381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107</v>
      </c>
      <c r="HJ102" s="25"/>
      <c r="HK102" s="31">
        <f>HA101</f>
        <v>269.0593378896761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107</v>
      </c>
      <c r="IF102" s="25"/>
      <c r="IG102" s="31" t="e">
        <f>HW101</f>
        <v>#DIV/0!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107</v>
      </c>
      <c r="JB102" s="25"/>
      <c r="JC102" s="31">
        <f>IS101</f>
        <v>267.04647168850806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107</v>
      </c>
      <c r="JX102" s="25"/>
      <c r="JY102" s="31">
        <f>JO101</f>
        <v>253.1257027138158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107</v>
      </c>
      <c r="KT102" s="25"/>
      <c r="KU102" s="31">
        <f>KK101</f>
        <v>283.30733779065321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107</v>
      </c>
      <c r="LP102" s="25"/>
      <c r="LQ102" s="31" t="e">
        <f>LG101</f>
        <v>#DIV/0!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107</v>
      </c>
      <c r="ML102" s="25"/>
      <c r="MM102" s="31" t="e">
        <f>MC101</f>
        <v>#DIV/0!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107</v>
      </c>
      <c r="NH102" s="25"/>
      <c r="NI102" s="31">
        <f>MY101</f>
        <v>262.83617693452379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107</v>
      </c>
      <c r="OD102" s="25"/>
      <c r="OE102" s="31" t="e">
        <f>NU101</f>
        <v>#DIV/0!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107</v>
      </c>
      <c r="OZ102" s="25"/>
      <c r="PA102" s="31" t="e">
        <f>OQ101</f>
        <v>#DIV/0!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107</v>
      </c>
      <c r="PV102" s="25"/>
      <c r="PW102" s="31">
        <f>PM101</f>
        <v>295.62813468950321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107</v>
      </c>
      <c r="QR102" s="25"/>
      <c r="QS102" s="31" t="e">
        <f>QI101</f>
        <v>#DIV/0!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107</v>
      </c>
      <c r="RN102" s="25"/>
      <c r="RO102" s="31">
        <f>RE101</f>
        <v>283.5548592857142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107</v>
      </c>
      <c r="SJ102" s="25"/>
      <c r="SK102" s="31" t="e">
        <f>SA101</f>
        <v>#DIV/0!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107</v>
      </c>
      <c r="TF102" s="25"/>
      <c r="TG102" s="31" t="e">
        <f>SW101</f>
        <v>#DIV/0!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107</v>
      </c>
      <c r="UB102" s="25"/>
      <c r="UC102" s="31">
        <f>TS101</f>
        <v>0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107</v>
      </c>
      <c r="UX102" s="25"/>
      <c r="UY102" s="31">
        <f>UO101</f>
        <v>225.16584538690472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107</v>
      </c>
      <c r="VT102" s="25"/>
      <c r="VU102" s="31">
        <f>VK101</f>
        <v>298.79422068452379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107</v>
      </c>
      <c r="WP102" s="25"/>
      <c r="WQ102" s="31" t="e">
        <f>WG101</f>
        <v>#DIV/0!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107</v>
      </c>
      <c r="XL102" s="25"/>
      <c r="XM102" s="31">
        <f>XC101</f>
        <v>256.03971152243588</v>
      </c>
      <c r="XO102" s="157"/>
      <c r="XP102" s="3"/>
      <c r="XQ102" s="192"/>
      <c r="XR102" s="18"/>
      <c r="XS102" s="18"/>
      <c r="XT102" s="18"/>
      <c r="XU102" s="195"/>
      <c r="XV102" s="196"/>
      <c r="XW102" s="190"/>
      <c r="XX102" s="18"/>
      <c r="XY102" s="22"/>
      <c r="XZ102" s="192"/>
      <c r="YD102" s="195"/>
      <c r="YE102" s="49"/>
      <c r="YF102" s="200">
        <f>VLOOKUP(XZ2,PUANTAJ!$A:$F,2, )</f>
        <v>0</v>
      </c>
      <c r="YG102" s="202" t="s">
        <v>107</v>
      </c>
      <c r="YH102" s="25"/>
      <c r="YI102" s="31" t="e">
        <f>XY101</f>
        <v>#DIV/0!</v>
      </c>
    </row>
    <row r="103" spans="1:659" ht="13.8" thickBot="1">
      <c r="A103" s="158"/>
      <c r="B103" s="23"/>
      <c r="C103" s="237" t="s">
        <v>109</v>
      </c>
      <c r="D103" s="238"/>
      <c r="E103" s="24"/>
      <c r="G103" s="195"/>
      <c r="H103" s="197"/>
      <c r="I103" s="190"/>
      <c r="J103" s="197"/>
      <c r="K103" s="40" t="s">
        <v>110</v>
      </c>
      <c r="L103" s="58">
        <f>U101</f>
        <v>0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109</v>
      </c>
      <c r="Z103" s="238"/>
      <c r="AA103" s="24"/>
      <c r="AC103" s="195"/>
      <c r="AD103" s="197"/>
      <c r="AE103" s="190"/>
      <c r="AF103" s="197"/>
      <c r="AG103" s="40" t="s">
        <v>110</v>
      </c>
      <c r="AH103" s="58">
        <f>AQ101</f>
        <v>177.73547339285716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109</v>
      </c>
      <c r="AV103" s="238"/>
      <c r="AW103" s="24"/>
      <c r="AY103" s="195"/>
      <c r="AZ103" s="197"/>
      <c r="BA103" s="190"/>
      <c r="BB103" s="197"/>
      <c r="BC103" s="40" t="s">
        <v>110</v>
      </c>
      <c r="BD103" s="58" t="e">
        <f>BM101</f>
        <v>#DIV/0!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109</v>
      </c>
      <c r="BR103" s="238"/>
      <c r="BS103" s="24"/>
      <c r="BU103" s="195"/>
      <c r="BV103" s="197"/>
      <c r="BW103" s="190"/>
      <c r="BX103" s="197"/>
      <c r="BY103" s="40" t="s">
        <v>110</v>
      </c>
      <c r="BZ103" s="58">
        <f>CI101</f>
        <v>0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109</v>
      </c>
      <c r="CN103" s="238"/>
      <c r="CO103" s="24"/>
      <c r="CQ103" s="195"/>
      <c r="CR103" s="197"/>
      <c r="CS103" s="190"/>
      <c r="CT103" s="197"/>
      <c r="CU103" s="40" t="s">
        <v>110</v>
      </c>
      <c r="CV103" s="58">
        <f>DE101</f>
        <v>0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109</v>
      </c>
      <c r="DJ103" s="238"/>
      <c r="DK103" s="24"/>
      <c r="DM103" s="195"/>
      <c r="DN103" s="197"/>
      <c r="DO103" s="190"/>
      <c r="DP103" s="197"/>
      <c r="DQ103" s="40" t="s">
        <v>110</v>
      </c>
      <c r="DR103" s="58" t="e">
        <f>EA101</f>
        <v>#DIV/0!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109</v>
      </c>
      <c r="EF103" s="238"/>
      <c r="EG103" s="24"/>
      <c r="EI103" s="195"/>
      <c r="EJ103" s="197"/>
      <c r="EK103" s="190"/>
      <c r="EL103" s="197"/>
      <c r="EM103" s="40" t="s">
        <v>110</v>
      </c>
      <c r="EN103" s="58">
        <f>EW101</f>
        <v>0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109</v>
      </c>
      <c r="FB103" s="238"/>
      <c r="FC103" s="24"/>
      <c r="FE103" s="195"/>
      <c r="FF103" s="197"/>
      <c r="FG103" s="190"/>
      <c r="FH103" s="197"/>
      <c r="FI103" s="40" t="s">
        <v>110</v>
      </c>
      <c r="FJ103" s="58" t="e">
        <f>FS101</f>
        <v>#DIV/0!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109</v>
      </c>
      <c r="FX103" s="238"/>
      <c r="FY103" s="24"/>
      <c r="GA103" s="195"/>
      <c r="GB103" s="197"/>
      <c r="GC103" s="190"/>
      <c r="GD103" s="197"/>
      <c r="GE103" s="40" t="s">
        <v>110</v>
      </c>
      <c r="GF103" s="58">
        <f>GO101</f>
        <v>0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109</v>
      </c>
      <c r="GT103" s="238"/>
      <c r="GU103" s="24"/>
      <c r="GW103" s="195"/>
      <c r="GX103" s="197"/>
      <c r="GY103" s="190"/>
      <c r="GZ103" s="197"/>
      <c r="HA103" s="40" t="s">
        <v>110</v>
      </c>
      <c r="HB103" s="58" t="e">
        <f>HK101</f>
        <v>#DIV/0!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109</v>
      </c>
      <c r="HP103" s="238"/>
      <c r="HQ103" s="24"/>
      <c r="HS103" s="195"/>
      <c r="HT103" s="197"/>
      <c r="HU103" s="190"/>
      <c r="HV103" s="197"/>
      <c r="HW103" s="40" t="s">
        <v>110</v>
      </c>
      <c r="HX103" s="58">
        <f>IG101</f>
        <v>0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109</v>
      </c>
      <c r="IL103" s="238"/>
      <c r="IM103" s="24"/>
      <c r="IO103" s="195"/>
      <c r="IP103" s="197"/>
      <c r="IQ103" s="190"/>
      <c r="IR103" s="197"/>
      <c r="IS103" s="40" t="s">
        <v>110</v>
      </c>
      <c r="IT103" s="58">
        <f>JC101</f>
        <v>0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109</v>
      </c>
      <c r="JH103" s="238"/>
      <c r="JI103" s="24"/>
      <c r="JK103" s="195"/>
      <c r="JL103" s="197"/>
      <c r="JM103" s="190"/>
      <c r="JN103" s="197"/>
      <c r="JO103" s="40" t="s">
        <v>110</v>
      </c>
      <c r="JP103" s="58" t="e">
        <f>JY101</f>
        <v>#DIV/0!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109</v>
      </c>
      <c r="KD103" s="238"/>
      <c r="KE103" s="24"/>
      <c r="KG103" s="195"/>
      <c r="KH103" s="197"/>
      <c r="KI103" s="190"/>
      <c r="KJ103" s="197"/>
      <c r="KK103" s="40" t="s">
        <v>110</v>
      </c>
      <c r="KL103" s="58">
        <f>KU101</f>
        <v>0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109</v>
      </c>
      <c r="KZ103" s="238"/>
      <c r="LA103" s="24"/>
      <c r="LC103" s="195"/>
      <c r="LD103" s="197"/>
      <c r="LE103" s="190"/>
      <c r="LF103" s="197"/>
      <c r="LG103" s="40" t="s">
        <v>110</v>
      </c>
      <c r="LH103" s="58">
        <f>LQ101</f>
        <v>73.628375297619044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109</v>
      </c>
      <c r="LV103" s="238"/>
      <c r="LW103" s="24"/>
      <c r="LY103" s="195"/>
      <c r="LZ103" s="197"/>
      <c r="MA103" s="190"/>
      <c r="MB103" s="197"/>
      <c r="MC103" s="40" t="s">
        <v>110</v>
      </c>
      <c r="MD103" s="58">
        <f>MM101</f>
        <v>43.702853173076917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109</v>
      </c>
      <c r="MR103" s="238"/>
      <c r="MS103" s="24"/>
      <c r="MU103" s="195"/>
      <c r="MV103" s="197"/>
      <c r="MW103" s="190"/>
      <c r="MX103" s="197"/>
      <c r="MY103" s="40" t="s">
        <v>110</v>
      </c>
      <c r="MZ103" s="58">
        <f>NI101</f>
        <v>71.916087499999989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109</v>
      </c>
      <c r="NN103" s="238"/>
      <c r="NO103" s="24"/>
      <c r="NQ103" s="195"/>
      <c r="NR103" s="197"/>
      <c r="NS103" s="190"/>
      <c r="NT103" s="197"/>
      <c r="NU103" s="40" t="s">
        <v>110</v>
      </c>
      <c r="NV103" s="58" t="e">
        <f>OE101</f>
        <v>#DIV/0!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109</v>
      </c>
      <c r="OJ103" s="238"/>
      <c r="OK103" s="24"/>
      <c r="OM103" s="195"/>
      <c r="ON103" s="197"/>
      <c r="OO103" s="190"/>
      <c r="OP103" s="197"/>
      <c r="OQ103" s="40" t="s">
        <v>110</v>
      </c>
      <c r="OR103" s="58">
        <f>PA101</f>
        <v>0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109</v>
      </c>
      <c r="PF103" s="238"/>
      <c r="PG103" s="24"/>
      <c r="PI103" s="195"/>
      <c r="PJ103" s="197"/>
      <c r="PK103" s="190"/>
      <c r="PL103" s="197"/>
      <c r="PM103" s="40" t="s">
        <v>110</v>
      </c>
      <c r="PN103" s="58">
        <f>PW101</f>
        <v>0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109</v>
      </c>
      <c r="QB103" s="238"/>
      <c r="QC103" s="24"/>
      <c r="QE103" s="195"/>
      <c r="QF103" s="197"/>
      <c r="QG103" s="190"/>
      <c r="QH103" s="197"/>
      <c r="QI103" s="40" t="s">
        <v>110</v>
      </c>
      <c r="QJ103" s="58" t="e">
        <f>QS101</f>
        <v>#DIV/0!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109</v>
      </c>
      <c r="QX103" s="238"/>
      <c r="QY103" s="24"/>
      <c r="RA103" s="195"/>
      <c r="RB103" s="197"/>
      <c r="RC103" s="190"/>
      <c r="RD103" s="197"/>
      <c r="RE103" s="40" t="s">
        <v>110</v>
      </c>
      <c r="RF103" s="58">
        <f>RO101</f>
        <v>26.069581718750001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109</v>
      </c>
      <c r="RT103" s="238"/>
      <c r="RU103" s="24"/>
      <c r="RW103" s="195"/>
      <c r="RX103" s="197"/>
      <c r="RY103" s="190"/>
      <c r="RZ103" s="197"/>
      <c r="SA103" s="40" t="s">
        <v>110</v>
      </c>
      <c r="SB103" s="58">
        <f>SK101</f>
        <v>84.086502307692314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109</v>
      </c>
      <c r="SP103" s="238"/>
      <c r="SQ103" s="24"/>
      <c r="SS103" s="195"/>
      <c r="ST103" s="197"/>
      <c r="SU103" s="190"/>
      <c r="SV103" s="197"/>
      <c r="SW103" s="40" t="s">
        <v>110</v>
      </c>
      <c r="SX103" s="58">
        <f>TG101</f>
        <v>0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109</v>
      </c>
      <c r="TL103" s="238"/>
      <c r="TM103" s="24"/>
      <c r="TO103" s="195"/>
      <c r="TP103" s="197"/>
      <c r="TQ103" s="190"/>
      <c r="TR103" s="197"/>
      <c r="TS103" s="40" t="s">
        <v>110</v>
      </c>
      <c r="TT103" s="58">
        <f>UC101</f>
        <v>0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109</v>
      </c>
      <c r="UH103" s="238"/>
      <c r="UI103" s="24"/>
      <c r="UK103" s="195"/>
      <c r="UL103" s="197"/>
      <c r="UM103" s="190"/>
      <c r="UN103" s="197"/>
      <c r="UO103" s="40" t="s">
        <v>110</v>
      </c>
      <c r="UP103" s="58">
        <f>UY101</f>
        <v>0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109</v>
      </c>
      <c r="VD103" s="238"/>
      <c r="VE103" s="24"/>
      <c r="VG103" s="195"/>
      <c r="VH103" s="197"/>
      <c r="VI103" s="190"/>
      <c r="VJ103" s="197"/>
      <c r="VK103" s="40" t="s">
        <v>110</v>
      </c>
      <c r="VL103" s="58">
        <f>VU101</f>
        <v>62.070432663690468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109</v>
      </c>
      <c r="VZ103" s="238"/>
      <c r="WA103" s="24"/>
      <c r="WC103" s="195"/>
      <c r="WD103" s="197"/>
      <c r="WE103" s="190"/>
      <c r="WF103" s="197"/>
      <c r="WG103" s="40" t="s">
        <v>110</v>
      </c>
      <c r="WH103" s="58">
        <f>WQ101</f>
        <v>0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109</v>
      </c>
      <c r="WV103" s="238"/>
      <c r="WW103" s="24"/>
      <c r="WY103" s="195"/>
      <c r="WZ103" s="197"/>
      <c r="XA103" s="190"/>
      <c r="XB103" s="197"/>
      <c r="XC103" s="40" t="s">
        <v>110</v>
      </c>
      <c r="XD103" s="58">
        <f>XM101</f>
        <v>0</v>
      </c>
      <c r="XH103" s="195"/>
      <c r="XI103" s="49"/>
      <c r="XJ103" s="190"/>
      <c r="XK103" s="13"/>
      <c r="XL103" s="27"/>
      <c r="XM103" s="27"/>
      <c r="XO103" s="158"/>
      <c r="XP103" s="23"/>
      <c r="XQ103" s="237" t="s">
        <v>109</v>
      </c>
      <c r="XR103" s="238"/>
      <c r="XS103" s="24"/>
      <c r="XU103" s="195"/>
      <c r="XV103" s="197"/>
      <c r="XW103" s="190"/>
      <c r="XX103" s="197"/>
      <c r="XY103" s="40" t="s">
        <v>110</v>
      </c>
      <c r="XZ103" s="58">
        <f>YI101</f>
        <v>0</v>
      </c>
      <c r="YD103" s="195"/>
      <c r="YE103" s="49"/>
      <c r="YF103" s="190"/>
      <c r="YG103" s="13"/>
      <c r="YH103" s="27"/>
      <c r="YI103" s="27"/>
    </row>
    <row r="104" spans="1:659" ht="13.8" thickBot="1">
      <c r="A104" s="158"/>
      <c r="B104" s="23"/>
      <c r="C104" s="235" t="e">
        <f>VLOOKUP(L$2,ORTALAMA!$A:$I,3,FALSE)</f>
        <v>#DIV/0!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108</v>
      </c>
      <c r="T104" s="202"/>
      <c r="U104" s="31" t="e">
        <f>U102/R102*R104</f>
        <v>#DIV/0!</v>
      </c>
      <c r="W104" s="158"/>
      <c r="X104" s="23"/>
      <c r="Y104" s="235" t="e">
        <f>VLOOKUP(AH$2,ORTALAMA!$A:$I,3,FALSE)</f>
        <v>#DIV/0!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108</v>
      </c>
      <c r="AP104" s="202"/>
      <c r="AQ104" s="31" t="e">
        <f>AQ102/AN102*AN104</f>
        <v>#DIV/0!</v>
      </c>
      <c r="AS104" s="158"/>
      <c r="AT104" s="23"/>
      <c r="AU104" s="235" t="e">
        <f>VLOOKUP(BD$2,ORTALAMA!$A:$I,3,FALSE)</f>
        <v>#DIV/0!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108</v>
      </c>
      <c r="BL104" s="202"/>
      <c r="BM104" s="31" t="e">
        <f>BM102/BJ102*BJ104</f>
        <v>#DIV/0!</v>
      </c>
      <c r="BO104" s="158"/>
      <c r="BP104" s="23"/>
      <c r="BQ104" s="235" t="e">
        <f>VLOOKUP(BZ$2,ORTALAMA!$A:$I,3,FALSE)</f>
        <v>#DIV/0!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108</v>
      </c>
      <c r="CH104" s="202"/>
      <c r="CI104" s="31" t="e">
        <f>CI102/CF102*CF104</f>
        <v>#DIV/0!</v>
      </c>
      <c r="CK104" s="158"/>
      <c r="CL104" s="23"/>
      <c r="CM104" s="235" t="e">
        <f>VLOOKUP(CV$2,ORTALAMA!$A:$I,3,FALSE)</f>
        <v>#DIV/0!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108</v>
      </c>
      <c r="DD104" s="202"/>
      <c r="DE104" s="31" t="e">
        <f>DE102/DB102*DB104</f>
        <v>#DIV/0!</v>
      </c>
      <c r="DG104" s="158"/>
      <c r="DH104" s="23"/>
      <c r="DI104" s="235" t="e">
        <f>VLOOKUP(DR$2,ORTALAMA!$A:$I,3,FALSE)</f>
        <v>#DIV/0!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108</v>
      </c>
      <c r="DZ104" s="202"/>
      <c r="EA104" s="31" t="e">
        <f>EA102/DX102*DX104</f>
        <v>#DIV/0!</v>
      </c>
      <c r="EC104" s="158"/>
      <c r="ED104" s="23"/>
      <c r="EE104" s="235" t="e">
        <f>VLOOKUP(EN$2,ORTALAMA!$A:$I,3,FALSE)</f>
        <v>#DIV/0!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108</v>
      </c>
      <c r="EV104" s="202"/>
      <c r="EW104" s="31" t="e">
        <f>EW102/ET102*ET104</f>
        <v>#DIV/0!</v>
      </c>
      <c r="EY104" s="158"/>
      <c r="EZ104" s="23"/>
      <c r="FA104" s="235" t="e">
        <f>VLOOKUP(FJ$2,ORTALAMA!$A:$I,3,FALSE)</f>
        <v>#DIV/0!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108</v>
      </c>
      <c r="FR104" s="202"/>
      <c r="FS104" s="31" t="e">
        <f>FS102/FP102*FP104</f>
        <v>#DIV/0!</v>
      </c>
      <c r="FU104" s="158"/>
      <c r="FV104" s="23"/>
      <c r="FW104" s="235" t="e">
        <f>VLOOKUP(GF$2,ORTALAMA!$A:$I,3,FALSE)</f>
        <v>#DIV/0!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108</v>
      </c>
      <c r="GN104" s="202"/>
      <c r="GO104" s="31" t="e">
        <f>GO102/GL102*GL104</f>
        <v>#DIV/0!</v>
      </c>
      <c r="GQ104" s="158"/>
      <c r="GR104" s="23"/>
      <c r="GS104" s="235" t="e">
        <f>VLOOKUP(HB$2,ORTALAMA!$A:$I,3,FALSE)</f>
        <v>#DIV/0!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108</v>
      </c>
      <c r="HJ104" s="202"/>
      <c r="HK104" s="31" t="e">
        <f>HK102/HH102*HH104</f>
        <v>#DIV/0!</v>
      </c>
      <c r="HM104" s="158"/>
      <c r="HN104" s="23"/>
      <c r="HO104" s="235" t="e">
        <f>VLOOKUP(HX$2,ORTALAMA!$A:$I,3,FALSE)</f>
        <v>#DIV/0!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108</v>
      </c>
      <c r="IF104" s="202"/>
      <c r="IG104" s="31" t="e">
        <f>IG102/ID102*ID104</f>
        <v>#DIV/0!</v>
      </c>
      <c r="II104" s="158"/>
      <c r="IJ104" s="23"/>
      <c r="IK104" s="235" t="e">
        <f>VLOOKUP(IT$2,ORTALAMA!$A:$I,3,FALSE)</f>
        <v>#DIV/0!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108</v>
      </c>
      <c r="JB104" s="202"/>
      <c r="JC104" s="31" t="e">
        <f>JC102/IZ102*IZ104</f>
        <v>#DIV/0!</v>
      </c>
      <c r="JE104" s="158"/>
      <c r="JF104" s="23"/>
      <c r="JG104" s="235" t="e">
        <f>VLOOKUP(JP$2,ORTALAMA!$A:$I,3,FALSE)</f>
        <v>#DIV/0!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108</v>
      </c>
      <c r="JX104" s="202"/>
      <c r="JY104" s="31" t="e">
        <f>JY102/JV102*JV104</f>
        <v>#DIV/0!</v>
      </c>
      <c r="KA104" s="158"/>
      <c r="KB104" s="23"/>
      <c r="KC104" s="235" t="e">
        <f>VLOOKUP(KL$2,ORTALAMA!$A:$I,3,FALSE)</f>
        <v>#DIV/0!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108</v>
      </c>
      <c r="KT104" s="202"/>
      <c r="KU104" s="31" t="e">
        <f>KU102/KR102*KR104</f>
        <v>#DIV/0!</v>
      </c>
      <c r="KW104" s="158"/>
      <c r="KX104" s="23"/>
      <c r="KY104" s="235" t="e">
        <f>VLOOKUP(LH$2,ORTALAMA!$A:$I,3,FALSE)</f>
        <v>#DIV/0!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108</v>
      </c>
      <c r="LP104" s="202"/>
      <c r="LQ104" s="31" t="e">
        <f>LQ102/LN102*LN104</f>
        <v>#DIV/0!</v>
      </c>
      <c r="LS104" s="158"/>
      <c r="LT104" s="23"/>
      <c r="LU104" s="235" t="e">
        <f>VLOOKUP(MD$2,ORTALAMA!$A:$I,3,FALSE)</f>
        <v>#DIV/0!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108</v>
      </c>
      <c r="ML104" s="202"/>
      <c r="MM104" s="31" t="e">
        <f>MM102/MJ102*MJ104</f>
        <v>#DIV/0!</v>
      </c>
      <c r="MO104" s="158"/>
      <c r="MP104" s="23"/>
      <c r="MQ104" s="235" t="e">
        <f>VLOOKUP(MZ$2,ORTALAMA!$A:$I,3,FALSE)</f>
        <v>#DIV/0!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108</v>
      </c>
      <c r="NH104" s="202"/>
      <c r="NI104" s="31" t="e">
        <f>NI102/NF102*NF104</f>
        <v>#DIV/0!</v>
      </c>
      <c r="NK104" s="158"/>
      <c r="NL104" s="23"/>
      <c r="NM104" s="235" t="e">
        <f>VLOOKUP(NV$2,ORTALAMA!$A:$I,3,FALSE)</f>
        <v>#DIV/0!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108</v>
      </c>
      <c r="OD104" s="202"/>
      <c r="OE104" s="31" t="e">
        <f>OE102/OB102*OB104</f>
        <v>#DIV/0!</v>
      </c>
      <c r="OG104" s="158"/>
      <c r="OH104" s="23"/>
      <c r="OI104" s="235" t="e">
        <f>VLOOKUP(OR$2,ORTALAMA!$A:$I,3,FALSE)</f>
        <v>#DIV/0!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108</v>
      </c>
      <c r="OZ104" s="202"/>
      <c r="PA104" s="31" t="e">
        <f>PA102/OX102*OX104</f>
        <v>#DIV/0!</v>
      </c>
      <c r="PC104" s="158"/>
      <c r="PD104" s="23"/>
      <c r="PE104" s="235" t="e">
        <f>VLOOKUP(PN$2,ORTALAMA!$A:$I,3,FALSE)</f>
        <v>#DIV/0!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108</v>
      </c>
      <c r="PV104" s="202"/>
      <c r="PW104" s="31" t="e">
        <f>PW102/PT102*PT104</f>
        <v>#DIV/0!</v>
      </c>
      <c r="PY104" s="158"/>
      <c r="PZ104" s="23"/>
      <c r="QA104" s="235" t="e">
        <f>VLOOKUP(QJ$2,ORTALAMA!$A:$I,3,FALSE)</f>
        <v>#DIV/0!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108</v>
      </c>
      <c r="QR104" s="202"/>
      <c r="QS104" s="31" t="e">
        <f>QS102/QP102*QP104</f>
        <v>#DIV/0!</v>
      </c>
      <c r="QU104" s="158"/>
      <c r="QV104" s="23"/>
      <c r="QW104" s="235" t="e">
        <f>VLOOKUP(RF$2,ORTALAMA!$A:$I,3,FALSE)</f>
        <v>#DIV/0!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108</v>
      </c>
      <c r="RN104" s="202"/>
      <c r="RO104" s="31" t="e">
        <f>RO102/RL102*RL104</f>
        <v>#DIV/0!</v>
      </c>
      <c r="RQ104" s="158"/>
      <c r="RR104" s="23"/>
      <c r="RS104" s="235" t="e">
        <f>VLOOKUP(SB$2,ORTALAMA!$A:$I,3,FALSE)</f>
        <v>#DIV/0!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108</v>
      </c>
      <c r="SJ104" s="202"/>
      <c r="SK104" s="31" t="e">
        <f>SK102/SH102*SH104</f>
        <v>#DIV/0!</v>
      </c>
      <c r="SM104" s="158"/>
      <c r="SN104" s="23"/>
      <c r="SO104" s="235" t="e">
        <f>VLOOKUP(SX$2,ORTALAMA!$A:$I,3,FALSE)</f>
        <v>#DIV/0!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108</v>
      </c>
      <c r="TF104" s="202"/>
      <c r="TG104" s="31" t="e">
        <f>TG102/TD102*TD104</f>
        <v>#DIV/0!</v>
      </c>
      <c r="TI104" s="158"/>
      <c r="TJ104" s="23"/>
      <c r="TK104" s="235" t="e">
        <f>VLOOKUP(TT$2,ORTALAMA!$A:$I,3,FALSE)</f>
        <v>#DIV/0!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108</v>
      </c>
      <c r="UB104" s="202"/>
      <c r="UC104" s="31" t="e">
        <f>UC102/TZ102*TZ104</f>
        <v>#DIV/0!</v>
      </c>
      <c r="UE104" s="158"/>
      <c r="UF104" s="23"/>
      <c r="UG104" s="235" t="e">
        <f>VLOOKUP(UP$2,ORTALAMA!$A:$I,3,FALSE)</f>
        <v>#DIV/0!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108</v>
      </c>
      <c r="UX104" s="202"/>
      <c r="UY104" s="31" t="e">
        <f>UY102/UV102*UV104</f>
        <v>#DIV/0!</v>
      </c>
      <c r="VA104" s="158"/>
      <c r="VB104" s="23"/>
      <c r="VC104" s="235" t="e">
        <f>VLOOKUP(VL$2,ORTALAMA!$A:$I,3,FALSE)</f>
        <v>#DIV/0!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108</v>
      </c>
      <c r="VT104" s="202"/>
      <c r="VU104" s="31" t="e">
        <f>VU102/VR102*VR104</f>
        <v>#DIV/0!</v>
      </c>
      <c r="VW104" s="158"/>
      <c r="VX104" s="23"/>
      <c r="VY104" s="235" t="e">
        <f>VLOOKUP(WH$2,ORTALAMA!$A:$I,3,FALSE)</f>
        <v>#DIV/0!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108</v>
      </c>
      <c r="WP104" s="202"/>
      <c r="WQ104" s="31" t="e">
        <f>WQ102/WN102*WN104</f>
        <v>#DIV/0!</v>
      </c>
      <c r="WS104" s="158"/>
      <c r="WT104" s="23"/>
      <c r="WU104" s="235" t="e">
        <f>VLOOKUP(XD$2,ORTALAMA!$A:$I,3,FALSE)</f>
        <v>#DIV/0!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108</v>
      </c>
      <c r="XL104" s="202"/>
      <c r="XM104" s="31" t="e">
        <f>XM102/XJ102*XJ104</f>
        <v>#DIV/0!</v>
      </c>
      <c r="XO104" s="158"/>
      <c r="XP104" s="23"/>
      <c r="XQ104" s="235" t="e">
        <f>VLOOKUP(XZ$2,ORTALAMA!$A:$I,3,FALSE)</f>
        <v>#DIV/0!</v>
      </c>
      <c r="XR104" s="236"/>
      <c r="XS104" s="26"/>
      <c r="XU104" s="195"/>
      <c r="XV104" s="26"/>
      <c r="XW104" s="190"/>
      <c r="XX104" s="26"/>
      <c r="XY104" s="26"/>
      <c r="XZ104" s="75"/>
      <c r="YD104" s="195"/>
      <c r="YE104" s="49"/>
      <c r="YF104" s="200">
        <f>VLOOKUP(XZ2,PUANTAJ!$A:$F,4, )</f>
        <v>0</v>
      </c>
      <c r="YG104" s="202" t="s">
        <v>108</v>
      </c>
      <c r="YH104" s="202"/>
      <c r="YI104" s="31" t="e">
        <f>YI102/YF102*YF104</f>
        <v>#DIV/0!</v>
      </c>
    </row>
    <row r="105" spans="1:659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111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111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111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111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111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111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111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111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111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111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111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111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111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111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111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111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111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111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111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111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111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111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111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111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111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111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111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111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111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  <c r="XO105" s="159"/>
      <c r="XP105" s="28"/>
      <c r="XQ105" s="29"/>
      <c r="XR105" s="29"/>
      <c r="XS105" s="30"/>
      <c r="XU105" s="195"/>
      <c r="XV105" s="26"/>
      <c r="XW105" s="190"/>
      <c r="XX105" s="26"/>
      <c r="XY105" s="41" t="s">
        <v>111</v>
      </c>
      <c r="XZ105" s="59" t="e">
        <f>XR110*XQ104</f>
        <v>#DIV/0!</v>
      </c>
      <c r="YA105" s="24"/>
      <c r="YB105" s="24"/>
      <c r="YC105" s="24"/>
      <c r="YD105" s="195"/>
      <c r="YE105" s="13"/>
      <c r="YF105" s="190"/>
      <c r="YG105" s="13"/>
      <c r="YH105" s="71"/>
      <c r="YI105" s="71"/>
    </row>
    <row r="106" spans="1:659" ht="14.4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77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77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77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77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77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77</v>
      </c>
      <c r="DZ106" s="34"/>
      <c r="EA106" s="34" t="e">
        <f>+EA102+EA104+EA105</f>
        <v>#DIV/0!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77</v>
      </c>
      <c r="EV106" s="34"/>
      <c r="EW106" s="34" t="e">
        <f>+EW102+EW104+EW105</f>
        <v>#DIV/0!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77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77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77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77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77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77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77</v>
      </c>
      <c r="KT106" s="34"/>
      <c r="KU106" s="34" t="e">
        <f>+KU102+KU104+KU105</f>
        <v>#DIV/0!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77</v>
      </c>
      <c r="LP106" s="34"/>
      <c r="LQ106" s="34" t="e">
        <f>+LQ102+LQ104+LQ105</f>
        <v>#DIV/0!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77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77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77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77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77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77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77</v>
      </c>
      <c r="RN106" s="34"/>
      <c r="RO106" s="34" t="e">
        <f>+RO102+RO104+RO105</f>
        <v>#DIV/0!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77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77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77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77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77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77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77</v>
      </c>
      <c r="XL106" s="34"/>
      <c r="XM106" s="34" t="e">
        <f>+XM102+XM104+XM105</f>
        <v>#DIV/0!</v>
      </c>
      <c r="XO106" s="157"/>
      <c r="XP106" s="3"/>
      <c r="XQ106" s="232" t="s">
        <v>33</v>
      </c>
      <c r="XR106" s="233"/>
      <c r="XS106" s="46" t="s">
        <v>34</v>
      </c>
      <c r="XT106" s="46"/>
      <c r="XU106" s="46" t="s">
        <v>24</v>
      </c>
      <c r="XW106" s="190"/>
      <c r="XY106" s="203"/>
      <c r="YA106" s="33"/>
      <c r="YB106" s="33"/>
      <c r="YC106" s="33"/>
      <c r="YD106" s="195"/>
      <c r="YE106" s="198"/>
      <c r="YF106" s="200">
        <f>+YF104+YF102</f>
        <v>0</v>
      </c>
      <c r="YG106" s="201" t="s">
        <v>77</v>
      </c>
      <c r="YH106" s="34"/>
      <c r="YI106" s="34" t="e">
        <f>+YI102+YI104+YI105</f>
        <v>#DIV/0!</v>
      </c>
    </row>
    <row r="107" spans="1:659" ht="13.5" customHeight="1" thickTop="1" thickBot="1">
      <c r="A107" s="157"/>
      <c r="B107" s="32"/>
      <c r="C107" s="47" t="s">
        <v>35</v>
      </c>
      <c r="D107" s="48">
        <f>F101</f>
        <v>54</v>
      </c>
      <c r="E107" s="48">
        <f>R102</f>
        <v>0</v>
      </c>
      <c r="F107" s="50"/>
      <c r="G107" s="51">
        <f>D107-E107</f>
        <v>54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58</v>
      </c>
      <c r="AA107" s="48">
        <f>AN102</f>
        <v>0</v>
      </c>
      <c r="AB107" s="50"/>
      <c r="AC107" s="51">
        <f>Z107-AA107</f>
        <v>58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60</v>
      </c>
      <c r="AW107" s="48">
        <f>BJ102</f>
        <v>0</v>
      </c>
      <c r="AX107" s="50"/>
      <c r="AY107" s="51">
        <f>AV107-AW107</f>
        <v>60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52.5</v>
      </c>
      <c r="BS107" s="48">
        <f>CF102</f>
        <v>0</v>
      </c>
      <c r="BT107" s="50"/>
      <c r="BU107" s="51">
        <f>BR107-BS107</f>
        <v>52.5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52.5</v>
      </c>
      <c r="CO107" s="48">
        <f>DB102</f>
        <v>0</v>
      </c>
      <c r="CP107" s="50"/>
      <c r="CQ107" s="51">
        <f>CN107-CO107</f>
        <v>52.5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60</v>
      </c>
      <c r="DK107" s="48">
        <f>DX102</f>
        <v>0</v>
      </c>
      <c r="DL107" s="50"/>
      <c r="DM107" s="51">
        <f>DJ107-DK107</f>
        <v>60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52.5</v>
      </c>
      <c r="EG107" s="48">
        <f>ET102</f>
        <v>0</v>
      </c>
      <c r="EH107" s="50"/>
      <c r="EI107" s="51">
        <f>EF107-EG107</f>
        <v>52.5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60</v>
      </c>
      <c r="FC107" s="48">
        <f>FP102</f>
        <v>0</v>
      </c>
      <c r="FD107" s="50"/>
      <c r="FE107" s="51">
        <f>FB107-FC107</f>
        <v>60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52.5</v>
      </c>
      <c r="FY107" s="48">
        <f>GL102</f>
        <v>0</v>
      </c>
      <c r="FZ107" s="50"/>
      <c r="GA107" s="51">
        <f>FX107-FY107</f>
        <v>52.5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52.5</v>
      </c>
      <c r="GU107" s="48">
        <f>HH102</f>
        <v>0</v>
      </c>
      <c r="GV107" s="50"/>
      <c r="GW107" s="51">
        <f>GT107-GU107</f>
        <v>52.5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53.5</v>
      </c>
      <c r="HQ107" s="48">
        <f>ID102</f>
        <v>0</v>
      </c>
      <c r="HR107" s="50"/>
      <c r="HS107" s="51">
        <f>HP107-HQ107</f>
        <v>53.5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52.5</v>
      </c>
      <c r="IM107" s="48">
        <f>IZ102</f>
        <v>0</v>
      </c>
      <c r="IN107" s="50"/>
      <c r="IO107" s="51">
        <f>IL107-IM107</f>
        <v>52.5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52.5</v>
      </c>
      <c r="JI107" s="48">
        <f>JV102</f>
        <v>0</v>
      </c>
      <c r="JJ107" s="50"/>
      <c r="JK107" s="51">
        <f>JH107-JI107</f>
        <v>52.5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60</v>
      </c>
      <c r="KE107" s="48">
        <f>KR102</f>
        <v>0</v>
      </c>
      <c r="KF107" s="50"/>
      <c r="KG107" s="51">
        <f>KD107-KE107</f>
        <v>60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52.5</v>
      </c>
      <c r="LA107" s="48">
        <f>LN102</f>
        <v>0</v>
      </c>
      <c r="LB107" s="50"/>
      <c r="LC107" s="51">
        <f>KZ107-LA107</f>
        <v>52.5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60</v>
      </c>
      <c r="LW107" s="48">
        <f>MJ102</f>
        <v>0</v>
      </c>
      <c r="LX107" s="50"/>
      <c r="LY107" s="51">
        <f>LV107-LW107</f>
        <v>60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52.5</v>
      </c>
      <c r="MS107" s="48">
        <f>NF102</f>
        <v>0</v>
      </c>
      <c r="MT107" s="50"/>
      <c r="MU107" s="51">
        <f>MR107-MS107</f>
        <v>52.5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52.5</v>
      </c>
      <c r="NO107" s="48">
        <f>OB102</f>
        <v>0</v>
      </c>
      <c r="NP107" s="50"/>
      <c r="NQ107" s="51">
        <f>NN107-NO107</f>
        <v>52.5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52.5</v>
      </c>
      <c r="OK107" s="48">
        <f>OX102</f>
        <v>0</v>
      </c>
      <c r="OL107" s="50"/>
      <c r="OM107" s="51">
        <f>OJ107-OK107</f>
        <v>52.5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60</v>
      </c>
      <c r="PG107" s="48">
        <f>PT102</f>
        <v>0</v>
      </c>
      <c r="PH107" s="50"/>
      <c r="PI107" s="51">
        <f>PF107-PG107</f>
        <v>60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51</v>
      </c>
      <c r="QC107" s="48">
        <f>QP102</f>
        <v>0</v>
      </c>
      <c r="QD107" s="50"/>
      <c r="QE107" s="51">
        <f>QB107-QC107</f>
        <v>51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52.5</v>
      </c>
      <c r="QY107" s="48">
        <f>RL102</f>
        <v>0</v>
      </c>
      <c r="QZ107" s="50"/>
      <c r="RA107" s="51">
        <f>QX107-QY107</f>
        <v>52.5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60</v>
      </c>
      <c r="RU107" s="48">
        <f>SH102</f>
        <v>0</v>
      </c>
      <c r="RV107" s="50"/>
      <c r="RW107" s="51">
        <f>RT107-RU107</f>
        <v>60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50</v>
      </c>
      <c r="SQ107" s="48">
        <f>TD102</f>
        <v>0</v>
      </c>
      <c r="SR107" s="50"/>
      <c r="SS107" s="51">
        <f>SP107-SQ107</f>
        <v>50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0</v>
      </c>
      <c r="TM107" s="48">
        <f>TZ102</f>
        <v>0</v>
      </c>
      <c r="TN107" s="50"/>
      <c r="TO107" s="51">
        <f>TL107-TM107</f>
        <v>0</v>
      </c>
      <c r="TP107" s="53" t="str">
        <f>IF(TL107-TM107=0,"ü","û")</f>
        <v>ü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45</v>
      </c>
      <c r="UI107" s="48">
        <f>UV102</f>
        <v>0</v>
      </c>
      <c r="UJ107" s="50"/>
      <c r="UK107" s="51">
        <f>UH107-UI107</f>
        <v>45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60</v>
      </c>
      <c r="VE107" s="48">
        <f>VR102</f>
        <v>0</v>
      </c>
      <c r="VF107" s="50"/>
      <c r="VG107" s="51">
        <f>VD107-VE107</f>
        <v>60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52.5</v>
      </c>
      <c r="WA107" s="48">
        <f>WN102</f>
        <v>0</v>
      </c>
      <c r="WB107" s="50"/>
      <c r="WC107" s="51">
        <f>VZ107-WA107</f>
        <v>52.5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52.5</v>
      </c>
      <c r="WW107" s="48">
        <f>XJ102</f>
        <v>0</v>
      </c>
      <c r="WX107" s="50"/>
      <c r="WY107" s="51">
        <f>WV107-WW107</f>
        <v>52.5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  <c r="XO107" s="157"/>
      <c r="XP107" s="32"/>
      <c r="XQ107" s="47" t="s">
        <v>35</v>
      </c>
      <c r="XR107" s="48">
        <f>XT101</f>
        <v>52.5</v>
      </c>
      <c r="XS107" s="48">
        <f>YF102</f>
        <v>0</v>
      </c>
      <c r="XT107" s="50"/>
      <c r="XU107" s="51">
        <f>XR107-XS107</f>
        <v>52.5</v>
      </c>
      <c r="XV107" s="53" t="str">
        <f>IF(XR107-XS107=0,"ü","û")</f>
        <v>û</v>
      </c>
      <c r="XW107" s="190"/>
      <c r="XZ107" s="204"/>
      <c r="YA107" s="35"/>
      <c r="YB107" s="35"/>
      <c r="YC107" s="35"/>
      <c r="YD107" s="195"/>
      <c r="YE107" s="13"/>
      <c r="YF107" s="190"/>
      <c r="YG107" s="13"/>
      <c r="YH107" s="19"/>
      <c r="YI107" s="19"/>
    </row>
    <row r="108" spans="1:659" ht="13.5" customHeight="1" thickTop="1" thickBot="1">
      <c r="A108" s="160"/>
      <c r="B108" s="2"/>
      <c r="C108" s="47" t="s">
        <v>36</v>
      </c>
      <c r="D108" s="48">
        <f>COUNTIF(C8:C100,"HT")*7.5+F108</f>
        <v>15</v>
      </c>
      <c r="E108" s="48">
        <f>R104</f>
        <v>0</v>
      </c>
      <c r="F108" s="48">
        <f>COUNTIF(C8:C100,"GT")*7.5</f>
        <v>0</v>
      </c>
      <c r="G108" s="51">
        <f>D108-E108</f>
        <v>15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7.5</v>
      </c>
      <c r="AA108" s="48">
        <f>AN104</f>
        <v>0</v>
      </c>
      <c r="AB108" s="48">
        <f>COUNTIF(Y8:Y100,"GT")*7.5</f>
        <v>0</v>
      </c>
      <c r="AC108" s="51">
        <f>Z108-AA108</f>
        <v>7.5</v>
      </c>
      <c r="AD108" s="53" t="str">
        <f>IF(Z108-AA108=0,"ü","û")</f>
        <v>û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7.5</v>
      </c>
      <c r="AW108" s="48">
        <f>BJ104</f>
        <v>0</v>
      </c>
      <c r="AX108" s="48">
        <f>COUNTIF(AU8:AU100,"GT")*7.5</f>
        <v>0</v>
      </c>
      <c r="AY108" s="51">
        <f>AV108-AW108</f>
        <v>7.5</v>
      </c>
      <c r="AZ108" s="53" t="str">
        <f>IF(AV108-AW108=0,"ü","û")</f>
        <v>û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15</v>
      </c>
      <c r="BS108" s="48">
        <f>CF104</f>
        <v>0</v>
      </c>
      <c r="BT108" s="48">
        <f>COUNTIF(BQ8:BQ100,"GT")*7.5</f>
        <v>0</v>
      </c>
      <c r="BU108" s="51">
        <f>BR108-BS108</f>
        <v>15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15</v>
      </c>
      <c r="CO108" s="48">
        <f>DB104</f>
        <v>0</v>
      </c>
      <c r="CP108" s="48">
        <f>COUNTIF(CM8:CM100,"GT")*7.5</f>
        <v>0</v>
      </c>
      <c r="CQ108" s="51">
        <f>CN108-CO108</f>
        <v>15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7.5</v>
      </c>
      <c r="DK108" s="48">
        <f>DX104</f>
        <v>0</v>
      </c>
      <c r="DL108" s="48">
        <f>COUNTIF(DI8:DI100,"GT")*7.5</f>
        <v>0</v>
      </c>
      <c r="DM108" s="51">
        <f>DJ108-DK108</f>
        <v>7.5</v>
      </c>
      <c r="DN108" s="53" t="str">
        <f>IF(DJ108-DK108=0,"ü","û")</f>
        <v>û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15</v>
      </c>
      <c r="EG108" s="48">
        <f>ET104</f>
        <v>0</v>
      </c>
      <c r="EH108" s="48">
        <f>COUNTIF(EE8:EE100,"GT")*7.5</f>
        <v>0</v>
      </c>
      <c r="EI108" s="51">
        <f>EF108-EG108</f>
        <v>15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7.5</v>
      </c>
      <c r="FC108" s="48">
        <f>FP104</f>
        <v>0</v>
      </c>
      <c r="FD108" s="48">
        <f>COUNTIF(FA8:FA100,"GT")*7.5</f>
        <v>0</v>
      </c>
      <c r="FE108" s="51">
        <f>FB108-FC108</f>
        <v>7.5</v>
      </c>
      <c r="FF108" s="53" t="str">
        <f>IF(FB108-FC108=0,"ü","û")</f>
        <v>û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15</v>
      </c>
      <c r="FY108" s="48">
        <f>GL104</f>
        <v>0</v>
      </c>
      <c r="FZ108" s="48">
        <f>COUNTIF(FW8:FW100,"GT")*7.5</f>
        <v>0</v>
      </c>
      <c r="GA108" s="51">
        <f>FX108-FY108</f>
        <v>15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7.5</v>
      </c>
      <c r="GU108" s="48">
        <f>HH104</f>
        <v>0</v>
      </c>
      <c r="GV108" s="48">
        <f>COUNTIF(GS8:GS100,"GT")*7.5</f>
        <v>0</v>
      </c>
      <c r="GW108" s="51">
        <f>GT108-GU108</f>
        <v>7.5</v>
      </c>
      <c r="GX108" s="53" t="str">
        <f>IF(GT108-GU108=0,"ü","û")</f>
        <v>û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15</v>
      </c>
      <c r="HQ108" s="48">
        <f>ID104</f>
        <v>0</v>
      </c>
      <c r="HR108" s="48">
        <f>COUNTIF(HO8:HO100,"GT")*7.5</f>
        <v>0</v>
      </c>
      <c r="HS108" s="51">
        <f>HP108-HQ108</f>
        <v>15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15</v>
      </c>
      <c r="IM108" s="48">
        <f>IZ104</f>
        <v>0</v>
      </c>
      <c r="IN108" s="48">
        <f>COUNTIF(IK8:IK100,"GT")*7.5</f>
        <v>0</v>
      </c>
      <c r="IO108" s="51">
        <f>IL108-IM108</f>
        <v>15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15</v>
      </c>
      <c r="JI108" s="48">
        <f>JV104</f>
        <v>0</v>
      </c>
      <c r="JJ108" s="48">
        <f>COUNTIF(JG8:JG100,"GT")*7.5</f>
        <v>0</v>
      </c>
      <c r="JK108" s="51">
        <f>JH108-JI108</f>
        <v>15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7.5</v>
      </c>
      <c r="KE108" s="48">
        <f>KR104</f>
        <v>0</v>
      </c>
      <c r="KF108" s="48">
        <f>COUNTIF(KC8:KC100,"GT")*7.5</f>
        <v>0</v>
      </c>
      <c r="KG108" s="51">
        <f>KD108-KE108</f>
        <v>7.5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15</v>
      </c>
      <c r="LA108" s="48">
        <f>LN104</f>
        <v>0</v>
      </c>
      <c r="LB108" s="48">
        <f>COUNTIF(KY8:KY100,"GT")*7.5</f>
        <v>0</v>
      </c>
      <c r="LC108" s="51">
        <f>KZ108-LA108</f>
        <v>15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7.5</v>
      </c>
      <c r="LW108" s="48">
        <f>MJ104</f>
        <v>0</v>
      </c>
      <c r="LX108" s="48">
        <f>COUNTIF(LU8:LU100,"GT")*7.5</f>
        <v>0</v>
      </c>
      <c r="LY108" s="51">
        <f>LV108-LW108</f>
        <v>7.5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15</v>
      </c>
      <c r="MS108" s="48">
        <f>NF104</f>
        <v>0</v>
      </c>
      <c r="MT108" s="48">
        <f>COUNTIF(MQ8:MQ100,"GT")*7.5</f>
        <v>0</v>
      </c>
      <c r="MU108" s="51">
        <f>MR108-MS108</f>
        <v>15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15</v>
      </c>
      <c r="NO108" s="48">
        <f>OB104</f>
        <v>0</v>
      </c>
      <c r="NP108" s="48">
        <f>COUNTIF(NM8:NM100,"GT")*7.5</f>
        <v>0</v>
      </c>
      <c r="NQ108" s="51">
        <f>NN108-NO108</f>
        <v>15</v>
      </c>
      <c r="NR108" s="53" t="str">
        <f>IF(NN108-NO108=0,"ü","û")</f>
        <v>û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15</v>
      </c>
      <c r="OK108" s="48">
        <f>OX104</f>
        <v>0</v>
      </c>
      <c r="OL108" s="48">
        <f>COUNTIF(OI8:OI100,"GT")*7.5</f>
        <v>0</v>
      </c>
      <c r="OM108" s="51">
        <f>OJ108-OK108</f>
        <v>15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7.5</v>
      </c>
      <c r="PG108" s="48">
        <f>PT104</f>
        <v>0</v>
      </c>
      <c r="PH108" s="48">
        <f>COUNTIF(PE8:PE100,"GT")*7.5</f>
        <v>0</v>
      </c>
      <c r="PI108" s="51">
        <f>PF108-PG108</f>
        <v>7.5</v>
      </c>
      <c r="PJ108" s="53" t="str">
        <f>IF(PF108-PG108=0,"ü","û")</f>
        <v>û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7.5</v>
      </c>
      <c r="QC108" s="48">
        <f>QP104</f>
        <v>0</v>
      </c>
      <c r="QD108" s="48">
        <f>COUNTIF(QA8:QA100,"GT")*7.5</f>
        <v>0</v>
      </c>
      <c r="QE108" s="51">
        <f>QB108-QC108</f>
        <v>7.5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15</v>
      </c>
      <c r="QY108" s="48">
        <f>RL104</f>
        <v>0</v>
      </c>
      <c r="QZ108" s="48">
        <f>COUNTIF(QW8:QW100,"GT")*7.5</f>
        <v>0</v>
      </c>
      <c r="RA108" s="51">
        <f>QX108-QY108</f>
        <v>15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7.5</v>
      </c>
      <c r="RU108" s="48">
        <f>SH104</f>
        <v>0</v>
      </c>
      <c r="RV108" s="48">
        <f>COUNTIF(RS8:RS100,"GT")*7.5</f>
        <v>0</v>
      </c>
      <c r="RW108" s="51">
        <f>RT108-RU108</f>
        <v>7.5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15</v>
      </c>
      <c r="SQ108" s="48">
        <f>TD104</f>
        <v>0</v>
      </c>
      <c r="SR108" s="48">
        <f>COUNTIF(SO8:SO100,"GT")*7.5</f>
        <v>0</v>
      </c>
      <c r="SS108" s="51">
        <f>SP108-SQ108</f>
        <v>15</v>
      </c>
      <c r="ST108" s="53" t="str">
        <f>IF(SP108-SQ108=0,"ü","û")</f>
        <v>û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7.5</v>
      </c>
      <c r="UI108" s="48">
        <f>UV104</f>
        <v>0</v>
      </c>
      <c r="UJ108" s="48">
        <f>COUNTIF(UG8:UG100,"GT")*7.5</f>
        <v>0</v>
      </c>
      <c r="UK108" s="51">
        <f>UH108-UI108</f>
        <v>7.5</v>
      </c>
      <c r="UL108" s="53" t="str">
        <f>IF(UH108-UI108=0,"ü","û")</f>
        <v>û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7.5</v>
      </c>
      <c r="VE108" s="48">
        <f>VR104</f>
        <v>0</v>
      </c>
      <c r="VF108" s="48">
        <f>COUNTIF(VC8:VC100,"GT")*7.5</f>
        <v>0</v>
      </c>
      <c r="VG108" s="51">
        <f>VD108-VE108</f>
        <v>7.5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15</v>
      </c>
      <c r="WA108" s="48">
        <f>WN104</f>
        <v>0</v>
      </c>
      <c r="WB108" s="48">
        <f>COUNTIF(VY8:VY100,"GT")*7.5</f>
        <v>0</v>
      </c>
      <c r="WC108" s="51">
        <f>VZ108-WA108</f>
        <v>15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15</v>
      </c>
      <c r="WW108" s="48">
        <f>XJ104</f>
        <v>0</v>
      </c>
      <c r="WX108" s="48">
        <f>COUNTIF(WU8:WU100,"GT")*7.5</f>
        <v>0</v>
      </c>
      <c r="WY108" s="51">
        <f>WV108-WW108</f>
        <v>15</v>
      </c>
      <c r="WZ108" s="53" t="str">
        <f>IF(WV108-WW108=0,"ü","û")</f>
        <v>û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  <c r="XO108" s="160"/>
      <c r="XP108" s="2"/>
      <c r="XQ108" s="47" t="s">
        <v>36</v>
      </c>
      <c r="XR108" s="48">
        <f>COUNTIF(XQ8:XQ100,"HT")*7.5+XT108</f>
        <v>15</v>
      </c>
      <c r="XS108" s="48">
        <f>YF104</f>
        <v>0</v>
      </c>
      <c r="XT108" s="48">
        <f>COUNTIF(XQ8:XQ100,"GT")*7.5</f>
        <v>0</v>
      </c>
      <c r="XU108" s="51">
        <f>XR108-XS108</f>
        <v>15</v>
      </c>
      <c r="XV108" s="53" t="str">
        <f>IF(XR108-XS108=0,"ü","û")</f>
        <v>û</v>
      </c>
      <c r="XW108" s="190"/>
      <c r="XZ108" s="205"/>
      <c r="YA108" s="206"/>
      <c r="YB108" s="37"/>
      <c r="YC108" s="37"/>
      <c r="YD108" s="195"/>
      <c r="YE108" s="13"/>
      <c r="YF108" s="190"/>
      <c r="YG108" s="13"/>
      <c r="YH108" s="38"/>
      <c r="YI108" s="38"/>
    </row>
    <row r="109" spans="1:659" ht="13.5" customHeight="1" thickTop="1" thickBot="1">
      <c r="A109" s="161"/>
      <c r="B109" s="36"/>
      <c r="C109" s="47" t="s">
        <v>37</v>
      </c>
      <c r="D109" s="48">
        <f>O101</f>
        <v>0</v>
      </c>
      <c r="E109" s="48">
        <f>VLOOKUP(L2,PUANTAJ!$A:$F,5,FALSE)</f>
        <v>0</v>
      </c>
      <c r="F109" s="50"/>
      <c r="G109" s="51">
        <f>D109-E109</f>
        <v>0</v>
      </c>
      <c r="H109" s="53" t="str">
        <f>IF(D109-E109=0,"ü","û")</f>
        <v>ü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10.5</v>
      </c>
      <c r="AA109" s="48">
        <f>VLOOKUP(AH2,PUANTAJ!$A:$F,5,FALSE)</f>
        <v>0</v>
      </c>
      <c r="AB109" s="50"/>
      <c r="AC109" s="51">
        <f>Z109-AA109</f>
        <v>10.5</v>
      </c>
      <c r="AD109" s="53" t="str">
        <f>IF(Z109-AA109=0,"ü","û")</f>
        <v>û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6</v>
      </c>
      <c r="AW109" s="48">
        <f>VLOOKUP(BD2,PUANTAJ!$A:$F,5,FALSE)</f>
        <v>0</v>
      </c>
      <c r="AX109" s="50"/>
      <c r="AY109" s="51">
        <f>AV109-AW109</f>
        <v>6</v>
      </c>
      <c r="AZ109" s="53" t="str">
        <f>IF(AV109-AW109=0,"ü","û")</f>
        <v>û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0</v>
      </c>
      <c r="BS109" s="48">
        <f>VLOOKUP(BZ2,PUANTAJ!$A:$F,5,FALSE)</f>
        <v>0</v>
      </c>
      <c r="BT109" s="50"/>
      <c r="BU109" s="51">
        <f>BR109-BS109</f>
        <v>0</v>
      </c>
      <c r="BV109" s="53" t="str">
        <f>IF(BR109-BS109=0,"ü","û")</f>
        <v>ü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0</v>
      </c>
      <c r="CO109" s="48">
        <f>VLOOKUP(CV2,PUANTAJ!$A:$F,5,FALSE)</f>
        <v>0</v>
      </c>
      <c r="CP109" s="50"/>
      <c r="CQ109" s="51">
        <f>CN109-CO109</f>
        <v>0</v>
      </c>
      <c r="CR109" s="53" t="str">
        <f>IF(CN109-CO109=0,"ü","û")</f>
        <v>ü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6</v>
      </c>
      <c r="DK109" s="48">
        <f>VLOOKUP(DR2,PUANTAJ!$A:$F,5,FALSE)</f>
        <v>0</v>
      </c>
      <c r="DL109" s="50"/>
      <c r="DM109" s="51">
        <f>DJ109-DK109</f>
        <v>6</v>
      </c>
      <c r="DN109" s="53" t="str">
        <f>IF(DJ109-DK109=0,"ü","û")</f>
        <v>û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0</v>
      </c>
      <c r="EG109" s="48">
        <f>VLOOKUP(EN2,PUANTAJ!$A:$F,5,FALSE)</f>
        <v>0</v>
      </c>
      <c r="EH109" s="50"/>
      <c r="EI109" s="51">
        <f>EF109-EG109</f>
        <v>0</v>
      </c>
      <c r="EJ109" s="53" t="str">
        <f>IF(EF109-EG109=0,"ü","û")</f>
        <v>ü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3</v>
      </c>
      <c r="FC109" s="48">
        <f>VLOOKUP(FJ2,PUANTAJ!$A:$F,5,FALSE)</f>
        <v>0</v>
      </c>
      <c r="FD109" s="50"/>
      <c r="FE109" s="51">
        <f>FB109-FC109</f>
        <v>3</v>
      </c>
      <c r="FF109" s="53" t="str">
        <f>IF(FB109-FC109=0,"ü","û")</f>
        <v>û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0</v>
      </c>
      <c r="FY109" s="48">
        <f>VLOOKUP(GF2,PUANTAJ!$A:$F,5,FALSE)</f>
        <v>0</v>
      </c>
      <c r="FZ109" s="50"/>
      <c r="GA109" s="51">
        <f>FX109-FY109</f>
        <v>0</v>
      </c>
      <c r="GB109" s="53" t="str">
        <f>IF(FX109-FY109=0,"ü","û")</f>
        <v>ü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6</v>
      </c>
      <c r="GU109" s="48">
        <f>VLOOKUP(HB2,PUANTAJ!$A:$F,5,FALSE)</f>
        <v>0</v>
      </c>
      <c r="GV109" s="50"/>
      <c r="GW109" s="51">
        <f>GT109-GU109</f>
        <v>6</v>
      </c>
      <c r="GX109" s="53" t="str">
        <f>IF(GT109-GU109=0,"ü","û")</f>
        <v>û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0</v>
      </c>
      <c r="HQ109" s="48">
        <f>VLOOKUP(HX2,PUANTAJ!$A:$F,5,FALSE)</f>
        <v>0</v>
      </c>
      <c r="HR109" s="50"/>
      <c r="HS109" s="51">
        <f>HP109-HQ109</f>
        <v>0</v>
      </c>
      <c r="HT109" s="53" t="str">
        <f>IF(HP109-HQ109=0,"ü","û")</f>
        <v>ü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0</v>
      </c>
      <c r="IM109" s="48">
        <f>VLOOKUP(IT2,PUANTAJ!$A:$F,5,FALSE)</f>
        <v>0</v>
      </c>
      <c r="IN109" s="50"/>
      <c r="IO109" s="51">
        <f>IL109-IM109</f>
        <v>0</v>
      </c>
      <c r="IP109" s="53" t="str">
        <f>IF(IL109-IM109=0,"ü","û")</f>
        <v>ü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10.5</v>
      </c>
      <c r="JI109" s="48">
        <f>VLOOKUP(JP2,PUANTAJ!$A:$F,5,FALSE)</f>
        <v>0</v>
      </c>
      <c r="JJ109" s="50"/>
      <c r="JK109" s="51">
        <f>JH109-JI109</f>
        <v>10.5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0</v>
      </c>
      <c r="KE109" s="48">
        <f>VLOOKUP(KL2,PUANTAJ!$A:$F,5,FALSE)</f>
        <v>0</v>
      </c>
      <c r="KF109" s="50"/>
      <c r="KG109" s="51">
        <f>KD109-KE109</f>
        <v>0</v>
      </c>
      <c r="KH109" s="53" t="str">
        <f>IF(KD109-KE109=0,"ü","û")</f>
        <v>ü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7.5</v>
      </c>
      <c r="LA109" s="48">
        <f>VLOOKUP(LH2,PUANTAJ!$A:$F,5,FALSE)</f>
        <v>0</v>
      </c>
      <c r="LB109" s="50"/>
      <c r="LC109" s="51">
        <f>KZ109-LA109</f>
        <v>7.5</v>
      </c>
      <c r="LD109" s="53" t="str">
        <f>IF(KZ109-LA109=0,"ü","û")</f>
        <v>û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6</v>
      </c>
      <c r="LW109" s="48">
        <f>VLOOKUP(MD2,PUANTAJ!$A:$F,5,FALSE)</f>
        <v>0</v>
      </c>
      <c r="LX109" s="50"/>
      <c r="LY109" s="51">
        <f>LV109-LW109</f>
        <v>6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7.5</v>
      </c>
      <c r="MS109" s="48">
        <f>VLOOKUP(MZ2,PUANTAJ!$A:$F,5,FALSE)</f>
        <v>0</v>
      </c>
      <c r="MT109" s="50"/>
      <c r="MU109" s="51">
        <f>MR109-MS109</f>
        <v>7.5</v>
      </c>
      <c r="MV109" s="53" t="str">
        <f>IF(MR109-MS109=0,"ü","û")</f>
        <v>û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5.5</v>
      </c>
      <c r="NO109" s="48">
        <f>VLOOKUP(NV2,PUANTAJ!$A:$F,5,FALSE)</f>
        <v>0</v>
      </c>
      <c r="NP109" s="50"/>
      <c r="NQ109" s="51">
        <f>NN109-NO109</f>
        <v>5.5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0</v>
      </c>
      <c r="OK109" s="48">
        <f>VLOOKUP(OR2,PUANTAJ!$A:$F,5,FALSE)</f>
        <v>0</v>
      </c>
      <c r="OL109" s="50"/>
      <c r="OM109" s="51">
        <f>OJ109-OK109</f>
        <v>0</v>
      </c>
      <c r="ON109" s="53" t="str">
        <f>IF(OJ109-OK109=0,"ü","û")</f>
        <v>ü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0</v>
      </c>
      <c r="PG109" s="48">
        <f>VLOOKUP(PN2,PUANTAJ!$A:$F,5,FALSE)</f>
        <v>0</v>
      </c>
      <c r="PH109" s="50"/>
      <c r="PI109" s="51">
        <f>PF109-PG109</f>
        <v>0</v>
      </c>
      <c r="PJ109" s="53" t="str">
        <f>IF(PF109-PG109=0,"ü","û")</f>
        <v>ü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3</v>
      </c>
      <c r="QC109" s="48">
        <f>VLOOKUP(QJ2,PUANTAJ!$A:$F,5,FALSE)</f>
        <v>0</v>
      </c>
      <c r="QD109" s="50"/>
      <c r="QE109" s="51">
        <f>QB109-QC109</f>
        <v>3</v>
      </c>
      <c r="QF109" s="53" t="str">
        <f>IF(QB109-QC109=0,"ü","û")</f>
        <v>û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3</v>
      </c>
      <c r="QY109" s="48">
        <f>VLOOKUP(RF2,PUANTAJ!$A:$F,5,FALSE)</f>
        <v>0</v>
      </c>
      <c r="QZ109" s="50"/>
      <c r="RA109" s="51">
        <f>QX109-QY109</f>
        <v>3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8.5</v>
      </c>
      <c r="RU109" s="48">
        <f>VLOOKUP(SB2,PUANTAJ!$A:$F,5,FALSE)</f>
        <v>0</v>
      </c>
      <c r="RV109" s="50"/>
      <c r="RW109" s="51">
        <f>RT109-RU109</f>
        <v>8.5</v>
      </c>
      <c r="RX109" s="53" t="str">
        <f>IF(RT109-RU109=0,"ü","û")</f>
        <v>û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0</v>
      </c>
      <c r="SQ109" s="48">
        <f>VLOOKUP(SX2,PUANTAJ!$A:$F,5,FALSE)</f>
        <v>0</v>
      </c>
      <c r="SR109" s="50"/>
      <c r="SS109" s="51">
        <f>SP109-SQ109</f>
        <v>0</v>
      </c>
      <c r="ST109" s="53" t="str">
        <f>IF(SP109-SQ109=0,"ü","û")</f>
        <v>ü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0</v>
      </c>
      <c r="TM109" s="48">
        <f>VLOOKUP(TT2,PUANTAJ!$A:$F,5,FALSE)</f>
        <v>0</v>
      </c>
      <c r="TN109" s="50"/>
      <c r="TO109" s="51">
        <f>TL109-TM109</f>
        <v>0</v>
      </c>
      <c r="TP109" s="53" t="str">
        <f>IF(TL109-TM109=0,"ü","û")</f>
        <v>ü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0</v>
      </c>
      <c r="UI109" s="48">
        <f>VLOOKUP(UP2,PUANTAJ!$A:$F,5,FALSE)</f>
        <v>0</v>
      </c>
      <c r="UJ109" s="50"/>
      <c r="UK109" s="51">
        <f>UH109-UI109</f>
        <v>0</v>
      </c>
      <c r="UL109" s="53" t="str">
        <f>IF(UH109-UI109=0,"ü","û")</f>
        <v>ü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6</v>
      </c>
      <c r="VE109" s="48">
        <f>VLOOKUP(VL2,PUANTAJ!$A:$F,5,FALSE)</f>
        <v>0</v>
      </c>
      <c r="VF109" s="50"/>
      <c r="VG109" s="51">
        <f>VD109-VE109</f>
        <v>6</v>
      </c>
      <c r="VH109" s="53" t="str">
        <f>IF(VD109-VE109=0,"ü","û")</f>
        <v>û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0</v>
      </c>
      <c r="WA109" s="48">
        <f>VLOOKUP(WH2,PUANTAJ!$A:$F,5,FALSE)</f>
        <v>0</v>
      </c>
      <c r="WB109" s="50"/>
      <c r="WC109" s="51">
        <f>VZ109-WA109</f>
        <v>0</v>
      </c>
      <c r="WD109" s="53" t="str">
        <f>IF(VZ109-WA109=0,"ü","û")</f>
        <v>ü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0</v>
      </c>
      <c r="WW109" s="48">
        <f>VLOOKUP(XD2,PUANTAJ!$A:$F,5,FALSE)</f>
        <v>0</v>
      </c>
      <c r="WX109" s="50"/>
      <c r="WY109" s="51">
        <f>WV109-WW109</f>
        <v>0</v>
      </c>
      <c r="WZ109" s="53" t="str">
        <f>IF(WV109-WW109=0,"ü","û")</f>
        <v>ü</v>
      </c>
      <c r="XA109" s="190"/>
      <c r="XH109" s="195"/>
      <c r="XI109" s="13"/>
      <c r="XJ109" s="190"/>
      <c r="XK109" s="13"/>
      <c r="XL109" s="13"/>
      <c r="XM109" s="13"/>
      <c r="XO109" s="161"/>
      <c r="XP109" s="36"/>
      <c r="XQ109" s="47" t="s">
        <v>37</v>
      </c>
      <c r="XR109" s="48">
        <f>YC101</f>
        <v>0</v>
      </c>
      <c r="XS109" s="48">
        <f>VLOOKUP(XZ2,PUANTAJ!$A:$F,5,FALSE)</f>
        <v>0</v>
      </c>
      <c r="XT109" s="50"/>
      <c r="XU109" s="51">
        <f>XR109-XS109</f>
        <v>0</v>
      </c>
      <c r="XV109" s="53" t="str">
        <f>IF(XR109-XS109=0,"ü","û")</f>
        <v>ü</v>
      </c>
      <c r="XW109" s="190"/>
      <c r="YD109" s="195"/>
      <c r="YE109" s="13"/>
      <c r="YF109" s="190"/>
      <c r="YG109" s="13"/>
      <c r="YH109" s="13"/>
      <c r="YI109" s="13"/>
    </row>
    <row r="110" spans="1:65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0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0</v>
      </c>
      <c r="BV110" s="53" t="str">
        <f>IF(BR110-BS110=0,"ü","û")</f>
        <v>ü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0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0</v>
      </c>
      <c r="CR110" s="53" t="str">
        <f>IF(CN110-CO110=0,"ü","û")</f>
        <v>ü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0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0</v>
      </c>
      <c r="EJ110" s="53" t="str">
        <f>IF(EF110-EG110=0,"ü","û")</f>
        <v>ü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0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0</v>
      </c>
      <c r="GB110" s="53" t="str">
        <f>IF(FX110-FY110=0,"ü","û")</f>
        <v>ü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0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0</v>
      </c>
      <c r="HT110" s="53" t="str">
        <f>IF(HP110-HQ110=0,"ü","û")</f>
        <v>ü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0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0</v>
      </c>
      <c r="IP110" s="53" t="str">
        <f>IF(IL110-IM110=0,"ü","û")</f>
        <v>ü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0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0</v>
      </c>
      <c r="MV110" s="53" t="str">
        <f>IF(MR110-MS110=0,"ü","û")</f>
        <v>ü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0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0</v>
      </c>
      <c r="ON110" s="53" t="str">
        <f>IF(OJ110-OK110=0,"ü","û")</f>
        <v>ü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7.5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7.5</v>
      </c>
      <c r="QF110" s="53" t="str">
        <f>IF(QB110-QC110=0,"ü","û")</f>
        <v>û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0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0</v>
      </c>
      <c r="RB110" s="53" t="str">
        <f>IF(QX110-QY110=0,"ü","û")</f>
        <v>ü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0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0</v>
      </c>
      <c r="ST110" s="53" t="str">
        <f>IF(SP110-SQ110=0,"ü","û")</f>
        <v>ü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0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0</v>
      </c>
      <c r="WD110" s="53" t="str">
        <f>IF(VZ110-WA110=0,"ü","û")</f>
        <v>ü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0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0</v>
      </c>
      <c r="WZ110" s="53" t="str">
        <f>IF(WV110-WW110=0,"ü","û")</f>
        <v>ü</v>
      </c>
      <c r="XA110" s="190"/>
      <c r="XH110" s="195"/>
      <c r="XI110" s="13"/>
      <c r="XJ110" s="190"/>
      <c r="XK110" s="13"/>
      <c r="XL110" s="13"/>
      <c r="XM110" s="13"/>
      <c r="XQ110" s="47" t="s">
        <v>32</v>
      </c>
      <c r="XR110" s="52">
        <f>COUNTIF(XQ8:XQ100,"Y.İZİN")*7.5+XT110</f>
        <v>0</v>
      </c>
      <c r="XS110" s="48">
        <f>VLOOKUP(XZ2,PUANTAJ!$A:$F,3,FALSE)</f>
        <v>0</v>
      </c>
      <c r="XT110" s="48">
        <f>COUNTIF(XQ8:XQ100,"S.İZİN")*7.5</f>
        <v>0</v>
      </c>
      <c r="XU110" s="51">
        <f>XR110-XS110</f>
        <v>0</v>
      </c>
      <c r="XV110" s="53" t="str">
        <f>IF(XR110-XS110=0,"ü","û")</f>
        <v>ü</v>
      </c>
      <c r="XW110" s="190"/>
      <c r="YD110" s="195"/>
      <c r="YE110" s="13"/>
      <c r="YF110" s="190"/>
      <c r="YG110" s="13"/>
      <c r="YH110" s="13"/>
      <c r="YI110" s="13"/>
    </row>
    <row r="111" spans="1:65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7.5</v>
      </c>
      <c r="GU111" s="48">
        <f>VLOOKUP(HB2,PUANTAJ!$A:$F,6,FALSE)</f>
        <v>0</v>
      </c>
      <c r="GV111" s="48">
        <f>COUNTIF(GS8:GS100,"RAPORLU")*7.5</f>
        <v>7.5</v>
      </c>
      <c r="GW111" s="51">
        <f>GT111-GU111</f>
        <v>7.5</v>
      </c>
      <c r="GX111" s="53" t="str">
        <f>IF(GT111-GU111=0,"ü","û")</f>
        <v>û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0</v>
      </c>
      <c r="MS111" s="48">
        <f>VLOOKUP(MZ2,PUANTAJ!$A:$F,6,FALSE)</f>
        <v>0</v>
      </c>
      <c r="MT111" s="48">
        <f>COUNTIF(MQ8:MQ100,"RAPORLU")*7.5</f>
        <v>0</v>
      </c>
      <c r="MU111" s="51">
        <f>MR111-MS111</f>
        <v>0</v>
      </c>
      <c r="MV111" s="53" t="str">
        <f>IF(MR111-MS111=0,"ü","û")</f>
        <v>ü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0</v>
      </c>
      <c r="NO111" s="48">
        <f>VLOOKUP(NV2,PUANTAJ!$A:$F,6,FALSE)</f>
        <v>0</v>
      </c>
      <c r="NP111" s="48">
        <f>COUNTIF(NM8:NM100,"RAPORLU")*7.5</f>
        <v>0</v>
      </c>
      <c r="NQ111" s="51">
        <f>NN111-NO111</f>
        <v>0</v>
      </c>
      <c r="NR111" s="53" t="str">
        <f>IF(NN111-NO111=0,"ü","û")</f>
        <v>ü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0</v>
      </c>
      <c r="OK111" s="48">
        <f>VLOOKUP(OR2,PUANTAJ!$A:$F,6,FALSE)</f>
        <v>0</v>
      </c>
      <c r="OL111" s="48">
        <f>COUNTIF(OI8:OI100,"RAPORLU")*7.5</f>
        <v>0</v>
      </c>
      <c r="OM111" s="51">
        <f>OJ111-OK111</f>
        <v>0</v>
      </c>
      <c r="ON111" s="53" t="str">
        <f>IF(OJ111-OK111=0,"ü","û")</f>
        <v>ü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0</v>
      </c>
      <c r="PG111" s="48">
        <f>VLOOKUP(PN2,PUANTAJ!$A:$F,6,FALSE)</f>
        <v>0</v>
      </c>
      <c r="PH111" s="48">
        <f>COUNTIF(PE8:PE100,"RAPORLU")*7.5</f>
        <v>0</v>
      </c>
      <c r="PI111" s="51">
        <f>PF111-PG111</f>
        <v>0</v>
      </c>
      <c r="PJ111" s="53" t="str">
        <f>IF(PF111-PG111=0,"ü","û")</f>
        <v>ü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0</v>
      </c>
      <c r="QC111" s="48">
        <f>VLOOKUP(QJ2,PUANTAJ!$A:$F,6,FALSE)</f>
        <v>0</v>
      </c>
      <c r="QD111" s="48">
        <f>COUNTIF(QA8:QA100,"RAPORLU")*7.5</f>
        <v>0</v>
      </c>
      <c r="QE111" s="51">
        <f>QB111-QC111</f>
        <v>0</v>
      </c>
      <c r="QF111" s="53" t="str">
        <f>IF(QB111-QC111=0,"ü","û")</f>
        <v>ü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0</v>
      </c>
      <c r="QY111" s="48">
        <f>VLOOKUP(RF2,PUANTAJ!$A:$F,6,FALSE)</f>
        <v>0</v>
      </c>
      <c r="QZ111" s="48">
        <f>COUNTIF(QW8:QW100,"RAPORLU")*7.5</f>
        <v>0</v>
      </c>
      <c r="RA111" s="51">
        <f>QX111-QY111</f>
        <v>0</v>
      </c>
      <c r="RB111" s="53" t="str">
        <f>IF(QX111-QY111=0,"ü","û")</f>
        <v>ü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67.5</v>
      </c>
      <c r="TM111" s="48">
        <f>VLOOKUP(TT2,PUANTAJ!$A:$F,6,FALSE)</f>
        <v>0</v>
      </c>
      <c r="TN111" s="48">
        <f>COUNTIF(TK8:TK100,"RAPORLU")*7.5</f>
        <v>67.5</v>
      </c>
      <c r="TO111" s="51">
        <f>TL111-TM111</f>
        <v>67.5</v>
      </c>
      <c r="TP111" s="53" t="str">
        <f>IF(TL111-TM111=0,"ü","û")</f>
        <v>û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15</v>
      </c>
      <c r="UI111" s="48">
        <f>VLOOKUP(UP2,PUANTAJ!$A:$F,6,FALSE)</f>
        <v>0</v>
      </c>
      <c r="UJ111" s="48">
        <f>COUNTIF(UG8:UG100,"RAPORLU")*7.5</f>
        <v>15</v>
      </c>
      <c r="UK111" s="51">
        <f>UH111-UI111</f>
        <v>15</v>
      </c>
      <c r="UL111" s="53" t="str">
        <f>IF(UH111-UI111=0,"ü","û")</f>
        <v>û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  <c r="XQ111" s="47" t="s">
        <v>38</v>
      </c>
      <c r="XR111" s="48">
        <f>COUNTIF(XQ8:XQ100,"Ü.İZİN")*7.5+XT111</f>
        <v>0</v>
      </c>
      <c r="XS111" s="48">
        <f>VLOOKUP(XZ2,PUANTAJ!$A:$F,6,FALSE)</f>
        <v>0</v>
      </c>
      <c r="XT111" s="48">
        <f>COUNTIF(XQ8:XQ100,"RAPORLU")*7.5</f>
        <v>0</v>
      </c>
      <c r="XU111" s="51">
        <f>XR111-XS111</f>
        <v>0</v>
      </c>
      <c r="XV111" s="53" t="str">
        <f>IF(XR111-XS111=0,"ü","û")</f>
        <v>ü</v>
      </c>
      <c r="XW111" s="190"/>
      <c r="YD111" s="195"/>
      <c r="YE111" s="13"/>
      <c r="YF111" s="190"/>
      <c r="YG111" s="13"/>
      <c r="YH111" s="13"/>
      <c r="YI111" s="13"/>
    </row>
    <row r="112" spans="1:659" ht="13.8" thickTop="1"/>
  </sheetData>
  <mergeCells count="1080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W106:QX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W104:QX104"/>
    <mergeCell ref="QV98:QV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QW103:QX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QV95:QV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QV89:QV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QV92:QV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Z83:PZ85"/>
    <mergeCell ref="QV83:QV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QV86:QV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QV80:QV82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QV77:QV79"/>
    <mergeCell ref="MP80:MP82"/>
    <mergeCell ref="NL80:NL82"/>
    <mergeCell ref="OH80:OH82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PD68:PD70"/>
    <mergeCell ref="PZ68:PZ70"/>
    <mergeCell ref="PZ71:PZ73"/>
    <mergeCell ref="QV71:QV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PZ62:PZ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QV74:QV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QV68:QV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QV65:QV67"/>
    <mergeCell ref="MP68:MP70"/>
    <mergeCell ref="NL68:NL70"/>
    <mergeCell ref="OH68:OH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QV62:QV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PD53:PD55"/>
    <mergeCell ref="PZ53:PZ55"/>
    <mergeCell ref="QV53:QV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6:PZ58"/>
    <mergeCell ref="PZ59:PZ61"/>
    <mergeCell ref="QV59:QV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PZ50:PZ52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QV56:QV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Z47:PZ49"/>
    <mergeCell ref="QV47:QV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QV50:QV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QV44:QV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QV41:QV43"/>
    <mergeCell ref="MP44:MP46"/>
    <mergeCell ref="NL44:NL46"/>
    <mergeCell ref="OH44:OH46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QV35:QV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PZ26:PZ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QV38:QV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QV32:QV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QV29:QV31"/>
    <mergeCell ref="MP32:MP34"/>
    <mergeCell ref="NL32:NL34"/>
    <mergeCell ref="OH32:OH34"/>
    <mergeCell ref="PD32:PD34"/>
    <mergeCell ref="PZ32:PZ34"/>
    <mergeCell ref="EZ26:EZ28"/>
    <mergeCell ref="FV26:FV28"/>
    <mergeCell ref="GR26:GR28"/>
    <mergeCell ref="HN26:HN28"/>
    <mergeCell ref="IJ26:IJ28"/>
    <mergeCell ref="QV26:QV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17:EZ19"/>
    <mergeCell ref="FV17:FV19"/>
    <mergeCell ref="GR17:GR19"/>
    <mergeCell ref="PZ17:PZ19"/>
    <mergeCell ref="QV17:QV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QV23:QV25"/>
    <mergeCell ref="JF20:JF22"/>
    <mergeCell ref="KB20:KB22"/>
    <mergeCell ref="KX20:KX22"/>
    <mergeCell ref="LT20:LT22"/>
    <mergeCell ref="PD11:PD13"/>
    <mergeCell ref="PZ11:PZ13"/>
    <mergeCell ref="QV11:QV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QV20:QV22"/>
    <mergeCell ref="MP14:MP16"/>
    <mergeCell ref="NL14:NL16"/>
    <mergeCell ref="OH14:OH16"/>
    <mergeCell ref="PD14:PD16"/>
    <mergeCell ref="PZ14:PZ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QV14:QV16"/>
    <mergeCell ref="BP17:BP19"/>
    <mergeCell ref="CL17:CL19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QV8:QV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QU6:RE6"/>
    <mergeCell ref="RF6:RO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Z6:YI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RR8:RR10"/>
    <mergeCell ref="SN8:SN10"/>
    <mergeCell ref="TJ8:TJ10"/>
    <mergeCell ref="UF8:UF10"/>
    <mergeCell ref="VB8:VB10"/>
    <mergeCell ref="VX8:VX10"/>
    <mergeCell ref="WT8:WT10"/>
    <mergeCell ref="XP8:XP10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XD6:XM6"/>
    <mergeCell ref="XO6:XY6"/>
    <mergeCell ref="RR17:RR19"/>
    <mergeCell ref="SN17:SN19"/>
    <mergeCell ref="TJ17:TJ19"/>
    <mergeCell ref="UF17:UF19"/>
    <mergeCell ref="VB17:VB19"/>
    <mergeCell ref="VX17:VX19"/>
    <mergeCell ref="WT17:WT19"/>
    <mergeCell ref="XP17:XP19"/>
    <mergeCell ref="RR14:RR16"/>
    <mergeCell ref="SN14:SN16"/>
    <mergeCell ref="TJ14:TJ16"/>
    <mergeCell ref="UF14:UF16"/>
    <mergeCell ref="VB14:VB16"/>
    <mergeCell ref="VX14:VX16"/>
    <mergeCell ref="WT14:WT16"/>
    <mergeCell ref="XP14:XP16"/>
    <mergeCell ref="RR11:RR13"/>
    <mergeCell ref="SN11:SN13"/>
    <mergeCell ref="TJ11:TJ13"/>
    <mergeCell ref="UF11:UF13"/>
    <mergeCell ref="VB11:VB13"/>
    <mergeCell ref="VX11:VX13"/>
    <mergeCell ref="WT11:WT13"/>
    <mergeCell ref="XP11:XP13"/>
    <mergeCell ref="RR26:RR28"/>
    <mergeCell ref="SN26:SN28"/>
    <mergeCell ref="TJ26:TJ28"/>
    <mergeCell ref="UF26:UF28"/>
    <mergeCell ref="VB26:VB28"/>
    <mergeCell ref="VX26:VX28"/>
    <mergeCell ref="WT26:WT28"/>
    <mergeCell ref="XP26:XP28"/>
    <mergeCell ref="RR23:RR25"/>
    <mergeCell ref="SN23:SN25"/>
    <mergeCell ref="TJ23:TJ25"/>
    <mergeCell ref="UF23:UF25"/>
    <mergeCell ref="VB23:VB25"/>
    <mergeCell ref="VX23:VX25"/>
    <mergeCell ref="WT23:WT25"/>
    <mergeCell ref="XP23:XP25"/>
    <mergeCell ref="RR20:RR22"/>
    <mergeCell ref="SN20:SN22"/>
    <mergeCell ref="TJ20:TJ22"/>
    <mergeCell ref="UF20:UF22"/>
    <mergeCell ref="VB20:VB22"/>
    <mergeCell ref="VX20:VX22"/>
    <mergeCell ref="WT20:WT22"/>
    <mergeCell ref="XP20:XP22"/>
    <mergeCell ref="RR35:RR37"/>
    <mergeCell ref="SN35:SN37"/>
    <mergeCell ref="TJ35:TJ37"/>
    <mergeCell ref="UF35:UF37"/>
    <mergeCell ref="VB35:VB37"/>
    <mergeCell ref="VX35:VX37"/>
    <mergeCell ref="WT35:WT37"/>
    <mergeCell ref="XP35:XP37"/>
    <mergeCell ref="RR32:RR34"/>
    <mergeCell ref="SN32:SN34"/>
    <mergeCell ref="TJ32:TJ34"/>
    <mergeCell ref="UF32:UF34"/>
    <mergeCell ref="VB32:VB34"/>
    <mergeCell ref="VX32:VX34"/>
    <mergeCell ref="WT32:WT34"/>
    <mergeCell ref="XP32:XP34"/>
    <mergeCell ref="RR29:RR31"/>
    <mergeCell ref="SN29:SN31"/>
    <mergeCell ref="TJ29:TJ31"/>
    <mergeCell ref="UF29:UF31"/>
    <mergeCell ref="VB29:VB31"/>
    <mergeCell ref="VX29:VX31"/>
    <mergeCell ref="WT29:WT31"/>
    <mergeCell ref="XP29:XP31"/>
    <mergeCell ref="RR44:RR46"/>
    <mergeCell ref="SN44:SN46"/>
    <mergeCell ref="TJ44:TJ46"/>
    <mergeCell ref="UF44:UF46"/>
    <mergeCell ref="VB44:VB46"/>
    <mergeCell ref="VX44:VX46"/>
    <mergeCell ref="WT44:WT46"/>
    <mergeCell ref="XP44:XP46"/>
    <mergeCell ref="RR41:RR43"/>
    <mergeCell ref="SN41:SN43"/>
    <mergeCell ref="TJ41:TJ43"/>
    <mergeCell ref="UF41:UF43"/>
    <mergeCell ref="VB41:VB43"/>
    <mergeCell ref="VX41:VX43"/>
    <mergeCell ref="WT41:WT43"/>
    <mergeCell ref="XP41:XP43"/>
    <mergeCell ref="RR38:RR40"/>
    <mergeCell ref="SN38:SN40"/>
    <mergeCell ref="TJ38:TJ40"/>
    <mergeCell ref="UF38:UF40"/>
    <mergeCell ref="VB38:VB40"/>
    <mergeCell ref="VX38:VX40"/>
    <mergeCell ref="WT38:WT40"/>
    <mergeCell ref="XP38:XP40"/>
    <mergeCell ref="RR53:RR55"/>
    <mergeCell ref="SN53:SN55"/>
    <mergeCell ref="TJ53:TJ55"/>
    <mergeCell ref="UF53:UF55"/>
    <mergeCell ref="VB53:VB55"/>
    <mergeCell ref="VX53:VX55"/>
    <mergeCell ref="WT53:WT55"/>
    <mergeCell ref="XP53:XP55"/>
    <mergeCell ref="RR50:RR52"/>
    <mergeCell ref="SN50:SN52"/>
    <mergeCell ref="TJ50:TJ52"/>
    <mergeCell ref="UF50:UF52"/>
    <mergeCell ref="VB50:VB52"/>
    <mergeCell ref="VX50:VX52"/>
    <mergeCell ref="WT50:WT52"/>
    <mergeCell ref="XP50:XP52"/>
    <mergeCell ref="RR47:RR49"/>
    <mergeCell ref="SN47:SN49"/>
    <mergeCell ref="TJ47:TJ49"/>
    <mergeCell ref="UF47:UF49"/>
    <mergeCell ref="VB47:VB49"/>
    <mergeCell ref="VX47:VX49"/>
    <mergeCell ref="WT47:WT49"/>
    <mergeCell ref="XP47:XP49"/>
    <mergeCell ref="RR62:RR64"/>
    <mergeCell ref="SN62:SN64"/>
    <mergeCell ref="TJ62:TJ64"/>
    <mergeCell ref="UF62:UF64"/>
    <mergeCell ref="VB62:VB64"/>
    <mergeCell ref="VX62:VX64"/>
    <mergeCell ref="WT62:WT64"/>
    <mergeCell ref="XP62:XP64"/>
    <mergeCell ref="RR59:RR61"/>
    <mergeCell ref="SN59:SN61"/>
    <mergeCell ref="TJ59:TJ61"/>
    <mergeCell ref="UF59:UF61"/>
    <mergeCell ref="VB59:VB61"/>
    <mergeCell ref="VX59:VX61"/>
    <mergeCell ref="WT59:WT61"/>
    <mergeCell ref="XP59:XP61"/>
    <mergeCell ref="RR56:RR58"/>
    <mergeCell ref="SN56:SN58"/>
    <mergeCell ref="TJ56:TJ58"/>
    <mergeCell ref="UF56:UF58"/>
    <mergeCell ref="VB56:VB58"/>
    <mergeCell ref="VX56:VX58"/>
    <mergeCell ref="WT56:WT58"/>
    <mergeCell ref="XP56:XP58"/>
    <mergeCell ref="RR71:RR73"/>
    <mergeCell ref="SN71:SN73"/>
    <mergeCell ref="TJ71:TJ73"/>
    <mergeCell ref="UF71:UF73"/>
    <mergeCell ref="VB71:VB73"/>
    <mergeCell ref="VX71:VX73"/>
    <mergeCell ref="WT71:WT73"/>
    <mergeCell ref="XP71:XP73"/>
    <mergeCell ref="RR68:RR70"/>
    <mergeCell ref="SN68:SN70"/>
    <mergeCell ref="TJ68:TJ70"/>
    <mergeCell ref="UF68:UF70"/>
    <mergeCell ref="VB68:VB70"/>
    <mergeCell ref="VX68:VX70"/>
    <mergeCell ref="WT68:WT70"/>
    <mergeCell ref="XP68:XP70"/>
    <mergeCell ref="RR65:RR67"/>
    <mergeCell ref="SN65:SN67"/>
    <mergeCell ref="TJ65:TJ67"/>
    <mergeCell ref="UF65:UF67"/>
    <mergeCell ref="VB65:VB67"/>
    <mergeCell ref="VX65:VX67"/>
    <mergeCell ref="WT65:WT67"/>
    <mergeCell ref="XP65:XP67"/>
    <mergeCell ref="TJ80:TJ82"/>
    <mergeCell ref="UF80:UF82"/>
    <mergeCell ref="VB80:VB82"/>
    <mergeCell ref="VX80:VX82"/>
    <mergeCell ref="WT80:WT82"/>
    <mergeCell ref="XP80:XP82"/>
    <mergeCell ref="RR77:RR79"/>
    <mergeCell ref="SN77:SN79"/>
    <mergeCell ref="TJ77:TJ79"/>
    <mergeCell ref="UF77:UF79"/>
    <mergeCell ref="VB77:VB79"/>
    <mergeCell ref="VX77:VX79"/>
    <mergeCell ref="WT77:WT79"/>
    <mergeCell ref="XP77:XP79"/>
    <mergeCell ref="RR74:RR76"/>
    <mergeCell ref="SN74:SN76"/>
    <mergeCell ref="TJ74:TJ76"/>
    <mergeCell ref="UF74:UF76"/>
    <mergeCell ref="VB74:VB76"/>
    <mergeCell ref="VX74:VX76"/>
    <mergeCell ref="WT74:WT76"/>
    <mergeCell ref="XP74:XP76"/>
    <mergeCell ref="XP89:XP91"/>
    <mergeCell ref="RR86:RR88"/>
    <mergeCell ref="SN86:SN88"/>
    <mergeCell ref="TJ86:TJ88"/>
    <mergeCell ref="UF86:UF88"/>
    <mergeCell ref="VB86:VB88"/>
    <mergeCell ref="VX86:VX88"/>
    <mergeCell ref="WT86:WT88"/>
    <mergeCell ref="XP86:XP88"/>
    <mergeCell ref="RR83:RR85"/>
    <mergeCell ref="SN83:SN85"/>
    <mergeCell ref="TJ83:TJ85"/>
    <mergeCell ref="UF83:UF85"/>
    <mergeCell ref="VB83:VB85"/>
    <mergeCell ref="VX83:VX85"/>
    <mergeCell ref="WT83:WT85"/>
    <mergeCell ref="XP83:XP85"/>
    <mergeCell ref="XP98:XP100"/>
    <mergeCell ref="RR95:RR97"/>
    <mergeCell ref="SN95:SN97"/>
    <mergeCell ref="TJ95:TJ97"/>
    <mergeCell ref="UF95:UF97"/>
    <mergeCell ref="VB95:VB97"/>
    <mergeCell ref="VX95:VX97"/>
    <mergeCell ref="WT95:WT97"/>
    <mergeCell ref="XP95:XP97"/>
    <mergeCell ref="RR92:RR94"/>
    <mergeCell ref="SN92:SN94"/>
    <mergeCell ref="TJ92:TJ94"/>
    <mergeCell ref="UF92:UF94"/>
    <mergeCell ref="VB92:VB94"/>
    <mergeCell ref="VX92:VX94"/>
    <mergeCell ref="WT92:WT94"/>
    <mergeCell ref="XP92:XP94"/>
    <mergeCell ref="XQ106:XR106"/>
    <mergeCell ref="RS104:RT104"/>
    <mergeCell ref="SO104:SP104"/>
    <mergeCell ref="TK104:TL104"/>
    <mergeCell ref="UG104:UH104"/>
    <mergeCell ref="VC104:VD104"/>
    <mergeCell ref="VY104:VZ104"/>
    <mergeCell ref="WU104:WV104"/>
    <mergeCell ref="XQ104:XR104"/>
    <mergeCell ref="RS103:RT103"/>
    <mergeCell ref="SO103:SP103"/>
    <mergeCell ref="TK103:TL103"/>
    <mergeCell ref="UG103:UH103"/>
    <mergeCell ref="VC103:VD103"/>
    <mergeCell ref="VY103:VZ103"/>
    <mergeCell ref="WU103:WV103"/>
    <mergeCell ref="XQ103:XR103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RS106:RT106"/>
    <mergeCell ref="SO106:SP106"/>
    <mergeCell ref="TK106:TL106"/>
    <mergeCell ref="UG106:UH106"/>
    <mergeCell ref="VC106:VD106"/>
    <mergeCell ref="VY106:VZ106"/>
    <mergeCell ref="WU106:WV106"/>
    <mergeCell ref="RR98:RR100"/>
    <mergeCell ref="SN98:SN100"/>
    <mergeCell ref="TJ98:TJ100"/>
    <mergeCell ref="UF98:UF100"/>
    <mergeCell ref="VB98:VB100"/>
    <mergeCell ref="VX98:VX100"/>
    <mergeCell ref="WT98:WT100"/>
    <mergeCell ref="RR89:RR91"/>
    <mergeCell ref="SN89:SN91"/>
    <mergeCell ref="TJ89:TJ91"/>
    <mergeCell ref="UF89:UF91"/>
    <mergeCell ref="VB89:VB91"/>
    <mergeCell ref="VX89:VX91"/>
    <mergeCell ref="WT89:WT91"/>
    <mergeCell ref="RR80:RR82"/>
    <mergeCell ref="SN80:SN82"/>
  </mergeCells>
  <phoneticPr fontId="49" type="noConversion"/>
  <conditionalFormatting sqref="K8:K100">
    <cfRule type="containsBlanks" dxfId="119" priority="119">
      <formula>LEN(TRIM(K8))=0</formula>
    </cfRule>
    <cfRule type="cellIs" dxfId="118" priority="120" operator="greaterThan">
      <formula>40</formula>
    </cfRule>
  </conditionalFormatting>
  <conditionalFormatting sqref="U8:U100">
    <cfRule type="containsBlanks" dxfId="117" priority="117">
      <formula>LEN(TRIM(U8))=0</formula>
    </cfRule>
    <cfRule type="cellIs" dxfId="116" priority="118" operator="greaterThan">
      <formula>80</formula>
    </cfRule>
  </conditionalFormatting>
  <conditionalFormatting sqref="AG8:AG100">
    <cfRule type="containsBlanks" dxfId="115" priority="115">
      <formula>LEN(TRIM(AG8))=0</formula>
    </cfRule>
    <cfRule type="cellIs" dxfId="114" priority="116" operator="greaterThan">
      <formula>40</formula>
    </cfRule>
  </conditionalFormatting>
  <conditionalFormatting sqref="AQ8:AQ100">
    <cfRule type="containsBlanks" dxfId="113" priority="113">
      <formula>LEN(TRIM(AQ8))=0</formula>
    </cfRule>
    <cfRule type="cellIs" dxfId="112" priority="114" operator="greaterThan">
      <formula>80</formula>
    </cfRule>
  </conditionalFormatting>
  <conditionalFormatting sqref="BC8:BC100">
    <cfRule type="containsBlanks" dxfId="111" priority="111">
      <formula>LEN(TRIM(BC8))=0</formula>
    </cfRule>
    <cfRule type="cellIs" dxfId="110" priority="112" operator="greaterThan">
      <formula>40</formula>
    </cfRule>
  </conditionalFormatting>
  <conditionalFormatting sqref="BM8:BM100">
    <cfRule type="containsBlanks" dxfId="109" priority="109">
      <formula>LEN(TRIM(BM8))=0</formula>
    </cfRule>
    <cfRule type="cellIs" dxfId="108" priority="110" operator="greaterThan">
      <formula>80</formula>
    </cfRule>
  </conditionalFormatting>
  <conditionalFormatting sqref="BY8:BY100">
    <cfRule type="containsBlanks" dxfId="107" priority="107">
      <formula>LEN(TRIM(BY8))=0</formula>
    </cfRule>
    <cfRule type="cellIs" dxfId="106" priority="108" operator="greaterThan">
      <formula>40</formula>
    </cfRule>
  </conditionalFormatting>
  <conditionalFormatting sqref="CI8:CI100">
    <cfRule type="containsBlanks" dxfId="105" priority="105">
      <formula>LEN(TRIM(CI8))=0</formula>
    </cfRule>
    <cfRule type="cellIs" dxfId="104" priority="106" operator="greaterThan">
      <formula>80</formula>
    </cfRule>
  </conditionalFormatting>
  <conditionalFormatting sqref="CU8:CU100">
    <cfRule type="containsBlanks" dxfId="103" priority="103">
      <formula>LEN(TRIM(CU8))=0</formula>
    </cfRule>
    <cfRule type="cellIs" dxfId="102" priority="104" operator="greaterThan">
      <formula>40</formula>
    </cfRule>
  </conditionalFormatting>
  <conditionalFormatting sqref="DE8:DE100">
    <cfRule type="containsBlanks" dxfId="101" priority="101">
      <formula>LEN(TRIM(DE8))=0</formula>
    </cfRule>
    <cfRule type="cellIs" dxfId="100" priority="102" operator="greaterThan">
      <formula>80</formula>
    </cfRule>
  </conditionalFormatting>
  <conditionalFormatting sqref="VU8:VU100">
    <cfRule type="containsBlanks" dxfId="99" priority="13">
      <formula>LEN(TRIM(VU8))=0</formula>
    </cfRule>
    <cfRule type="cellIs" dxfId="98" priority="14" operator="greaterThan">
      <formula>80</formula>
    </cfRule>
  </conditionalFormatting>
  <conditionalFormatting sqref="DQ8:DQ100">
    <cfRule type="containsBlanks" dxfId="97" priority="99">
      <formula>LEN(TRIM(DQ8))=0</formula>
    </cfRule>
    <cfRule type="cellIs" dxfId="96" priority="100" operator="greaterThan">
      <formula>40</formula>
    </cfRule>
  </conditionalFormatting>
  <conditionalFormatting sqref="EA8:EA100">
    <cfRule type="containsBlanks" dxfId="95" priority="97">
      <formula>LEN(TRIM(EA8))=0</formula>
    </cfRule>
    <cfRule type="cellIs" dxfId="94" priority="98" operator="greaterThan">
      <formula>80</formula>
    </cfRule>
  </conditionalFormatting>
  <conditionalFormatting sqref="EM8:EM100">
    <cfRule type="containsBlanks" dxfId="93" priority="95">
      <formula>LEN(TRIM(EM8))=0</formula>
    </cfRule>
    <cfRule type="cellIs" dxfId="92" priority="96" operator="greaterThan">
      <formula>40</formula>
    </cfRule>
  </conditionalFormatting>
  <conditionalFormatting sqref="EW8:EW100">
    <cfRule type="containsBlanks" dxfId="91" priority="93">
      <formula>LEN(TRIM(EW8))=0</formula>
    </cfRule>
    <cfRule type="cellIs" dxfId="90" priority="94" operator="greaterThan">
      <formula>80</formula>
    </cfRule>
  </conditionalFormatting>
  <conditionalFormatting sqref="FI8:FI100">
    <cfRule type="containsBlanks" dxfId="89" priority="91">
      <formula>LEN(TRIM(FI8))=0</formula>
    </cfRule>
    <cfRule type="cellIs" dxfId="88" priority="92" operator="greaterThan">
      <formula>40</formula>
    </cfRule>
  </conditionalFormatting>
  <conditionalFormatting sqref="FS8:FS100">
    <cfRule type="containsBlanks" dxfId="87" priority="89">
      <formula>LEN(TRIM(FS8))=0</formula>
    </cfRule>
    <cfRule type="cellIs" dxfId="86" priority="90" operator="greaterThan">
      <formula>80</formula>
    </cfRule>
  </conditionalFormatting>
  <conditionalFormatting sqref="GE8:GE100">
    <cfRule type="containsBlanks" dxfId="85" priority="87">
      <formula>LEN(TRIM(GE8))=0</formula>
    </cfRule>
    <cfRule type="cellIs" dxfId="84" priority="88" operator="greaterThan">
      <formula>40</formula>
    </cfRule>
  </conditionalFormatting>
  <conditionalFormatting sqref="GO8:GO100">
    <cfRule type="containsBlanks" dxfId="83" priority="85">
      <formula>LEN(TRIM(GO8))=0</formula>
    </cfRule>
    <cfRule type="cellIs" dxfId="82" priority="86" operator="greaterThan">
      <formula>80</formula>
    </cfRule>
  </conditionalFormatting>
  <conditionalFormatting sqref="HA8:HA100">
    <cfRule type="containsBlanks" dxfId="81" priority="83">
      <formula>LEN(TRIM(HA8))=0</formula>
    </cfRule>
    <cfRule type="cellIs" dxfId="80" priority="84" operator="greaterThan">
      <formula>40</formula>
    </cfRule>
  </conditionalFormatting>
  <conditionalFormatting sqref="HK8:HK100">
    <cfRule type="containsBlanks" dxfId="79" priority="81">
      <formula>LEN(TRIM(HK8))=0</formula>
    </cfRule>
    <cfRule type="cellIs" dxfId="78" priority="82" operator="greaterThan">
      <formula>80</formula>
    </cfRule>
  </conditionalFormatting>
  <conditionalFormatting sqref="HW8:HW100">
    <cfRule type="containsBlanks" dxfId="77" priority="79">
      <formula>LEN(TRIM(HW8))=0</formula>
    </cfRule>
    <cfRule type="cellIs" dxfId="76" priority="80" operator="greaterThan">
      <formula>40</formula>
    </cfRule>
  </conditionalFormatting>
  <conditionalFormatting sqref="IG8:IG100">
    <cfRule type="containsBlanks" dxfId="75" priority="77">
      <formula>LEN(TRIM(IG8))=0</formula>
    </cfRule>
    <cfRule type="cellIs" dxfId="74" priority="78" operator="greaterThan">
      <formula>80</formula>
    </cfRule>
  </conditionalFormatting>
  <conditionalFormatting sqref="IS8:IS100">
    <cfRule type="containsBlanks" dxfId="73" priority="75">
      <formula>LEN(TRIM(IS8))=0</formula>
    </cfRule>
    <cfRule type="cellIs" dxfId="72" priority="76" operator="greaterThan">
      <formula>40</formula>
    </cfRule>
  </conditionalFormatting>
  <conditionalFormatting sqref="JC8:JC100">
    <cfRule type="containsBlanks" dxfId="71" priority="73">
      <formula>LEN(TRIM(JC8))=0</formula>
    </cfRule>
    <cfRule type="cellIs" dxfId="70" priority="74" operator="greaterThan">
      <formula>80</formula>
    </cfRule>
  </conditionalFormatting>
  <conditionalFormatting sqref="JO8:JO100">
    <cfRule type="containsBlanks" dxfId="69" priority="71">
      <formula>LEN(TRIM(JO8))=0</formula>
    </cfRule>
    <cfRule type="cellIs" dxfId="68" priority="72" operator="greaterThan">
      <formula>40</formula>
    </cfRule>
  </conditionalFormatting>
  <conditionalFormatting sqref="JY8:JY100">
    <cfRule type="containsBlanks" dxfId="67" priority="69">
      <formula>LEN(TRIM(JY8))=0</formula>
    </cfRule>
    <cfRule type="cellIs" dxfId="66" priority="70" operator="greaterThan">
      <formula>80</formula>
    </cfRule>
  </conditionalFormatting>
  <conditionalFormatting sqref="KK8:KK100">
    <cfRule type="containsBlanks" dxfId="65" priority="67">
      <formula>LEN(TRIM(KK8))=0</formula>
    </cfRule>
    <cfRule type="cellIs" dxfId="64" priority="68" operator="greaterThan">
      <formula>40</formula>
    </cfRule>
  </conditionalFormatting>
  <conditionalFormatting sqref="KU8:KU100">
    <cfRule type="containsBlanks" dxfId="63" priority="65">
      <formula>LEN(TRIM(KU8))=0</formula>
    </cfRule>
    <cfRule type="cellIs" dxfId="62" priority="66" operator="greaterThan">
      <formula>80</formula>
    </cfRule>
  </conditionalFormatting>
  <conditionalFormatting sqref="LG8:LG100">
    <cfRule type="containsBlanks" dxfId="61" priority="63">
      <formula>LEN(TRIM(LG8))=0</formula>
    </cfRule>
    <cfRule type="cellIs" dxfId="60" priority="64" operator="greaterThan">
      <formula>40</formula>
    </cfRule>
  </conditionalFormatting>
  <conditionalFormatting sqref="LQ8:LQ100">
    <cfRule type="containsBlanks" dxfId="59" priority="61">
      <formula>LEN(TRIM(LQ8))=0</formula>
    </cfRule>
    <cfRule type="cellIs" dxfId="58" priority="62" operator="greaterThan">
      <formula>80</formula>
    </cfRule>
  </conditionalFormatting>
  <conditionalFormatting sqref="MC8:MC100">
    <cfRule type="containsBlanks" dxfId="57" priority="59">
      <formula>LEN(TRIM(MC8))=0</formula>
    </cfRule>
    <cfRule type="cellIs" dxfId="56" priority="60" operator="greaterThan">
      <formula>40</formula>
    </cfRule>
  </conditionalFormatting>
  <conditionalFormatting sqref="MM8:MM100">
    <cfRule type="containsBlanks" dxfId="55" priority="57">
      <formula>LEN(TRIM(MM8))=0</formula>
    </cfRule>
    <cfRule type="cellIs" dxfId="54" priority="58" operator="greaterThan">
      <formula>80</formula>
    </cfRule>
  </conditionalFormatting>
  <conditionalFormatting sqref="MY8:MY100">
    <cfRule type="containsBlanks" dxfId="53" priority="55">
      <formula>LEN(TRIM(MY8))=0</formula>
    </cfRule>
    <cfRule type="cellIs" dxfId="52" priority="56" operator="greaterThan">
      <formula>40</formula>
    </cfRule>
  </conditionalFormatting>
  <conditionalFormatting sqref="NI8:NI100">
    <cfRule type="containsBlanks" dxfId="51" priority="53">
      <formula>LEN(TRIM(NI8))=0</formula>
    </cfRule>
    <cfRule type="cellIs" dxfId="50" priority="54" operator="greaterThan">
      <formula>80</formula>
    </cfRule>
  </conditionalFormatting>
  <conditionalFormatting sqref="NU8:NU100">
    <cfRule type="containsBlanks" dxfId="49" priority="51">
      <formula>LEN(TRIM(NU8))=0</formula>
    </cfRule>
    <cfRule type="cellIs" dxfId="48" priority="52" operator="greaterThan">
      <formula>40</formula>
    </cfRule>
  </conditionalFormatting>
  <conditionalFormatting sqref="OE8:OE100">
    <cfRule type="containsBlanks" dxfId="47" priority="49">
      <formula>LEN(TRIM(OE8))=0</formula>
    </cfRule>
    <cfRule type="cellIs" dxfId="46" priority="50" operator="greaterThan">
      <formula>80</formula>
    </cfRule>
  </conditionalFormatting>
  <conditionalFormatting sqref="OQ8:OQ100">
    <cfRule type="containsBlanks" dxfId="45" priority="47">
      <formula>LEN(TRIM(OQ8))=0</formula>
    </cfRule>
    <cfRule type="cellIs" dxfId="44" priority="48" operator="greaterThan">
      <formula>40</formula>
    </cfRule>
  </conditionalFormatting>
  <conditionalFormatting sqref="PA8:PA100">
    <cfRule type="containsBlanks" dxfId="43" priority="45">
      <formula>LEN(TRIM(PA8))=0</formula>
    </cfRule>
    <cfRule type="cellIs" dxfId="42" priority="46" operator="greaterThan">
      <formula>80</formula>
    </cfRule>
  </conditionalFormatting>
  <conditionalFormatting sqref="PM8:PM100">
    <cfRule type="containsBlanks" dxfId="41" priority="43">
      <formula>LEN(TRIM(PM8))=0</formula>
    </cfRule>
    <cfRule type="cellIs" dxfId="40" priority="44" operator="greaterThan">
      <formula>40</formula>
    </cfRule>
  </conditionalFormatting>
  <conditionalFormatting sqref="PW8:PW100">
    <cfRule type="containsBlanks" dxfId="39" priority="41">
      <formula>LEN(TRIM(PW8))=0</formula>
    </cfRule>
    <cfRule type="cellIs" dxfId="38" priority="42" operator="greaterThan">
      <formula>80</formula>
    </cfRule>
  </conditionalFormatting>
  <conditionalFormatting sqref="QI8:QI100">
    <cfRule type="containsBlanks" dxfId="37" priority="39">
      <formula>LEN(TRIM(QI8))=0</formula>
    </cfRule>
    <cfRule type="cellIs" dxfId="36" priority="40" operator="greaterThan">
      <formula>40</formula>
    </cfRule>
  </conditionalFormatting>
  <conditionalFormatting sqref="QS8:QS100">
    <cfRule type="containsBlanks" dxfId="35" priority="37">
      <formula>LEN(TRIM(QS8))=0</formula>
    </cfRule>
    <cfRule type="cellIs" dxfId="34" priority="38" operator="greaterThan">
      <formula>80</formula>
    </cfRule>
  </conditionalFormatting>
  <conditionalFormatting sqref="RE8:RE100">
    <cfRule type="containsBlanks" dxfId="33" priority="35">
      <formula>LEN(TRIM(RE8))=0</formula>
    </cfRule>
    <cfRule type="cellIs" dxfId="32" priority="36" operator="greaterThan">
      <formula>40</formula>
    </cfRule>
  </conditionalFormatting>
  <conditionalFormatting sqref="RO8:RO100">
    <cfRule type="containsBlanks" dxfId="31" priority="33">
      <formula>LEN(TRIM(RO8))=0</formula>
    </cfRule>
    <cfRule type="cellIs" dxfId="30" priority="34" operator="greaterThan">
      <formula>80</formula>
    </cfRule>
  </conditionalFormatting>
  <conditionalFormatting sqref="SA8:SA100">
    <cfRule type="containsBlanks" dxfId="29" priority="31">
      <formula>LEN(TRIM(SA8))=0</formula>
    </cfRule>
    <cfRule type="cellIs" dxfId="28" priority="32" operator="greaterThan">
      <formula>40</formula>
    </cfRule>
  </conditionalFormatting>
  <conditionalFormatting sqref="SK8:SK100">
    <cfRule type="containsBlanks" dxfId="27" priority="29">
      <formula>LEN(TRIM(SK8))=0</formula>
    </cfRule>
    <cfRule type="cellIs" dxfId="26" priority="30" operator="greaterThan">
      <formula>80</formula>
    </cfRule>
  </conditionalFormatting>
  <conditionalFormatting sqref="SW8:SW100">
    <cfRule type="containsBlanks" dxfId="25" priority="27">
      <formula>LEN(TRIM(SW8))=0</formula>
    </cfRule>
    <cfRule type="cellIs" dxfId="24" priority="28" operator="greaterThan">
      <formula>40</formula>
    </cfRule>
  </conditionalFormatting>
  <conditionalFormatting sqref="TG8:TG100">
    <cfRule type="containsBlanks" dxfId="23" priority="25">
      <formula>LEN(TRIM(TG8))=0</formula>
    </cfRule>
    <cfRule type="cellIs" dxfId="22" priority="26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UY8:UY100">
    <cfRule type="containsBlanks" dxfId="15" priority="17">
      <formula>LEN(TRIM(UY8))=0</formula>
    </cfRule>
    <cfRule type="cellIs" dxfId="14" priority="18" operator="greaterThan">
      <formula>80</formula>
    </cfRule>
  </conditionalFormatting>
  <conditionalFormatting sqref="VK8:VK100">
    <cfRule type="containsBlanks" dxfId="13" priority="15">
      <formula>LEN(TRIM(VK8))=0</formula>
    </cfRule>
    <cfRule type="cellIs" dxfId="12" priority="16" operator="greaterThan">
      <formula>40</formula>
    </cfRule>
  </conditionalFormatting>
  <conditionalFormatting sqref="YI8:YI100">
    <cfRule type="containsBlanks" dxfId="11" priority="1">
      <formula>LEN(TRIM(YI8))=0</formula>
    </cfRule>
    <cfRule type="cellIs" dxfId="10" priority="2" operator="greaterThan">
      <formula>80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M8:XM100">
    <cfRule type="containsBlanks" dxfId="5" priority="5">
      <formula>LEN(TRIM(XM8))=0</formula>
    </cfRule>
    <cfRule type="cellIs" dxfId="4" priority="6" operator="greaterThan">
      <formula>80</formula>
    </cfRule>
  </conditionalFormatting>
  <conditionalFormatting sqref="XC8:XC100">
    <cfRule type="containsBlanks" dxfId="3" priority="7">
      <formula>LEN(TRIM(XC8))=0</formula>
    </cfRule>
    <cfRule type="cellIs" dxfId="2" priority="8" operator="greaterThan">
      <formula>40</formula>
    </cfRule>
  </conditionalFormatting>
  <conditionalFormatting sqref="XY8:XY100">
    <cfRule type="containsBlanks" dxfId="1" priority="3">
      <formula>LEN(TRIM(XY8))=0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3"/>
  <sheetViews>
    <sheetView zoomScaleNormal="100" workbookViewId="0">
      <pane ySplit="4" topLeftCell="A5" activePane="bottomLeft" state="frozen"/>
      <selection pane="bottomLeft" activeCell="C28" sqref="C28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44593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>
        <f>IFERROR(HLOOKUP(A5,HESAP!$2:$105,102,FALSE),"")</f>
        <v>0</v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177.73547339285716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 t="str">
        <f>IFERROR(HLOOKUP(A7,HESAP!$2:$105,102,FALSE),"")</f>
        <v/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>
        <f>IFERROR(HLOOKUP(A8,HESAP!$2:$105,102,FALSE),"")</f>
        <v>0</v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0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 t="str">
        <f>IFERROR(HLOOKUP(A10,HESAP!$2:$105,102,FALSE),"")</f>
        <v/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>
        <f>IFERROR(HLOOKUP(A11,HESAP!$2:$105,102,FALSE),"")</f>
        <v>0</v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0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 t="str">
        <f>IFERROR(HLOOKUP(A14,HESAP!$2:$105,102,FALSE),"")</f>
        <v/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>
        <f>IFERROR(HLOOKUP(A15,HESAP!$2:$105,102,FALSE),"")</f>
        <v>0</v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0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 t="str">
        <f>IFERROR(HLOOKUP(A17,HESAP!$2:$105,102,FALSE),"")</f>
        <v/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>
        <f>IFERROR(HLOOKUP(A18,HESAP!$2:$105,102,FALSE),"")</f>
        <v>0</v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73.628375297619044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>
        <f>IFERROR(HLOOKUP(A20,HESAP!$2:$105,102,FALSE),"")</f>
        <v>43.702853173076917</v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>
        <f>IFERROR(HLOOKUP(A21,HESAP!$2:$105,102,FALSE),"")</f>
        <v>71.916087499999989</v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 t="str">
        <f>IFERROR(HLOOKUP(A22,HESAP!$2:$105,102,FALSE),"")</f>
        <v/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>
        <f>IFERROR(HLOOKUP(A23,HESAP!$2:$105,102,FALSE),"")</f>
        <v>0</v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0</v>
      </c>
      <c r="H24" s="95" t="e">
        <f t="shared" si="9"/>
        <v>#VALUE!</v>
      </c>
    </row>
    <row r="25" spans="1:8" s="61" customFormat="1" ht="12.9" customHeight="1">
      <c r="A25" s="78">
        <v>31551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 t="str">
        <f>IFERROR(HLOOKUP(A25,HESAP!$2:$105,102,FALSE),"")</f>
        <v/>
      </c>
      <c r="H25" s="95" t="e">
        <f t="shared" ref="H25" si="13">G25+F25</f>
        <v>#VALUE!</v>
      </c>
    </row>
    <row r="26" spans="1:8" s="61" customFormat="1" ht="12.9" customHeight="1">
      <c r="A26" s="78">
        <v>31553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:F31" si="14">E26+D26</f>
        <v>#VALUE!</v>
      </c>
      <c r="G26" s="107">
        <f>IFERROR(HLOOKUP(A26,HESAP!$2:$105,102,FALSE),"")</f>
        <v>26.069581718750001</v>
      </c>
      <c r="H26" s="95" t="e">
        <f t="shared" ref="H26:H31" si="15">G26+F26</f>
        <v>#VALUE!</v>
      </c>
    </row>
    <row r="27" spans="1:8" s="61" customFormat="1" ht="12.9" customHeight="1">
      <c r="A27" s="78">
        <v>31554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>
        <f>IFERROR(HLOOKUP(A27,HESAP!$2:$105,102,FALSE),"")</f>
        <v>84.086502307692314</v>
      </c>
      <c r="H27" s="95" t="e">
        <f t="shared" ref="H27" si="17">G27+F27</f>
        <v>#VALUE!</v>
      </c>
    </row>
    <row r="28" spans="1:8" s="61" customFormat="1" ht="12.9" customHeight="1">
      <c r="A28" s="78">
        <v>35944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4"/>
        <v>#VALUE!</v>
      </c>
      <c r="G28" s="107">
        <f>IFERROR(HLOOKUP(A28,HESAP!$2:$105,102,FALSE),"")</f>
        <v>0</v>
      </c>
      <c r="H28" s="95" t="e">
        <f t="shared" si="15"/>
        <v>#VALUE!</v>
      </c>
    </row>
    <row r="29" spans="1:8" s="61" customFormat="1" ht="12.9" customHeight="1">
      <c r="A29" s="78">
        <v>36611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:F30" si="18">E29+D29</f>
        <v>#VALUE!</v>
      </c>
      <c r="G29" s="107">
        <f>IFERROR(HLOOKUP(A29,HESAP!$2:$105,102,FALSE),"")</f>
        <v>0</v>
      </c>
      <c r="H29" s="95" t="e">
        <f t="shared" ref="H29:H30" si="19">G29+F29</f>
        <v>#VALUE!</v>
      </c>
    </row>
    <row r="30" spans="1:8" s="61" customFormat="1" ht="12.9" customHeight="1">
      <c r="A30" s="78">
        <v>38795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8"/>
        <v>#VALUE!</v>
      </c>
      <c r="G30" s="107">
        <f>IFERROR(HLOOKUP(A30,HESAP!$2:$105,102,FALSE),"")</f>
        <v>0</v>
      </c>
      <c r="H30" s="95" t="e">
        <f t="shared" si="19"/>
        <v>#VALUE!</v>
      </c>
    </row>
    <row r="31" spans="1:8" s="61" customFormat="1" ht="12.9" customHeight="1">
      <c r="A31" s="78">
        <v>40354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si="14"/>
        <v>#VALUE!</v>
      </c>
      <c r="G31" s="107">
        <f>IFERROR(HLOOKUP(A31,HESAP!$2:$105,102,FALSE),"")</f>
        <v>62.070432663690468</v>
      </c>
      <c r="H31" s="95" t="e">
        <f t="shared" si="15"/>
        <v>#VALUE!</v>
      </c>
    </row>
    <row r="32" spans="1:8" s="61" customFormat="1" ht="12.9" customHeight="1">
      <c r="A32" s="78">
        <v>41536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0</v>
      </c>
      <c r="H32" s="95" t="e">
        <f t="shared" ref="H32" si="21">G32+F32</f>
        <v>#VALUE!</v>
      </c>
    </row>
    <row r="33" spans="1:8" s="61" customFormat="1" ht="12.9" customHeight="1">
      <c r="A33" s="78">
        <v>41968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>
        <f>IFERROR(HLOOKUP(A33,HESAP!$2:$105,102,FALSE),"")</f>
        <v>0</v>
      </c>
      <c r="H33" s="95" t="e">
        <f t="shared" ref="H33" si="23">G33+F33</f>
        <v>#VALUE!</v>
      </c>
    </row>
    <row r="34" spans="1:8" s="61" customFormat="1" ht="12.9" customHeight="1">
      <c r="A34" s="78">
        <v>41969</v>
      </c>
      <c r="B34" s="97" t="s">
        <v>141</v>
      </c>
      <c r="C34" s="108">
        <f>IFERROR(HLOOKUP(A34,HESAP!$3:$106,104,FALSE),"")</f>
        <v>0</v>
      </c>
      <c r="D34" s="106" t="str">
        <f>IFERROR(HLOOKUP(A34,HESAP!$4:$106,103,FALSE),"")</f>
        <v/>
      </c>
      <c r="E34" s="106" t="str">
        <f>IFERROR(HLOOKUP(A34,HESAP!$2:$105,104,FALSE),"")</f>
        <v/>
      </c>
      <c r="F34" s="95" t="e">
        <f t="shared" ref="F34" si="24">E34+D34</f>
        <v>#VALUE!</v>
      </c>
      <c r="G34" s="107">
        <f>IFERROR(HLOOKUP(A34,HESAP!$2:$105,102,FALSE),"")</f>
        <v>0</v>
      </c>
      <c r="H34" s="95" t="e">
        <f t="shared" ref="H34" si="25">G34+F34</f>
        <v>#VALUE!</v>
      </c>
    </row>
    <row r="35" spans="1:8" s="61" customFormat="1" ht="12.9" customHeight="1">
      <c r="A35" s="79"/>
      <c r="B35" s="112"/>
      <c r="C35" s="108"/>
      <c r="D35" s="95"/>
      <c r="E35" s="95"/>
      <c r="F35" s="95"/>
      <c r="G35" s="95"/>
      <c r="H35" s="96"/>
    </row>
    <row r="36" spans="1:8" ht="21.9" customHeight="1" thickBot="1">
      <c r="A36" s="80">
        <f>COUNT(A5:A35)</f>
        <v>30</v>
      </c>
      <c r="B36" s="113"/>
      <c r="C36" s="109"/>
      <c r="D36" s="81"/>
      <c r="E36" s="81"/>
      <c r="F36" s="81"/>
      <c r="G36" s="81"/>
      <c r="H36" s="82"/>
    </row>
    <row r="37" spans="1:8" ht="21.9" customHeight="1" thickBot="1">
      <c r="A37" s="86" t="s">
        <v>19</v>
      </c>
      <c r="B37" s="114" t="s">
        <v>20</v>
      </c>
      <c r="C37" s="110">
        <f t="shared" ref="C37:H37" si="26">SUM(C5:C34)</f>
        <v>0</v>
      </c>
      <c r="D37" s="87">
        <f t="shared" si="26"/>
        <v>0</v>
      </c>
      <c r="E37" s="87">
        <f t="shared" si="26"/>
        <v>0</v>
      </c>
      <c r="F37" s="87" t="e">
        <f t="shared" si="26"/>
        <v>#VALUE!</v>
      </c>
      <c r="G37" s="87">
        <f t="shared" si="26"/>
        <v>539.20930605368585</v>
      </c>
      <c r="H37" s="87" t="e">
        <f t="shared" si="26"/>
        <v>#VALUE!</v>
      </c>
    </row>
    <row r="38" spans="1:8" ht="16.2" thickBot="1">
      <c r="A38" s="83"/>
      <c r="B38" s="115"/>
      <c r="C38" s="111"/>
      <c r="D38" s="84"/>
      <c r="E38" s="84"/>
      <c r="F38" s="84"/>
      <c r="G38" s="84"/>
      <c r="H38" s="85"/>
    </row>
    <row r="42" spans="1:8" ht="21" customHeight="1">
      <c r="C42" s="62"/>
      <c r="D42" s="62"/>
    </row>
    <row r="43" spans="1:8" ht="22.5" customHeight="1">
      <c r="E4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40"/>
  <sheetViews>
    <sheetView workbookViewId="0">
      <pane ySplit="2" topLeftCell="A15" activePane="bottomLeft" state="frozen"/>
      <selection pane="bottomLeft" activeCell="J39" sqref="J39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112</v>
      </c>
      <c r="C3" s="98">
        <f>HLOOKUP(A3,HESAP!$5:$101,97,FALSE)</f>
        <v>54</v>
      </c>
      <c r="D3" s="98" t="e">
        <f>HLOOKUP(A3,HESAP!$1:$101,101,FALSE)</f>
        <v>#DIV/0!</v>
      </c>
    </row>
    <row r="4" spans="1:7" ht="12.9" customHeight="1">
      <c r="A4" s="92">
        <v>2253</v>
      </c>
      <c r="B4" s="137" t="s">
        <v>113</v>
      </c>
      <c r="C4" s="98" t="e">
        <f>HLOOKUP(A4,HESAP!$5:$101,97,FALSE)</f>
        <v>#N/A</v>
      </c>
      <c r="D4" s="98" t="e">
        <f>HLOOKUP(A4,HESAP!$1:$101,101,FALSE)</f>
        <v>#DIV/0!</v>
      </c>
    </row>
    <row r="5" spans="1:7" ht="12.9" customHeight="1">
      <c r="A5" s="92">
        <v>2286</v>
      </c>
      <c r="B5" s="137" t="s">
        <v>114</v>
      </c>
      <c r="C5" s="98" t="e">
        <f>HLOOKUP(A5,HESAP!$5:$101,97,FALSE)</f>
        <v>#N/A</v>
      </c>
      <c r="D5" s="98" t="e">
        <f>HLOOKUP(A5,HESAP!$1:$101,101,FALSE)</f>
        <v>#DIV/0!</v>
      </c>
    </row>
    <row r="6" spans="1:7" ht="12.9" customHeight="1">
      <c r="A6" s="92">
        <v>2349</v>
      </c>
      <c r="B6" s="137" t="s">
        <v>115</v>
      </c>
      <c r="C6" s="98" t="e">
        <f>HLOOKUP(A6,HESAP!$5:$101,97,FALSE)</f>
        <v>#N/A</v>
      </c>
      <c r="D6" s="98" t="e">
        <f>HLOOKUP(A6,HESAP!$1:$101,101,FALSE)</f>
        <v>#DIV/0!</v>
      </c>
    </row>
    <row r="7" spans="1:7" ht="12.9" customHeight="1">
      <c r="A7" s="92">
        <v>2371</v>
      </c>
      <c r="B7" s="137" t="s">
        <v>116</v>
      </c>
      <c r="C7" s="98" t="e">
        <f>HLOOKUP(A7,HESAP!$5:$101,97,FALSE)</f>
        <v>#N/A</v>
      </c>
      <c r="D7" s="98">
        <f>HLOOKUP(A7,HESAP!$1:$101,101,FALSE)</f>
        <v>207.13584038647164</v>
      </c>
    </row>
    <row r="8" spans="1:7" ht="12.9" customHeight="1">
      <c r="A8" s="92">
        <v>2373</v>
      </c>
      <c r="B8" s="137" t="s">
        <v>117</v>
      </c>
      <c r="C8" s="98" t="e">
        <f>HLOOKUP(A8,HESAP!$5:$101,97,FALSE)</f>
        <v>#N/A</v>
      </c>
      <c r="D8" s="98">
        <f>HLOOKUP(A8,HESAP!$1:$101,101,FALSE)</f>
        <v>60</v>
      </c>
    </row>
    <row r="9" spans="1:7" ht="12.9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52.5</v>
      </c>
    </row>
    <row r="10" spans="1:7" ht="12.9" customHeight="1">
      <c r="A10" s="92">
        <v>13566</v>
      </c>
      <c r="B10" s="137" t="s">
        <v>119</v>
      </c>
      <c r="C10" s="98" t="e">
        <f>HLOOKUP(A10,HESAP!$5:$101,97,FALSE)</f>
        <v>#N/A</v>
      </c>
      <c r="D10" s="98" t="e">
        <f>HLOOKUP(A10,HESAP!$1:$101,101,FALSE)</f>
        <v>#DIV/0!</v>
      </c>
    </row>
    <row r="11" spans="1:7" ht="12.9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260.00431634615381</v>
      </c>
    </row>
    <row r="12" spans="1:7" ht="12.9" customHeight="1">
      <c r="A12" s="92">
        <v>17717</v>
      </c>
      <c r="B12" s="137" t="s">
        <v>121</v>
      </c>
      <c r="C12" s="98" t="e">
        <f>HLOOKUP(A12,HESAP!$5:$101,97,FALSE)</f>
        <v>#N/A</v>
      </c>
      <c r="D12" s="98">
        <f>HLOOKUP(A12,HESAP!$1:$101,101,FALSE)</f>
        <v>269.0593378896761</v>
      </c>
    </row>
    <row r="13" spans="1:7" ht="12.9" customHeight="1">
      <c r="A13" s="92">
        <v>18397</v>
      </c>
      <c r="B13" s="137" t="s">
        <v>122</v>
      </c>
      <c r="C13" s="98" t="e">
        <f>HLOOKUP(A13,HESAP!$5:$101,97,FALSE)</f>
        <v>#N/A</v>
      </c>
      <c r="D13" s="98" t="e">
        <f>HLOOKUP(A13,HESAP!$1:$101,101,FALSE)</f>
        <v>#DIV/0!</v>
      </c>
    </row>
    <row r="14" spans="1:7" ht="12.9" customHeight="1">
      <c r="A14" s="92">
        <v>19674</v>
      </c>
      <c r="B14" s="137" t="s">
        <v>123</v>
      </c>
      <c r="C14" s="98" t="e">
        <f>HLOOKUP(A14,HESAP!$5:$101,97,FALSE)</f>
        <v>#N/A</v>
      </c>
      <c r="D14" s="98">
        <f>HLOOKUP(A14,HESAP!$1:$101,101,FALSE)</f>
        <v>267.04647168850806</v>
      </c>
    </row>
    <row r="15" spans="1:7" ht="12.9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253.1257027138158</v>
      </c>
    </row>
    <row r="16" spans="1:7" ht="12.9" customHeight="1">
      <c r="A16" s="92">
        <v>21925</v>
      </c>
      <c r="B16" s="137" t="s">
        <v>125</v>
      </c>
      <c r="C16" s="98" t="e">
        <f>HLOOKUP(A16,HESAP!$5:$101,97,FALSE)</f>
        <v>#N/A</v>
      </c>
      <c r="D16" s="98">
        <f>HLOOKUP(A16,HESAP!$1:$101,101,FALSE)</f>
        <v>283.30733779065321</v>
      </c>
    </row>
    <row r="17" spans="1:4" ht="12.9" customHeight="1">
      <c r="A17" s="92">
        <v>23083</v>
      </c>
      <c r="B17" s="137" t="s">
        <v>126</v>
      </c>
      <c r="C17" s="98" t="e">
        <f>HLOOKUP(A17,HESAP!$5:$101,97,FALSE)</f>
        <v>#N/A</v>
      </c>
      <c r="D17" s="98" t="e">
        <f>HLOOKUP(A17,HESAP!$1:$101,101,FALSE)</f>
        <v>#DIV/0!</v>
      </c>
    </row>
    <row r="18" spans="1:4" ht="12.9" customHeight="1">
      <c r="A18" s="92">
        <v>25109</v>
      </c>
      <c r="B18" s="137" t="s">
        <v>127</v>
      </c>
      <c r="C18" s="98" t="e">
        <f>HLOOKUP(A18,HESAP!$5:$101,97,FALSE)</f>
        <v>#N/A</v>
      </c>
      <c r="D18" s="98" t="e">
        <f>HLOOKUP(A18,HESAP!$1:$101,101,FALSE)</f>
        <v>#DIV/0!</v>
      </c>
    </row>
    <row r="19" spans="1:4" ht="12.9" customHeight="1">
      <c r="A19" s="92">
        <v>25674</v>
      </c>
      <c r="B19" s="137" t="s">
        <v>128</v>
      </c>
      <c r="C19" s="98" t="e">
        <f>HLOOKUP(A19,HESAP!$5:$101,97,FALSE)</f>
        <v>#N/A</v>
      </c>
      <c r="D19" s="98">
        <f>HLOOKUP(A19,HESAP!$1:$101,101,FALSE)</f>
        <v>262.83617693452379</v>
      </c>
    </row>
    <row r="20" spans="1:4" ht="12.9" customHeight="1">
      <c r="A20" s="92">
        <v>26241</v>
      </c>
      <c r="B20" s="137" t="s">
        <v>129</v>
      </c>
      <c r="C20" s="98" t="e">
        <f>HLOOKUP(A20,HESAP!$5:$101,97,FALSE)</f>
        <v>#N/A</v>
      </c>
      <c r="D20" s="98" t="e">
        <f>HLOOKUP(A20,HESAP!$1:$101,101,FALSE)</f>
        <v>#DIV/0!</v>
      </c>
    </row>
    <row r="21" spans="1:4" ht="12.9" customHeight="1">
      <c r="A21" s="92">
        <v>27451</v>
      </c>
      <c r="B21" s="137" t="s">
        <v>130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4" ht="12.9" customHeight="1">
      <c r="A22" s="92">
        <v>31364</v>
      </c>
      <c r="B22" s="137" t="s">
        <v>131</v>
      </c>
      <c r="C22" s="98" t="e">
        <f>HLOOKUP(A22,HESAP!$5:$101,97,FALSE)</f>
        <v>#N/A</v>
      </c>
      <c r="D22" s="98">
        <f>HLOOKUP(A22,HESAP!$1:$101,101,FALSE)</f>
        <v>295.62813468950321</v>
      </c>
    </row>
    <row r="23" spans="1:4" ht="12.9" customHeight="1">
      <c r="A23" s="92">
        <v>31551</v>
      </c>
      <c r="B23" s="137" t="s">
        <v>132</v>
      </c>
      <c r="C23" s="98" t="e">
        <f>HLOOKUP(A23,HESAP!$5:$101,97,FALSE)</f>
        <v>#N/A</v>
      </c>
      <c r="D23" s="98" t="e">
        <f>HLOOKUP(A23,HESAP!$1:$101,101,FALSE)</f>
        <v>#DIV/0!</v>
      </c>
    </row>
    <row r="24" spans="1:4" ht="12.9" customHeight="1">
      <c r="A24" s="92">
        <v>31553</v>
      </c>
      <c r="B24" s="137" t="s">
        <v>133</v>
      </c>
      <c r="C24" s="98" t="e">
        <f>HLOOKUP(A24,HESAP!$5:$101,97,FALSE)</f>
        <v>#N/A</v>
      </c>
      <c r="D24" s="98">
        <f>HLOOKUP(A24,HESAP!$1:$101,101,FALSE)</f>
        <v>283.5548592857142</v>
      </c>
    </row>
    <row r="25" spans="1:4" ht="12.9" customHeight="1">
      <c r="A25" s="92">
        <v>31554</v>
      </c>
      <c r="B25" s="137" t="s">
        <v>134</v>
      </c>
      <c r="C25" s="98" t="e">
        <f>HLOOKUP(A25,HESAP!$5:$101,97,FALSE)</f>
        <v>#N/A</v>
      </c>
      <c r="D25" s="98" t="e">
        <f>HLOOKUP(A25,HESAP!$1:$101,101,FALSE)</f>
        <v>#DIV/0!</v>
      </c>
    </row>
    <row r="26" spans="1:4" ht="12.9" customHeight="1">
      <c r="A26" s="92">
        <v>35944</v>
      </c>
      <c r="B26" s="137" t="s">
        <v>135</v>
      </c>
      <c r="C26" s="98" t="e">
        <f>HLOOKUP(A26,HESAP!$5:$101,97,FALSE)</f>
        <v>#N/A</v>
      </c>
      <c r="D26" s="98" t="e">
        <f>HLOOKUP(A26,HESAP!$1:$101,101,FALSE)</f>
        <v>#DIV/0!</v>
      </c>
    </row>
    <row r="27" spans="1:4" ht="12.9" customHeight="1">
      <c r="A27" s="92">
        <v>36611</v>
      </c>
      <c r="B27" s="137" t="s">
        <v>136</v>
      </c>
      <c r="C27" s="98" t="e">
        <f>HLOOKUP(A27,HESAP!$5:$101,97,FALSE)</f>
        <v>#N/A</v>
      </c>
      <c r="D27" s="98">
        <f>HLOOKUP(A27,HESAP!$1:$101,101,FALSE)</f>
        <v>0</v>
      </c>
    </row>
    <row r="28" spans="1:4" ht="12.9" customHeight="1">
      <c r="A28" s="92">
        <v>38795</v>
      </c>
      <c r="B28" s="137" t="s">
        <v>137</v>
      </c>
      <c r="C28" s="98" t="e">
        <f>HLOOKUP(A28,HESAP!$5:$101,97,FALSE)</f>
        <v>#N/A</v>
      </c>
      <c r="D28" s="98">
        <f>HLOOKUP(A28,HESAP!$1:$101,101,FALSE)</f>
        <v>225.16584538690472</v>
      </c>
    </row>
    <row r="29" spans="1:4" ht="12.9" customHeight="1">
      <c r="A29" s="92">
        <v>40354</v>
      </c>
      <c r="B29" s="137" t="s">
        <v>138</v>
      </c>
      <c r="C29" s="98" t="e">
        <f>HLOOKUP(A29,HESAP!$5:$101,97,FALSE)</f>
        <v>#N/A</v>
      </c>
      <c r="D29" s="98">
        <f>HLOOKUP(A29,HESAP!$1:$101,101,FALSE)</f>
        <v>298.79422068452379</v>
      </c>
    </row>
    <row r="30" spans="1:4" ht="12.9" customHeight="1">
      <c r="A30" s="93">
        <v>41536</v>
      </c>
      <c r="B30" s="138" t="s">
        <v>139</v>
      </c>
      <c r="C30" s="98" t="e">
        <f>HLOOKUP(A30,HESAP!$5:$101,97,FALSE)</f>
        <v>#N/A</v>
      </c>
      <c r="D30" s="98" t="e">
        <f>HLOOKUP(A30,HESAP!$1:$101,101,FALSE)</f>
        <v>#DIV/0!</v>
      </c>
    </row>
    <row r="31" spans="1:4" ht="12.9" customHeight="1">
      <c r="A31" s="93">
        <v>41968</v>
      </c>
      <c r="B31" s="138" t="s">
        <v>140</v>
      </c>
      <c r="C31" s="98" t="e">
        <f>HLOOKUP(A31,HESAP!$5:$101,97,FALSE)</f>
        <v>#N/A</v>
      </c>
      <c r="D31" s="98">
        <f>HLOOKUP(A31,HESAP!$1:$101,101,FALSE)</f>
        <v>256.03971152243588</v>
      </c>
    </row>
    <row r="32" spans="1:4" ht="12.9" customHeight="1">
      <c r="A32" s="93">
        <v>41969</v>
      </c>
      <c r="B32" s="138" t="s">
        <v>141</v>
      </c>
      <c r="C32" s="98" t="e">
        <f>HLOOKUP(A32,HESAP!$5:$101,97,FALSE)</f>
        <v>#N/A</v>
      </c>
      <c r="D32" s="98" t="e">
        <f>HLOOKUP(A32,HESAP!$1:$101,101,FALSE)</f>
        <v>#DIV/0!</v>
      </c>
    </row>
    <row r="33" spans="1:11" ht="12.9" customHeight="1">
      <c r="A33" s="136"/>
      <c r="B33" s="137"/>
      <c r="C33" s="98"/>
      <c r="D33" s="98"/>
    </row>
    <row r="34" spans="1:11" ht="12.9" customHeight="1">
      <c r="A34" s="136"/>
      <c r="B34" s="137"/>
      <c r="C34" s="98"/>
      <c r="D34" s="98"/>
    </row>
    <row r="35" spans="1:11" ht="13.8" thickBot="1">
      <c r="A35" s="89"/>
      <c r="B35" s="137"/>
      <c r="C35" s="140"/>
      <c r="D35" s="142"/>
    </row>
    <row r="36" spans="1:11" s="117" customFormat="1" ht="20.100000000000001" customHeight="1" thickBot="1">
      <c r="A36" s="102">
        <f>COUNT(A3:A35)</f>
        <v>30</v>
      </c>
      <c r="B36" s="116" t="s">
        <v>19</v>
      </c>
      <c r="C36" s="139" t="e">
        <f>SUM(C3:C34)</f>
        <v>#N/A</v>
      </c>
      <c r="D36" s="141" t="e">
        <f>SUM(D3:D34)</f>
        <v>#DIV/0!</v>
      </c>
    </row>
    <row r="37" spans="1:11" ht="13.8" thickBot="1">
      <c r="C37" s="244" t="s">
        <v>28</v>
      </c>
      <c r="D37" s="244"/>
      <c r="F37" s="143"/>
      <c r="G37" s="144"/>
      <c r="H37" s="144"/>
      <c r="I37" s="144"/>
      <c r="J37" s="144"/>
      <c r="K37" s="145"/>
    </row>
    <row r="38" spans="1:11" ht="13.8" thickTop="1">
      <c r="C38" s="245" t="e">
        <f>D36/C36</f>
        <v>#DIV/0!</v>
      </c>
      <c r="D38" s="246"/>
      <c r="F38" s="146"/>
      <c r="G38" s="151" t="s">
        <v>64</v>
      </c>
      <c r="H38" s="151"/>
      <c r="I38" s="151"/>
      <c r="J38" s="151" t="e">
        <f>C38*0.9</f>
        <v>#DIV/0!</v>
      </c>
      <c r="K38" s="147"/>
    </row>
    <row r="39" spans="1:11" ht="13.8" thickBot="1">
      <c r="C39" s="247"/>
      <c r="D39" s="248"/>
      <c r="F39" s="146"/>
      <c r="G39" s="152" t="s">
        <v>63</v>
      </c>
      <c r="H39" s="152"/>
      <c r="I39" s="152"/>
      <c r="J39" s="153" t="e">
        <f>J38*7.5</f>
        <v>#DIV/0!</v>
      </c>
      <c r="K39" s="147"/>
    </row>
    <row r="40" spans="1:11" ht="14.4" thickTop="1" thickBot="1">
      <c r="F40" s="148"/>
      <c r="G40" s="149"/>
      <c r="H40" s="149"/>
      <c r="I40" s="149"/>
      <c r="J40" s="149"/>
      <c r="K40" s="150"/>
    </row>
  </sheetData>
  <mergeCells count="3">
    <mergeCell ref="C37:D37"/>
    <mergeCell ref="C38:D3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7"/>
  <sheetViews>
    <sheetView workbookViewId="0">
      <pane ySplit="4" topLeftCell="A17" activePane="bottomLeft" state="frozen"/>
      <selection pane="bottomLeft" activeCell="E22" sqref="E22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112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120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121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122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128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129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130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131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31551</v>
      </c>
      <c r="B25" s="91" t="s">
        <v>132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31553</v>
      </c>
      <c r="B26" s="91" t="s">
        <v>133</v>
      </c>
      <c r="C26" s="119" t="e">
        <f t="shared" ref="C26:C28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31554</v>
      </c>
      <c r="B27" s="91" t="s">
        <v>134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35944</v>
      </c>
      <c r="B28" s="91" t="s">
        <v>135</v>
      </c>
      <c r="C28" s="119" t="e">
        <f t="shared" si="8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36611</v>
      </c>
      <c r="B29" s="91" t="s">
        <v>136</v>
      </c>
      <c r="C29" s="119" t="e">
        <f t="shared" ref="C29:C32" si="10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38795</v>
      </c>
      <c r="B30" s="91" t="s">
        <v>137</v>
      </c>
      <c r="C30" s="119" t="e">
        <f t="shared" si="10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40354</v>
      </c>
      <c r="B31" s="91" t="s">
        <v>138</v>
      </c>
      <c r="C31" s="119" t="e">
        <f t="shared" si="10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41536</v>
      </c>
      <c r="B32" s="91" t="s">
        <v>139</v>
      </c>
      <c r="C32" s="119" t="e">
        <f t="shared" si="10"/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41968</v>
      </c>
      <c r="B33" s="91" t="s">
        <v>140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>
        <v>41969</v>
      </c>
      <c r="B34" s="91" t="s">
        <v>141</v>
      </c>
      <c r="C34" s="119" t="e">
        <f t="shared" ref="C34" si="12">((E34+G34+I34)/(D34+F34+H34))</f>
        <v>#DIV/0!</v>
      </c>
      <c r="D34" s="123"/>
      <c r="E34" s="124"/>
      <c r="F34" s="125"/>
      <c r="G34" s="126"/>
      <c r="H34" s="123"/>
      <c r="I34" s="124"/>
      <c r="J34" s="88"/>
    </row>
    <row r="35" spans="1:10">
      <c r="A35" s="92"/>
      <c r="B35" s="91"/>
      <c r="C35" s="119"/>
      <c r="D35" s="123"/>
      <c r="E35" s="124"/>
      <c r="F35" s="125"/>
      <c r="G35" s="126"/>
      <c r="H35" s="123"/>
      <c r="I35" s="124"/>
      <c r="J35" s="88"/>
    </row>
    <row r="36" spans="1:10" ht="13.8" thickBot="1">
      <c r="A36" s="93"/>
      <c r="B36" s="94"/>
      <c r="C36" s="120"/>
      <c r="D36" s="127"/>
      <c r="E36" s="128"/>
      <c r="F36" s="129"/>
      <c r="G36" s="130"/>
      <c r="H36" s="127"/>
      <c r="I36" s="128"/>
      <c r="J36" s="88"/>
    </row>
    <row r="37" spans="1:10" s="118" customFormat="1" ht="20.100000000000001" customHeight="1" thickBot="1">
      <c r="A37" s="131">
        <f>COUNT(A6:A35)</f>
        <v>29</v>
      </c>
      <c r="B37" s="132" t="s">
        <v>19</v>
      </c>
      <c r="C37" s="133" t="e">
        <f>(E37+G37+I37)/(D37+F37+H37)</f>
        <v>#DIV/0!</v>
      </c>
      <c r="D37" s="134">
        <f t="shared" ref="D37:I37" si="13">SUM(D6:D34)</f>
        <v>0</v>
      </c>
      <c r="E37" s="135">
        <f t="shared" si="13"/>
        <v>0</v>
      </c>
      <c r="F37" s="134">
        <f t="shared" si="13"/>
        <v>0</v>
      </c>
      <c r="G37" s="135">
        <f t="shared" si="13"/>
        <v>0</v>
      </c>
      <c r="H37" s="134">
        <f t="shared" si="13"/>
        <v>0</v>
      </c>
      <c r="I37" s="135">
        <f t="shared" si="13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ORTALAMA!$C$37*7.5</f>
        <v>#DIV/0!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 t="e">
        <f>ORTALAMA!$C$37*7.5</f>
        <v>#DIV/0!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 t="e">
        <f>ORTALAMA!$C$37*7.5</f>
        <v>#DIV/0!</v>
      </c>
      <c r="F19" t="s">
        <v>100</v>
      </c>
      <c r="H19" s="61" t="s">
        <v>59</v>
      </c>
    </row>
    <row r="20" spans="1:11">
      <c r="A20">
        <v>19</v>
      </c>
      <c r="E20" s="57" t="e">
        <f>ORTALAMA!$C$37*7.5*0.9</f>
        <v>#DIV/0!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 t="e">
        <f>ORTALAMA!$C$37*7.5*0.9</f>
        <v>#DIV/0!</v>
      </c>
      <c r="F21" t="s">
        <v>58</v>
      </c>
      <c r="H21" s="61" t="s">
        <v>60</v>
      </c>
    </row>
    <row r="22" spans="1:11">
      <c r="A22">
        <v>21</v>
      </c>
      <c r="E22" s="57" t="e">
        <f>ORTALAMA!$C$37*7.5*0.9</f>
        <v>#DIV/0!</v>
      </c>
      <c r="F22" t="s">
        <v>103</v>
      </c>
      <c r="H22" s="61" t="s">
        <v>60</v>
      </c>
    </row>
    <row r="23" spans="1:11">
      <c r="A23">
        <v>22</v>
      </c>
      <c r="E23" s="57" t="e">
        <f>ORTALAMA!$C$37*7.5*0.9</f>
        <v>#DIV/0!</v>
      </c>
      <c r="F23" t="s">
        <v>93</v>
      </c>
      <c r="H23" s="61" t="s">
        <v>60</v>
      </c>
    </row>
    <row r="24" spans="1:11">
      <c r="A24">
        <v>23</v>
      </c>
      <c r="E24" s="57" t="e">
        <f>ORTALAMA!$C$37*7.5*0.9</f>
        <v>#DIV/0!</v>
      </c>
      <c r="F24" t="s">
        <v>53</v>
      </c>
      <c r="H24" s="61" t="s">
        <v>60</v>
      </c>
    </row>
    <row r="25" spans="1:11">
      <c r="A25">
        <v>24</v>
      </c>
      <c r="E25" s="57" t="e">
        <f>ORTALAMA!$C$37*7.5*0.9</f>
        <v>#DIV/0!</v>
      </c>
      <c r="F25" t="s">
        <v>54</v>
      </c>
      <c r="H25" s="61" t="s">
        <v>60</v>
      </c>
    </row>
    <row r="26" spans="1:11">
      <c r="A26">
        <v>25</v>
      </c>
      <c r="E26" s="57" t="e">
        <f>ORTALAMA!$C$37*7.5*0.9</f>
        <v>#DIV/0!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 t="e">
        <f>ORTALAMA!$C$37*7.5*0.9</f>
        <v>#DIV/0!</v>
      </c>
      <c r="F31" t="s">
        <v>91</v>
      </c>
    </row>
    <row r="32" spans="1:11">
      <c r="A32">
        <v>31</v>
      </c>
      <c r="E32" t="e">
        <f>ORTALAMA!$C$37*7.5*0.9</f>
        <v>#DIV/0!</v>
      </c>
      <c r="F32" t="s">
        <v>92</v>
      </c>
    </row>
    <row r="33" spans="1:6">
      <c r="A33">
        <v>32</v>
      </c>
      <c r="E33" t="e">
        <f>ORTALAMA!$C$37*7.5*0.9</f>
        <v>#DIV/0!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2022-03-09T09:33:09Z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