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\Downloads\"/>
    </mc:Choice>
  </mc:AlternateContent>
  <xr:revisionPtr revIDLastSave="0" documentId="13_ncr:1_{3A2CF661-339E-4038-B8C2-21773E6E30FD}" xr6:coauthVersionLast="47" xr6:coauthVersionMax="47" xr10:uidLastSave="{00000000-0000-0000-0000-000000000000}"/>
  <bookViews>
    <workbookView xWindow="-110" yWindow="-110" windowWidth="19420" windowHeight="11020" xr2:uid="{26D4546B-D2A1-4444-8EAF-A6228F96F0C1}"/>
  </bookViews>
  <sheets>
    <sheet name="Data" sheetId="2" r:id="rId1"/>
    <sheet name="Q1" sheetId="3" r:id="rId2"/>
    <sheet name="Q2" sheetId="4" r:id="rId3"/>
    <sheet name="Q3" sheetId="5" r:id="rId4"/>
    <sheet name="Q5" sheetId="8" r:id="rId5"/>
    <sheet name="Q6" sheetId="10" r:id="rId6"/>
    <sheet name="Q7" sheetId="15" r:id="rId7"/>
    <sheet name="Q8" sheetId="16" r:id="rId8"/>
    <sheet name="Q9" sheetId="17" r:id="rId9"/>
    <sheet name="Q10" sheetId="19" r:id="rId10"/>
  </sheets>
  <definedNames>
    <definedName name="_xlchart.v1.0" hidden="1">'Q6'!$S$5:$S$304</definedName>
    <definedName name="_xlchart.v1.1" hidden="1">'Q6'!$Q$5:$Q$304</definedName>
    <definedName name="_xlchart.v1.2" hidden="1">'Q6'!$R$5:$R$304</definedName>
    <definedName name="_xlchart.v1.3" hidden="1">'Q6'!$R$4</definedName>
    <definedName name="_xlchart.v1.4" hidden="1">'Q6'!$R$5:$R$304</definedName>
    <definedName name="_xlchart.v1.5" hidden="1">'Q6'!$R$4</definedName>
    <definedName name="_xlchart.v1.6" hidden="1">'Q6'!$R$5:$R$304</definedName>
    <definedName name="_xlcn.WorksheetConnection_beginnerDAcourseblank.xlsxtable41" hidden="1">Table4[]</definedName>
  </definedNames>
  <calcPr calcId="191029"/>
  <pivotCaches>
    <pivotCache cacheId="642" r:id="rId11"/>
    <pivotCache cacheId="645" r:id="rId12"/>
    <pivotCache cacheId="648" r:id="rId13"/>
    <pivotCache cacheId="651" r:id="rId14"/>
    <pivotCache cacheId="748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beginner-DA-course-blank.xlsx!table4"/>
        </x15:modelTables>
      </x15:dataModel>
    </ext>
  </extLst>
</workbook>
</file>

<file path=xl/calcChain.xml><?xml version="1.0" encoding="utf-8"?>
<calcChain xmlns="http://schemas.openxmlformats.org/spreadsheetml/2006/main">
  <c r="M9" i="17" l="1"/>
  <c r="B1" i="19"/>
  <c r="K10" i="17"/>
  <c r="M10" i="17" s="1"/>
  <c r="K11" i="17"/>
  <c r="M11" i="17" s="1"/>
  <c r="K12" i="17"/>
  <c r="M12" i="17" s="1"/>
  <c r="K13" i="17"/>
  <c r="M13" i="17" s="1"/>
  <c r="K14" i="17"/>
  <c r="M14" i="17" s="1"/>
  <c r="K15" i="17"/>
  <c r="M15" i="17" s="1"/>
  <c r="K16" i="17"/>
  <c r="M16" i="17" s="1"/>
  <c r="K17" i="17"/>
  <c r="M17" i="17" s="1"/>
  <c r="K18" i="17"/>
  <c r="M18" i="17" s="1"/>
  <c r="L10" i="17"/>
  <c r="L11" i="17"/>
  <c r="L12" i="17"/>
  <c r="L13" i="17"/>
  <c r="L14" i="17"/>
  <c r="L15" i="17"/>
  <c r="L16" i="17"/>
  <c r="L17" i="17"/>
  <c r="L18" i="17"/>
  <c r="L9" i="17"/>
  <c r="K9" i="17"/>
  <c r="G8" i="17"/>
  <c r="G12" i="17"/>
  <c r="G11" i="17"/>
  <c r="G14" i="17"/>
  <c r="F14" i="17"/>
  <c r="F12" i="17"/>
  <c r="F11" i="17"/>
  <c r="F13" i="17" s="1"/>
  <c r="B1" i="17"/>
  <c r="B1" i="16"/>
  <c r="B1" i="15"/>
  <c r="B1" i="10"/>
  <c r="I9" i="2"/>
  <c r="H9" i="2" s="1"/>
  <c r="I10" i="2"/>
  <c r="I11" i="2"/>
  <c r="I12" i="2"/>
  <c r="H12" i="2" s="1"/>
  <c r="I13" i="2"/>
  <c r="H13" i="2" s="1"/>
  <c r="I14" i="2"/>
  <c r="I15" i="2"/>
  <c r="I16" i="2"/>
  <c r="H16" i="2" s="1"/>
  <c r="I17" i="2"/>
  <c r="I18" i="2"/>
  <c r="I19" i="2"/>
  <c r="I20" i="2"/>
  <c r="H20" i="2" s="1"/>
  <c r="I21" i="2"/>
  <c r="I22" i="2"/>
  <c r="I23" i="2"/>
  <c r="H23" i="2" s="1"/>
  <c r="I24" i="2"/>
  <c r="H24" i="2" s="1"/>
  <c r="I25" i="2"/>
  <c r="I26" i="2"/>
  <c r="I27" i="2"/>
  <c r="I28" i="2"/>
  <c r="I29" i="2"/>
  <c r="H29" i="2" s="1"/>
  <c r="I30" i="2"/>
  <c r="H30" i="2" s="1"/>
  <c r="I31" i="2"/>
  <c r="H31" i="2" s="1"/>
  <c r="I32" i="2"/>
  <c r="H32" i="2" s="1"/>
  <c r="I33" i="2"/>
  <c r="I34" i="2"/>
  <c r="I35" i="2"/>
  <c r="I36" i="2"/>
  <c r="H36" i="2" s="1"/>
  <c r="I37" i="2"/>
  <c r="H37" i="2" s="1"/>
  <c r="I38" i="2"/>
  <c r="I39" i="2"/>
  <c r="I40" i="2"/>
  <c r="H40" i="2" s="1"/>
  <c r="I41" i="2"/>
  <c r="I42" i="2"/>
  <c r="I43" i="2"/>
  <c r="I44" i="2"/>
  <c r="H44" i="2" s="1"/>
  <c r="I45" i="2"/>
  <c r="H45" i="2" s="1"/>
  <c r="I46" i="2"/>
  <c r="H46" i="2" s="1"/>
  <c r="I47" i="2"/>
  <c r="H47" i="2" s="1"/>
  <c r="I48" i="2"/>
  <c r="H48" i="2" s="1"/>
  <c r="I49" i="2"/>
  <c r="I50" i="2"/>
  <c r="I51" i="2"/>
  <c r="I52" i="2"/>
  <c r="H52" i="2" s="1"/>
  <c r="I53" i="2"/>
  <c r="H53" i="2" s="1"/>
  <c r="I54" i="2"/>
  <c r="H54" i="2" s="1"/>
  <c r="I55" i="2"/>
  <c r="H55" i="2" s="1"/>
  <c r="I56" i="2"/>
  <c r="H56" i="2" s="1"/>
  <c r="I57" i="2"/>
  <c r="H57" i="2" s="1"/>
  <c r="I58" i="2"/>
  <c r="I59" i="2"/>
  <c r="I60" i="2"/>
  <c r="H60" i="2" s="1"/>
  <c r="I61" i="2"/>
  <c r="H61" i="2" s="1"/>
  <c r="I62" i="2"/>
  <c r="H62" i="2" s="1"/>
  <c r="I63" i="2"/>
  <c r="H63" i="2" s="1"/>
  <c r="I64" i="2"/>
  <c r="H64" i="2" s="1"/>
  <c r="I65" i="2"/>
  <c r="I66" i="2"/>
  <c r="I67" i="2"/>
  <c r="I68" i="2"/>
  <c r="I69" i="2"/>
  <c r="H69" i="2" s="1"/>
  <c r="I70" i="2"/>
  <c r="H70" i="2" s="1"/>
  <c r="I71" i="2"/>
  <c r="H71" i="2" s="1"/>
  <c r="I72" i="2"/>
  <c r="H72" i="2" s="1"/>
  <c r="I73" i="2"/>
  <c r="I74" i="2"/>
  <c r="I75" i="2"/>
  <c r="I76" i="2"/>
  <c r="I77" i="2"/>
  <c r="H77" i="2" s="1"/>
  <c r="I78" i="2"/>
  <c r="H78" i="2" s="1"/>
  <c r="I79" i="2"/>
  <c r="H79" i="2" s="1"/>
  <c r="I80" i="2"/>
  <c r="H80" i="2" s="1"/>
  <c r="I81" i="2"/>
  <c r="H81" i="2" s="1"/>
  <c r="I82" i="2"/>
  <c r="I83" i="2"/>
  <c r="I84" i="2"/>
  <c r="H84" i="2" s="1"/>
  <c r="I85" i="2"/>
  <c r="H85" i="2" s="1"/>
  <c r="I86" i="2"/>
  <c r="H86" i="2" s="1"/>
  <c r="I87" i="2"/>
  <c r="H87" i="2" s="1"/>
  <c r="I88" i="2"/>
  <c r="H88" i="2" s="1"/>
  <c r="I89" i="2"/>
  <c r="H89" i="2" s="1"/>
  <c r="I90" i="2"/>
  <c r="I91" i="2"/>
  <c r="I92" i="2"/>
  <c r="I93" i="2"/>
  <c r="H93" i="2" s="1"/>
  <c r="I94" i="2"/>
  <c r="H94" i="2" s="1"/>
  <c r="I95" i="2"/>
  <c r="H95" i="2" s="1"/>
  <c r="I96" i="2"/>
  <c r="H96" i="2" s="1"/>
  <c r="I97" i="2"/>
  <c r="I98" i="2"/>
  <c r="I99" i="2"/>
  <c r="I100" i="2"/>
  <c r="H100" i="2" s="1"/>
  <c r="I101" i="2"/>
  <c r="H101" i="2" s="1"/>
  <c r="I102" i="2"/>
  <c r="H102" i="2" s="1"/>
  <c r="I103" i="2"/>
  <c r="H103" i="2" s="1"/>
  <c r="I104" i="2"/>
  <c r="H104" i="2" s="1"/>
  <c r="I105" i="2"/>
  <c r="I106" i="2"/>
  <c r="I107" i="2"/>
  <c r="I108" i="2"/>
  <c r="H108" i="2" s="1"/>
  <c r="I109" i="2"/>
  <c r="H109" i="2" s="1"/>
  <c r="I110" i="2"/>
  <c r="I111" i="2"/>
  <c r="I112" i="2"/>
  <c r="H112" i="2" s="1"/>
  <c r="I113" i="2"/>
  <c r="H113" i="2" s="1"/>
  <c r="I114" i="2"/>
  <c r="I115" i="2"/>
  <c r="I116" i="2"/>
  <c r="H116" i="2" s="1"/>
  <c r="I117" i="2"/>
  <c r="H117" i="2" s="1"/>
  <c r="I118" i="2"/>
  <c r="H118" i="2" s="1"/>
  <c r="I119" i="2"/>
  <c r="H119" i="2" s="1"/>
  <c r="I120" i="2"/>
  <c r="H120" i="2" s="1"/>
  <c r="I121" i="2"/>
  <c r="I122" i="2"/>
  <c r="I123" i="2"/>
  <c r="I124" i="2"/>
  <c r="I125" i="2"/>
  <c r="H125" i="2" s="1"/>
  <c r="I126" i="2"/>
  <c r="I127" i="2"/>
  <c r="I128" i="2"/>
  <c r="H128" i="2" s="1"/>
  <c r="I129" i="2"/>
  <c r="I130" i="2"/>
  <c r="I131" i="2"/>
  <c r="I132" i="2"/>
  <c r="H132" i="2" s="1"/>
  <c r="I133" i="2"/>
  <c r="H133" i="2" s="1"/>
  <c r="I134" i="2"/>
  <c r="H134" i="2" s="1"/>
  <c r="I135" i="2"/>
  <c r="H135" i="2" s="1"/>
  <c r="I136" i="2"/>
  <c r="H136" i="2" s="1"/>
  <c r="I137" i="2"/>
  <c r="I138" i="2"/>
  <c r="I139" i="2"/>
  <c r="I140" i="2"/>
  <c r="I141" i="2"/>
  <c r="H141" i="2" s="1"/>
  <c r="I142" i="2"/>
  <c r="H142" i="2" s="1"/>
  <c r="I143" i="2"/>
  <c r="H143" i="2" s="1"/>
  <c r="I144" i="2"/>
  <c r="H144" i="2" s="1"/>
  <c r="I145" i="2"/>
  <c r="I146" i="2"/>
  <c r="I147" i="2"/>
  <c r="I148" i="2"/>
  <c r="I149" i="2"/>
  <c r="H149" i="2" s="1"/>
  <c r="I150" i="2"/>
  <c r="H150" i="2" s="1"/>
  <c r="I151" i="2"/>
  <c r="H151" i="2" s="1"/>
  <c r="I152" i="2"/>
  <c r="H152" i="2" s="1"/>
  <c r="I153" i="2"/>
  <c r="I154" i="2"/>
  <c r="I155" i="2"/>
  <c r="I156" i="2"/>
  <c r="H156" i="2" s="1"/>
  <c r="I157" i="2"/>
  <c r="H157" i="2" s="1"/>
  <c r="I158" i="2"/>
  <c r="I159" i="2"/>
  <c r="H159" i="2" s="1"/>
  <c r="I160" i="2"/>
  <c r="H160" i="2" s="1"/>
  <c r="I161" i="2"/>
  <c r="H161" i="2" s="1"/>
  <c r="I162" i="2"/>
  <c r="I163" i="2"/>
  <c r="I164" i="2"/>
  <c r="H164" i="2" s="1"/>
  <c r="I165" i="2"/>
  <c r="H165" i="2" s="1"/>
  <c r="I166" i="2"/>
  <c r="I167" i="2"/>
  <c r="H167" i="2" s="1"/>
  <c r="I168" i="2"/>
  <c r="H168" i="2" s="1"/>
  <c r="I169" i="2"/>
  <c r="I170" i="2"/>
  <c r="I171" i="2"/>
  <c r="I172" i="2"/>
  <c r="H172" i="2" s="1"/>
  <c r="I173" i="2"/>
  <c r="H173" i="2" s="1"/>
  <c r="I174" i="2"/>
  <c r="H174" i="2" s="1"/>
  <c r="I175" i="2"/>
  <c r="H175" i="2" s="1"/>
  <c r="I176" i="2"/>
  <c r="H176" i="2" s="1"/>
  <c r="I177" i="2"/>
  <c r="I178" i="2"/>
  <c r="I179" i="2"/>
  <c r="I180" i="2"/>
  <c r="H180" i="2" s="1"/>
  <c r="I181" i="2"/>
  <c r="H181" i="2" s="1"/>
  <c r="I182" i="2"/>
  <c r="H182" i="2" s="1"/>
  <c r="I183" i="2"/>
  <c r="H183" i="2" s="1"/>
  <c r="I184" i="2"/>
  <c r="H184" i="2" s="1"/>
  <c r="I185" i="2"/>
  <c r="H185" i="2" s="1"/>
  <c r="I186" i="2"/>
  <c r="I187" i="2"/>
  <c r="I188" i="2"/>
  <c r="I189" i="2"/>
  <c r="H189" i="2" s="1"/>
  <c r="I190" i="2"/>
  <c r="H190" i="2" s="1"/>
  <c r="I191" i="2"/>
  <c r="H191" i="2" s="1"/>
  <c r="I192" i="2"/>
  <c r="H192" i="2" s="1"/>
  <c r="I193" i="2"/>
  <c r="I194" i="2"/>
  <c r="I195" i="2"/>
  <c r="I196" i="2"/>
  <c r="H196" i="2" s="1"/>
  <c r="I197" i="2"/>
  <c r="H197" i="2" s="1"/>
  <c r="I198" i="2"/>
  <c r="H198" i="2" s="1"/>
  <c r="I199" i="2"/>
  <c r="H199" i="2" s="1"/>
  <c r="I200" i="2"/>
  <c r="H200" i="2" s="1"/>
  <c r="I201" i="2"/>
  <c r="I202" i="2"/>
  <c r="I203" i="2"/>
  <c r="I204" i="2"/>
  <c r="I205" i="2"/>
  <c r="H205" i="2" s="1"/>
  <c r="I206" i="2"/>
  <c r="H206" i="2" s="1"/>
  <c r="I207" i="2"/>
  <c r="H207" i="2" s="1"/>
  <c r="I208" i="2"/>
  <c r="H208" i="2" s="1"/>
  <c r="I209" i="2"/>
  <c r="H209" i="2" s="1"/>
  <c r="I210" i="2"/>
  <c r="I211" i="2"/>
  <c r="I212" i="2"/>
  <c r="H212" i="2" s="1"/>
  <c r="I213" i="2"/>
  <c r="H213" i="2" s="1"/>
  <c r="I214" i="2"/>
  <c r="H214" i="2" s="1"/>
  <c r="I215" i="2"/>
  <c r="H215" i="2" s="1"/>
  <c r="I216" i="2"/>
  <c r="H216" i="2" s="1"/>
  <c r="I217" i="2"/>
  <c r="H217" i="2" s="1"/>
  <c r="I218" i="2"/>
  <c r="I219" i="2"/>
  <c r="I220" i="2"/>
  <c r="I221" i="2"/>
  <c r="H221" i="2" s="1"/>
  <c r="I222" i="2"/>
  <c r="H222" i="2" s="1"/>
  <c r="I223" i="2"/>
  <c r="H223" i="2" s="1"/>
  <c r="I224" i="2"/>
  <c r="H224" i="2" s="1"/>
  <c r="I225" i="2"/>
  <c r="I226" i="2"/>
  <c r="I227" i="2"/>
  <c r="I228" i="2"/>
  <c r="H228" i="2" s="1"/>
  <c r="I229" i="2"/>
  <c r="H229" i="2" s="1"/>
  <c r="I230" i="2"/>
  <c r="I231" i="2"/>
  <c r="H231" i="2" s="1"/>
  <c r="I232" i="2"/>
  <c r="H232" i="2" s="1"/>
  <c r="I233" i="2"/>
  <c r="I234" i="2"/>
  <c r="I235" i="2"/>
  <c r="I236" i="2"/>
  <c r="I237" i="2"/>
  <c r="I238" i="2"/>
  <c r="H238" i="2" s="1"/>
  <c r="I239" i="2"/>
  <c r="H239" i="2" s="1"/>
  <c r="I240" i="2"/>
  <c r="H240" i="2" s="1"/>
  <c r="I241" i="2"/>
  <c r="H241" i="2" s="1"/>
  <c r="I242" i="2"/>
  <c r="I243" i="2"/>
  <c r="I244" i="2"/>
  <c r="H244" i="2" s="1"/>
  <c r="I245" i="2"/>
  <c r="H245" i="2" s="1"/>
  <c r="I246" i="2"/>
  <c r="H246" i="2" s="1"/>
  <c r="I247" i="2"/>
  <c r="H247" i="2" s="1"/>
  <c r="I248" i="2"/>
  <c r="H248" i="2" s="1"/>
  <c r="I249" i="2"/>
  <c r="I250" i="2"/>
  <c r="I251" i="2"/>
  <c r="I252" i="2"/>
  <c r="H252" i="2" s="1"/>
  <c r="I253" i="2"/>
  <c r="H253" i="2" s="1"/>
  <c r="I254" i="2"/>
  <c r="H254" i="2" s="1"/>
  <c r="I255" i="2"/>
  <c r="H255" i="2" s="1"/>
  <c r="I256" i="2"/>
  <c r="H256" i="2" s="1"/>
  <c r="I257" i="2"/>
  <c r="I258" i="2"/>
  <c r="I259" i="2"/>
  <c r="I260" i="2"/>
  <c r="I261" i="2"/>
  <c r="I262" i="2"/>
  <c r="H262" i="2" s="1"/>
  <c r="I263" i="2"/>
  <c r="H263" i="2" s="1"/>
  <c r="I264" i="2"/>
  <c r="H264" i="2" s="1"/>
  <c r="I265" i="2"/>
  <c r="H265" i="2" s="1"/>
  <c r="I266" i="2"/>
  <c r="I267" i="2"/>
  <c r="I268" i="2"/>
  <c r="H268" i="2" s="1"/>
  <c r="I269" i="2"/>
  <c r="H269" i="2" s="1"/>
  <c r="I270" i="2"/>
  <c r="H270" i="2" s="1"/>
  <c r="I271" i="2"/>
  <c r="H271" i="2" s="1"/>
  <c r="I272" i="2"/>
  <c r="H272" i="2" s="1"/>
  <c r="I273" i="2"/>
  <c r="H273" i="2" s="1"/>
  <c r="I274" i="2"/>
  <c r="I275" i="2"/>
  <c r="I276" i="2"/>
  <c r="I277" i="2"/>
  <c r="I278" i="2"/>
  <c r="I279" i="2"/>
  <c r="H279" i="2" s="1"/>
  <c r="I280" i="2"/>
  <c r="H280" i="2" s="1"/>
  <c r="I281" i="2"/>
  <c r="I282" i="2"/>
  <c r="I283" i="2"/>
  <c r="I284" i="2"/>
  <c r="H284" i="2" s="1"/>
  <c r="I285" i="2"/>
  <c r="H285" i="2" s="1"/>
  <c r="I286" i="2"/>
  <c r="H286" i="2" s="1"/>
  <c r="I287" i="2"/>
  <c r="H287" i="2" s="1"/>
  <c r="I288" i="2"/>
  <c r="H288" i="2" s="1"/>
  <c r="I289" i="2"/>
  <c r="I290" i="2"/>
  <c r="I291" i="2"/>
  <c r="I292" i="2"/>
  <c r="I293" i="2"/>
  <c r="H293" i="2" s="1"/>
  <c r="I294" i="2"/>
  <c r="H294" i="2" s="1"/>
  <c r="I295" i="2"/>
  <c r="H295" i="2" s="1"/>
  <c r="I296" i="2"/>
  <c r="H296" i="2" s="1"/>
  <c r="I297" i="2"/>
  <c r="H297" i="2" s="1"/>
  <c r="I298" i="2"/>
  <c r="I299" i="2"/>
  <c r="I300" i="2"/>
  <c r="H300" i="2" s="1"/>
  <c r="I301" i="2"/>
  <c r="H301" i="2" s="1"/>
  <c r="I302" i="2"/>
  <c r="H302" i="2" s="1"/>
  <c r="I303" i="2"/>
  <c r="H303" i="2" s="1"/>
  <c r="I304" i="2"/>
  <c r="H304" i="2" s="1"/>
  <c r="I305" i="2"/>
  <c r="I306" i="2"/>
  <c r="I307" i="2"/>
  <c r="I308" i="2"/>
  <c r="H308" i="2" s="1"/>
  <c r="H10" i="2"/>
  <c r="H14" i="2"/>
  <c r="H15" i="2"/>
  <c r="H22" i="2"/>
  <c r="H126" i="2"/>
  <c r="H127" i="2"/>
  <c r="H166" i="2"/>
  <c r="H230" i="2"/>
  <c r="H277" i="2"/>
  <c r="H278" i="2"/>
  <c r="H11" i="2"/>
  <c r="H19" i="2"/>
  <c r="H21" i="2"/>
  <c r="H25" i="2"/>
  <c r="H38" i="2"/>
  <c r="H39" i="2"/>
  <c r="H59" i="2"/>
  <c r="H65" i="2"/>
  <c r="H68" i="2"/>
  <c r="H76" i="2"/>
  <c r="H92" i="2"/>
  <c r="H97" i="2"/>
  <c r="H110" i="2"/>
  <c r="H111" i="2"/>
  <c r="H121" i="2"/>
  <c r="H131" i="2"/>
  <c r="H137" i="2"/>
  <c r="H140" i="2"/>
  <c r="H148" i="2"/>
  <c r="H153" i="2"/>
  <c r="H158" i="2"/>
  <c r="H187" i="2"/>
  <c r="H188" i="2"/>
  <c r="H193" i="2"/>
  <c r="H204" i="2"/>
  <c r="H220" i="2"/>
  <c r="H225" i="2"/>
  <c r="H236" i="2"/>
  <c r="H237" i="2"/>
  <c r="H249" i="2"/>
  <c r="H257" i="2"/>
  <c r="H259" i="2"/>
  <c r="H260" i="2"/>
  <c r="H261" i="2"/>
  <c r="H276" i="2"/>
  <c r="H281" i="2"/>
  <c r="H289" i="2"/>
  <c r="H292" i="2"/>
  <c r="H17" i="2"/>
  <c r="H18" i="2"/>
  <c r="H26" i="2"/>
  <c r="H27" i="2"/>
  <c r="H28" i="2"/>
  <c r="H33" i="2"/>
  <c r="H34" i="2"/>
  <c r="H35" i="2"/>
  <c r="H41" i="2"/>
  <c r="H42" i="2"/>
  <c r="H43" i="2"/>
  <c r="H49" i="2"/>
  <c r="H50" i="2"/>
  <c r="H51" i="2"/>
  <c r="H58" i="2"/>
  <c r="H66" i="2"/>
  <c r="H67" i="2"/>
  <c r="H73" i="2"/>
  <c r="H74" i="2"/>
  <c r="H75" i="2"/>
  <c r="H82" i="2"/>
  <c r="H83" i="2"/>
  <c r="H90" i="2"/>
  <c r="H91" i="2"/>
  <c r="H98" i="2"/>
  <c r="H99" i="2"/>
  <c r="H105" i="2"/>
  <c r="H106" i="2"/>
  <c r="H107" i="2"/>
  <c r="H114" i="2"/>
  <c r="H115" i="2"/>
  <c r="H122" i="2"/>
  <c r="H123" i="2"/>
  <c r="H124" i="2"/>
  <c r="H129" i="2"/>
  <c r="H130" i="2"/>
  <c r="H138" i="2"/>
  <c r="H139" i="2"/>
  <c r="H145" i="2"/>
  <c r="H146" i="2"/>
  <c r="H147" i="2"/>
  <c r="H154" i="2"/>
  <c r="H155" i="2"/>
  <c r="H162" i="2"/>
  <c r="H163" i="2"/>
  <c r="H169" i="2"/>
  <c r="H170" i="2"/>
  <c r="H171" i="2"/>
  <c r="H177" i="2"/>
  <c r="H178" i="2"/>
  <c r="H179" i="2"/>
  <c r="H186" i="2"/>
  <c r="H194" i="2"/>
  <c r="H195" i="2"/>
  <c r="H201" i="2"/>
  <c r="H202" i="2"/>
  <c r="H203" i="2"/>
  <c r="H210" i="2"/>
  <c r="H211" i="2"/>
  <c r="H218" i="2"/>
  <c r="H219" i="2"/>
  <c r="H226" i="2"/>
  <c r="H227" i="2"/>
  <c r="H233" i="2"/>
  <c r="H234" i="2"/>
  <c r="H235" i="2"/>
  <c r="H242" i="2"/>
  <c r="H243" i="2"/>
  <c r="H250" i="2"/>
  <c r="H251" i="2"/>
  <c r="H258" i="2"/>
  <c r="H266" i="2"/>
  <c r="H267" i="2"/>
  <c r="H274" i="2"/>
  <c r="H275" i="2"/>
  <c r="H282" i="2"/>
  <c r="H283" i="2"/>
  <c r="H290" i="2"/>
  <c r="H291" i="2"/>
  <c r="H298" i="2"/>
  <c r="H299" i="2"/>
  <c r="H305" i="2"/>
  <c r="H306" i="2"/>
  <c r="H307" i="2"/>
  <c r="B1" i="8"/>
  <c r="E8" i="3"/>
  <c r="D8" i="3"/>
  <c r="E9" i="3"/>
  <c r="E12" i="3"/>
  <c r="E13" i="3"/>
  <c r="E7" i="3"/>
  <c r="E6" i="3"/>
  <c r="E5" i="3"/>
  <c r="C10" i="5"/>
  <c r="D10" i="5" s="1"/>
  <c r="C6" i="5"/>
  <c r="D6" i="5" s="1"/>
  <c r="E9" i="5"/>
  <c r="E7" i="5"/>
  <c r="E10" i="5"/>
  <c r="E11" i="5"/>
  <c r="E6" i="5"/>
  <c r="E8" i="5"/>
  <c r="C9" i="5"/>
  <c r="D9" i="5" s="1"/>
  <c r="C7" i="5"/>
  <c r="D7" i="5" s="1"/>
  <c r="C11" i="5"/>
  <c r="D11" i="5" s="1"/>
  <c r="C8" i="5"/>
  <c r="D8" i="5" s="1"/>
  <c r="B1" i="5"/>
  <c r="B1" i="4"/>
  <c r="D13" i="3"/>
  <c r="D12" i="3"/>
  <c r="D5" i="3"/>
  <c r="D9" i="3"/>
  <c r="D7" i="3"/>
  <c r="D6" i="3"/>
  <c r="G13" i="17" l="1"/>
  <c r="E10" i="3"/>
  <c r="D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sarojini mandapati</author>
  </authors>
  <commentList>
    <comment ref="F11" authorId="0" shapeId="0" xr:uid="{5E889C7C-0CB9-4848-A5AE-F5240FA282BE}">
      <text>
        <r>
          <rPr>
            <b/>
            <sz val="9"/>
            <color indexed="81"/>
            <rFont val="Tahoma"/>
            <family val="2"/>
          </rPr>
          <t>sarojini mandapati:</t>
        </r>
        <r>
          <rPr>
            <sz val="9"/>
            <color indexed="81"/>
            <rFont val="Tahoma"/>
            <family val="2"/>
          </rPr>
          <t xml:space="preserve">
finding duplicate units
</t>
        </r>
      </text>
    </comment>
    <comment ref="F304" authorId="0" shapeId="0" xr:uid="{76EFF656-5688-402E-88C8-96BB29714101}">
      <text>
        <r>
          <rPr>
            <b/>
            <sz val="9"/>
            <color indexed="81"/>
            <rFont val="Tahoma"/>
            <family val="2"/>
          </rPr>
          <t>sarojini mandapati:</t>
        </r>
        <r>
          <rPr>
            <sz val="9"/>
            <color indexed="81"/>
            <rFont val="Tahoma"/>
            <family val="2"/>
          </rPr>
          <t xml:space="preserve">
0 units sold but amount is non zero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E46DF1-7385-4606-B953-96261BB66DC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8140B1A-8ECC-46B9-A365-1F76B0BE0563}" name="WorksheetConnection_beginner-DA-course-blank.xlsx!table4" type="102" refreshedVersion="8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beginnerDAcourseblank.xlsxtable41"/>
        </x15:connection>
      </ext>
    </extLst>
  </connection>
</connections>
</file>

<file path=xl/sharedStrings.xml><?xml version="1.0" encoding="utf-8"?>
<sst xmlns="http://schemas.openxmlformats.org/spreadsheetml/2006/main" count="2897" uniqueCount="86">
  <si>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</si>
  <si>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</si>
  <si>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</si>
  <si>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</si>
  <si>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</si>
  <si>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</si>
  <si>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</si>
  <si>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</si>
  <si>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</si>
  <si>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</si>
  <si>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</si>
  <si>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</si>
  <si>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</si>
  <si>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</si>
  <si>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</si>
  <si>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</si>
  <si>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</si>
  <si>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</si>
  <si>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</si>
  <si>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</si>
  <si>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</si>
  <si>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</si>
  <si>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</si>
  <si>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</si>
  <si>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</si>
  <si>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</si>
  <si>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</si>
  <si>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</si>
  <si>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</si>
  <si>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</si>
  <si>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</si>
  <si>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</si>
  <si>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</si>
  <si>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</si>
  <si>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</si>
  <si>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</si>
  <si>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</si>
  <si>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</si>
  <si>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</si>
  <si>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</si>
  <si>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</si>
  <si>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</si>
  <si>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</si>
  <si>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</si>
  <si>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</si>
  <si>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</si>
  <si>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</si>
  <si>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</si>
  <si>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</si>
  <si>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</si>
  <si>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</si>
  <si>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Exploratory Data Analysis (EDA) with CF</t>
  </si>
  <si>
    <t>Top 5 products by $ per unit</t>
  </si>
  <si>
    <t>Are there any anomalies in the data?</t>
  </si>
  <si>
    <t>Chocolate Data Analysis</t>
  </si>
  <si>
    <t>Profits by product (using products table)</t>
  </si>
  <si>
    <t xml:space="preserve">      Quick statistics</t>
  </si>
  <si>
    <t>Average</t>
  </si>
  <si>
    <t>Median</t>
  </si>
  <si>
    <t>Min</t>
  </si>
  <si>
    <t>Max</t>
  </si>
  <si>
    <t>Range</t>
  </si>
  <si>
    <t>Quater1</t>
  </si>
  <si>
    <t>Quater3</t>
  </si>
  <si>
    <t>Total</t>
  </si>
  <si>
    <t>Country</t>
  </si>
  <si>
    <t>units</t>
  </si>
  <si>
    <t>Row Labels</t>
  </si>
  <si>
    <t>Grand Total</t>
  </si>
  <si>
    <t>Sum of Amount</t>
  </si>
  <si>
    <t>Cost</t>
  </si>
  <si>
    <t>$per unit</t>
  </si>
  <si>
    <t>Best sales person</t>
  </si>
  <si>
    <t>Worst sales person</t>
  </si>
  <si>
    <t>At 8 th step added</t>
  </si>
  <si>
    <t>Sum of Cost</t>
  </si>
  <si>
    <t>profit</t>
  </si>
  <si>
    <t>Pick a country</t>
  </si>
  <si>
    <t>Quick summary</t>
  </si>
  <si>
    <t>Number of transactions</t>
  </si>
  <si>
    <t>sales</t>
  </si>
  <si>
    <t>Profit</t>
  </si>
  <si>
    <t>Quantity</t>
  </si>
  <si>
    <t>By Sales Person</t>
  </si>
  <si>
    <t>✅❎</t>
  </si>
  <si>
    <t>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</si>
</sst>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&quot;$&quot;#,##0.00_);[Red]\(&quot;$&quot;#,##0.00\)"/>
    <numFmt numFmtId="180" formatCode="_-[$$-409]* #,##0.00_ ;_-[$$-409]* \-#,##0.00\ ;_-[$$-409]* &quot;-&quot;??_ ;_-@_ "/>
    <numFmt numFmtId="183" formatCode="_-[$$-409]* #,##0_ ;_-[$$-409]* \-#,##0\ ;_-[$$-409]* &quot;-&quot;??_ ;_-@_ "/>
    <numFmt numFmtId="186" formatCode="_ * #,##0_ ;_ * \-#,##0_ ;_ * &quot;-&quot;??_ ;_ @_ "/>
    <numFmt numFmtId="191" formatCode="\$#,##0.00;\-\$#,##0.00;\$#,##0.00"/>
    <numFmt numFmtId="192" formatCode="\$#,##0;\-\$#,##0;\$#,##0"/>
    <numFmt numFmtId="193" formatCode="0%;\-0%;0%"/>
  </numFmts>
  <fonts count="1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3" borderId="0" xfId="0" applyFill="1"/>
    <xf numFmtId="0" fontId="0" fillId="4" borderId="2" xfId="0" applyFont="1" applyFill="1" applyBorder="1"/>
    <xf numFmtId="0" fontId="0" fillId="0" borderId="2" xfId="0" applyFont="1" applyBorder="1"/>
    <xf numFmtId="0" fontId="0" fillId="0" borderId="0" xfId="0" applyBorder="1"/>
    <xf numFmtId="164" fontId="0" fillId="0" borderId="0" xfId="0" applyNumberFormat="1" applyBorder="1"/>
    <xf numFmtId="3" fontId="0" fillId="0" borderId="0" xfId="0" applyNumberFormat="1" applyBorder="1"/>
    <xf numFmtId="0" fontId="0" fillId="2" borderId="0" xfId="0" applyFill="1" applyBorder="1"/>
    <xf numFmtId="0" fontId="0" fillId="3" borderId="0" xfId="0" applyFill="1" applyBorder="1"/>
    <xf numFmtId="0" fontId="1" fillId="3" borderId="0" xfId="0" applyFont="1" applyFill="1" applyBorder="1" applyAlignment="1">
      <alignment vertic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9" borderId="0" xfId="0" applyFont="1" applyFill="1" applyAlignment="1">
      <alignment horizontal="right"/>
    </xf>
    <xf numFmtId="0" fontId="6" fillId="11" borderId="0" xfId="0" applyFont="1" applyFill="1"/>
    <xf numFmtId="0" fontId="6" fillId="12" borderId="0" xfId="0" applyFont="1" applyFill="1"/>
    <xf numFmtId="0" fontId="0" fillId="11" borderId="0" xfId="0" applyFont="1" applyFill="1"/>
    <xf numFmtId="1" fontId="0" fillId="0" borderId="0" xfId="0" applyNumberFormat="1"/>
    <xf numFmtId="180" fontId="0" fillId="0" borderId="0" xfId="0" applyNumberFormat="1"/>
    <xf numFmtId="183" fontId="0" fillId="0" borderId="0" xfId="0" applyNumberFormat="1"/>
    <xf numFmtId="183" fontId="0" fillId="0" borderId="0" xfId="1" applyNumberFormat="1" applyFont="1"/>
    <xf numFmtId="0" fontId="2" fillId="6" borderId="0" xfId="0" applyFont="1" applyFill="1"/>
    <xf numFmtId="0" fontId="7" fillId="11" borderId="0" xfId="0" applyFont="1" applyFill="1"/>
    <xf numFmtId="0" fontId="6" fillId="6" borderId="0" xfId="0" applyFont="1" applyFill="1"/>
    <xf numFmtId="0" fontId="10" fillId="0" borderId="0" xfId="0" applyFont="1"/>
    <xf numFmtId="0" fontId="10" fillId="13" borderId="0" xfId="0" applyFont="1" applyFill="1"/>
    <xf numFmtId="0" fontId="10" fillId="13" borderId="0" xfId="0" applyFont="1" applyFill="1" applyBorder="1"/>
    <xf numFmtId="0" fontId="0" fillId="0" borderId="4" xfId="0" applyBorder="1"/>
    <xf numFmtId="0" fontId="0" fillId="0" borderId="5" xfId="0" applyBorder="1"/>
    <xf numFmtId="183" fontId="0" fillId="0" borderId="4" xfId="0" applyNumberFormat="1" applyBorder="1"/>
    <xf numFmtId="183" fontId="0" fillId="0" borderId="5" xfId="0" applyNumberFormat="1" applyBorder="1"/>
    <xf numFmtId="186" fontId="0" fillId="0" borderId="0" xfId="0" applyNumberFormat="1"/>
    <xf numFmtId="0" fontId="11" fillId="0" borderId="4" xfId="0" applyFont="1" applyBorder="1"/>
    <xf numFmtId="0" fontId="11" fillId="0" borderId="5" xfId="0" applyFont="1" applyBorder="1"/>
    <xf numFmtId="0" fontId="0" fillId="0" borderId="0" xfId="0" applyNumberFormat="1"/>
    <xf numFmtId="0" fontId="0" fillId="4" borderId="3" xfId="0" applyFont="1" applyFill="1" applyBorder="1"/>
    <xf numFmtId="0" fontId="0" fillId="0" borderId="3" xfId="0" applyFont="1" applyBorder="1"/>
    <xf numFmtId="2" fontId="0" fillId="0" borderId="0" xfId="0" applyNumberFormat="1" applyBorder="1"/>
    <xf numFmtId="180" fontId="0" fillId="0" borderId="0" xfId="0" applyNumberFormat="1" applyBorder="1"/>
    <xf numFmtId="0" fontId="0" fillId="10" borderId="0" xfId="0" applyFill="1" applyBorder="1"/>
    <xf numFmtId="191" fontId="0" fillId="0" borderId="0" xfId="0" applyNumberFormat="1"/>
    <xf numFmtId="0" fontId="4" fillId="5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164" fontId="0" fillId="4" borderId="3" xfId="0" applyNumberFormat="1" applyFont="1" applyFill="1" applyBorder="1"/>
    <xf numFmtId="3" fontId="0" fillId="4" borderId="3" xfId="0" applyNumberFormat="1" applyFont="1" applyFill="1" applyBorder="1"/>
    <xf numFmtId="164" fontId="0" fillId="0" borderId="3" xfId="0" applyNumberFormat="1" applyFont="1" applyBorder="1"/>
    <xf numFmtId="3" fontId="0" fillId="0" borderId="3" xfId="0" applyNumberFormat="1" applyFont="1" applyBorder="1"/>
    <xf numFmtId="0" fontId="0" fillId="10" borderId="0" xfId="0" applyFill="1"/>
    <xf numFmtId="192" fontId="0" fillId="0" borderId="0" xfId="0" applyNumberFormat="1"/>
    <xf numFmtId="0" fontId="12" fillId="0" borderId="0" xfId="0" applyFo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183" fontId="0" fillId="0" borderId="4" xfId="0" quotePrefix="1" applyNumberFormat="1" applyBorder="1"/>
    <xf numFmtId="183" fontId="0" fillId="0" borderId="5" xfId="0" quotePrefix="1" applyNumberFormat="1" applyBorder="1"/>
    <xf numFmtId="0" fontId="2" fillId="7" borderId="0" xfId="0" applyFont="1" applyFill="1"/>
    <xf numFmtId="0" fontId="0" fillId="7" borderId="0" xfId="0" applyFill="1" applyBorder="1"/>
    <xf numFmtId="0" fontId="2" fillId="7" borderId="0" xfId="0" applyFont="1" applyFill="1" applyBorder="1"/>
    <xf numFmtId="0" fontId="2" fillId="7" borderId="0" xfId="0" applyFont="1" applyFill="1" applyBorder="1" applyAlignment="1">
      <alignment horizontal="right"/>
    </xf>
    <xf numFmtId="10" fontId="0" fillId="0" borderId="0" xfId="0" applyNumberFormat="1"/>
    <xf numFmtId="193" fontId="0" fillId="0" borderId="0" xfId="0" applyNumberFormat="1"/>
    <xf numFmtId="1" fontId="0" fillId="6" borderId="0" xfId="0" applyNumberFormat="1" applyFill="1"/>
  </cellXfs>
  <cellStyles count="2">
    <cellStyle name="Currency" xfId="1" builtinId="4"/>
    <cellStyle name="Normal" xfId="0" builtinId="0"/>
  </cellStyles>
  <dxfs count="330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80" formatCode="_-[$$-409]* #,##0.00_ ;_-[$$-409]* \-#,##0.00\ ;_-[$$-409]* &quot;-&quot;??_ ;_-@_ 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80" formatCode="_-[$$-409]* #,##0.00_ ;_-[$$-409]* \-#,##0.00\ ;_-[$$-409]* &quot;-&quot;??_ ;_-@_ "/>
    </dxf>
    <dxf>
      <numFmt numFmtId="180" formatCode="_-[$$-409]* #,##0.00_ ;_-[$$-409]* \-#,##0.00\ ;_-[$$-409]* &quot;-&quot;??_ ;_-@_ 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80" formatCode="_-[$$-409]* #,##0.00_ ;_-[$$-409]* \-#,##0.00\ ;_-[$$-409]* &quot;-&quot;??_ ;_-@_ "/>
    </dxf>
    <dxf>
      <numFmt numFmtId="179" formatCode="0.0"/>
    </dxf>
    <dxf>
      <numFmt numFmtId="179" formatCode="0.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79" formatCode="0.0"/>
    </dxf>
    <dxf>
      <numFmt numFmtId="179" formatCode="0.0"/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80" formatCode="_-[$$-409]* #,##0.00_ ;_-[$$-409]* \-#,##0.00\ ;_-[$$-409]* &quot;-&quot;??_ ;_-@_ 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80" formatCode="_-[$$-409]* #,##0.00_ ;_-[$$-409]* \-#,##0.00\ ;_-[$$-409]* &quot;-&quot;??_ ;_-@_ "/>
    </dxf>
    <dxf>
      <numFmt numFmtId="2" formatCode="0.00"/>
    </dxf>
    <dxf>
      <numFmt numFmtId="180" formatCode="_-[$$-409]* #,##0.00_ ;_-[$$-409]* \-#,##0.00\ ;_-[$$-409]* &quot;-&quot;??_ ;_-@_ "/>
    </dxf>
    <dxf>
      <numFmt numFmtId="164" formatCode="&quot;$&quot;#,##0_);[Red]\(&quot;$&quot;#,##0\)"/>
    </dxf>
    <dxf>
      <numFmt numFmtId="3" formatCode="#,##0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45E-2"/>
          <c:y val="0.13467592592592595"/>
          <c:w val="0.8462524059492563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'Q6'!$R$5:$R$304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'Q6'!$S$5:$S$304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5B2-B6A6-1952AD57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22400"/>
        <c:axId val="1638735408"/>
      </c:scatterChart>
      <c:valAx>
        <c:axId val="16551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35408"/>
        <c:crosses val="autoZero"/>
        <c:crossBetween val="midCat"/>
      </c:valAx>
      <c:valAx>
        <c:axId val="16387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F9F0C297-0EB9-474B-A6F4-E2DE800A76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Amount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F8258A4-37DB-454A-87EA-7AB26CB6F3D9}">
          <cx:tx>
            <cx:txData>
              <cx:f>_xlchart.v1.5</cx:f>
              <cx:v>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Units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Units</a:t>
          </a:r>
        </a:p>
      </cx:txPr>
    </cx:title>
    <cx:plotArea>
      <cx:plotAreaRegion>
        <cx:series layoutId="boxWhisker" uniqueId="{A894D842-67C8-49B7-941E-EADC865991C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1314450</xdr:colOff>
      <xdr:row>0</xdr:row>
      <xdr:rowOff>69850</xdr:rowOff>
    </xdr:from>
    <xdr:to>
      <xdr:col>5</xdr:col>
      <xdr:colOff>797296</xdr:colOff>
      <xdr:row>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B01473-6E1C-4DD2-AD38-D6104DF709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4610100" y="69850"/>
          <a:ext cx="1006846" cy="965200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2</xdr:row>
      <xdr:rowOff>0</xdr:rowOff>
    </xdr:from>
    <xdr:to>
      <xdr:col>10</xdr:col>
      <xdr:colOff>133349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829070-E56B-D6F8-3379-BCEED2A7B6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674" y="1035050"/>
              <a:ext cx="4886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206375</xdr:colOff>
      <xdr:row>17</xdr:row>
      <xdr:rowOff>152400</xdr:rowOff>
    </xdr:from>
    <xdr:to>
      <xdr:col>7</xdr:col>
      <xdr:colOff>146050</xdr:colOff>
      <xdr:row>30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AE3B16C-FD35-428C-D6C7-09D182D1D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" y="3949700"/>
              <a:ext cx="3597275" cy="233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415925</xdr:colOff>
      <xdr:row>17</xdr:row>
      <xdr:rowOff>44450</xdr:rowOff>
    </xdr:from>
    <xdr:to>
      <xdr:col>12</xdr:col>
      <xdr:colOff>107950</xdr:colOff>
      <xdr:row>32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4A1EB38A-4DA4-4EF3-249B-931C2CCF2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5775" y="3841750"/>
              <a:ext cx="2740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485775</xdr:colOff>
      <xdr:row>31</xdr:row>
      <xdr:rowOff>25400</xdr:rowOff>
    </xdr:from>
    <xdr:to>
      <xdr:col>12</xdr:col>
      <xdr:colOff>180975</xdr:colOff>
      <xdr:row>46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82D59A-32D6-BF7F-E05E-113B2465C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ojini mandapati" refreshedDate="45195.661906712965" backgroundQuery="1" createdVersion="8" refreshedVersion="8" minRefreshableVersion="3" recordCount="0" supportSubquery="1" supportAdvancedDrill="1" xr:uid="{5DA32D0E-1543-4FC1-BA56-61ACBB8ECF2E}">
  <cacheSource type="external" connectionId="1"/>
  <cacheFields count="2">
    <cacheField name="[table4].[Product].[Product]" caption="Product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profit]" caption="profit" numFmtId="0" hierarchy="11" level="32767"/>
  </cacheFields>
  <cacheHierarchies count="15">
    <cacheHierarchy uniqueName="[table4].[Sales Person]" caption="Sales Person" attribute="1" defaultMemberUniqueName="[table4].[Sales Person].[All]" allUniqueName="[table4].[Sales Person].[All]" dimensionUniqueName="[table4]" displayFolder="" count="0" memberValueDatatype="130" unbalanced="0"/>
    <cacheHierarchy uniqueName="[table4].[Geography]" caption="Geography" attribute="1" defaultMemberUniqueName="[table4].[Geography].[All]" allUniqueName="[table4].[Geography].[All]" dimensionUniqueName="[table4]" displayFolder="" count="0" memberValueDatatype="130" unbalanced="0"/>
    <cacheHierarchy uniqueName="[table4].[Product]" caption="Product" attribute="1" defaultMemberUniqueName="[table4].[Product].[All]" allUniqueName="[table4].[Product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Amount]" caption="Amount" attribute="1" defaultMemberUniqueName="[table4].[Amount].[All]" allUniqueName="[table4].[Amount].[All]" dimensionUniqueName="[table4]" displayFolder="" count="0" memberValueDatatype="20" unbalanced="0"/>
    <cacheHierarchy uniqueName="[table4].[Units]" caption="Units" attribute="1" defaultMemberUniqueName="[table4].[Units].[All]" allUniqueName="[table4].[Units].[All]" dimensionUniqueName="[table4]" displayFolder="" count="0" memberValueDatatype="20" unbalanced="0"/>
    <cacheHierarchy uniqueName="[table4].[Cost]" caption="Cost" attribute="1" defaultMemberUniqueName="[table4].[Cost].[All]" allUniqueName="[table4].[Cost].[All]" dimensionUniqueName="[table4]" displayFolder="" count="0" memberValueDatatype="5" unbalanced="0"/>
    <cacheHierarchy uniqueName="[table4].[Cost per unit]" caption="Cost per unit" attribute="1" defaultMemberUniqueName="[table4].[Cost per unit].[All]" allUniqueName="[table4].[Cost per unit].[All]" dimensionUniqueName="[table4]" displayFolder="" count="0" memberValueDatatype="5" unbalanced="0"/>
    <cacheHierarchy uniqueName="[Measures].[Sum of Amount]" caption="Sum of Amount" measure="1" displayFolder="" measureGroup="table4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table4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st]" caption="Sum of Cost" measure="1" displayFolder="" measureGroup="table4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$per unit]" caption="$per unit" measure="1" displayFolder="" measureGroup="table4" count="0"/>
    <cacheHierarchy uniqueName="[Measures].[profit]" caption="profit" measure="1" displayFolder="" measureGroup="table4" count="0" oneField="1">
      <fieldsUsage count="1">
        <fieldUsage x="1"/>
      </fieldsUsage>
    </cacheHierarchy>
    <cacheHierarchy uniqueName="[Measures].[profit%]" caption="profit%" measure="1" displayFolder="" measureGroup="table4" count="0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ojini mandapati" refreshedDate="45195.661907870373" backgroundQuery="1" createdVersion="8" refreshedVersion="8" minRefreshableVersion="3" recordCount="0" supportSubquery="1" supportAdvancedDrill="1" xr:uid="{1DE875A2-8857-4B4F-871B-C214A3263732}">
  <cacheSource type="external" connectionId="1"/>
  <cacheFields count="3">
    <cacheField name="[table4].[Sales Person].[Sales Person]" caption="Sales Person" numFmtId="0" level="1">
      <sharedItems count="4">
        <s v="Gigi Bohling"/>
        <s v="Ches Bonnell"/>
        <s v="Barr Faughny"/>
        <s v="Ram Mahesh"/>
      </sharedItems>
    </cacheField>
    <cacheField name="[Measures].[Sum of Amount]" caption="Sum of Amount" numFmtId="0" hierarchy="7" level="32767"/>
    <cacheField name="[table4].[Geography].[Geography]" caption="Geography" numFmtId="0" hierarchy="1" level="1">
      <sharedItems count="6">
        <s v="Australia"/>
        <s v="Canada"/>
        <s v="India"/>
        <s v="New Zealand"/>
        <s v="UK"/>
        <s v="USA"/>
      </sharedItems>
    </cacheField>
  </cacheFields>
  <cacheHierarchies count="15">
    <cacheHierarchy uniqueName="[table4].[Sales Person]" caption="Sales Person" attribute="1" defaultMemberUniqueName="[table4].[Sales Person].[All]" allUniqueName="[table4].[Sales Person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Geography]" caption="Geography" attribute="1" defaultMemberUniqueName="[table4].[Geography].[All]" allUniqueName="[table4].[Geography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Product]" caption="Product" attribute="1" defaultMemberUniqueName="[table4].[Product].[All]" allUniqueName="[table4].[Product].[All]" dimensionUniqueName="[table4]" displayFolder="" count="0" memberValueDatatype="130" unbalanced="0"/>
    <cacheHierarchy uniqueName="[table4].[Amount]" caption="Amount" attribute="1" defaultMemberUniqueName="[table4].[Amount].[All]" allUniqueName="[table4].[Amount].[All]" dimensionUniqueName="[table4]" displayFolder="" count="0" memberValueDatatype="20" unbalanced="0"/>
    <cacheHierarchy uniqueName="[table4].[Units]" caption="Units" attribute="1" defaultMemberUniqueName="[table4].[Units].[All]" allUniqueName="[table4].[Units].[All]" dimensionUniqueName="[table4]" displayFolder="" count="0" memberValueDatatype="20" unbalanced="0"/>
    <cacheHierarchy uniqueName="[table4].[Cost]" caption="Cost" attribute="1" defaultMemberUniqueName="[table4].[Cost].[All]" allUniqueName="[table4].[Cost].[All]" dimensionUniqueName="[table4]" displayFolder="" count="0" memberValueDatatype="5" unbalanced="0"/>
    <cacheHierarchy uniqueName="[table4].[Cost per unit]" caption="Cost per unit" attribute="1" defaultMemberUniqueName="[table4].[Cost per unit].[All]" allUniqueName="[table4].[Cost per unit].[All]" dimensionUniqueName="[table4]" displayFolder="" count="0" memberValueDatatype="5" unbalanced="0"/>
    <cacheHierarchy uniqueName="[Measures].[Sum of Amount]" caption="Sum of Amount" measure="1" displayFolder="" measureGroup="table4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table4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st]" caption="Sum of Cost" measure="1" displayFolder="" measureGroup="table4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$per unit]" caption="$per unit" measure="1" displayFolder="" measureGroup="table4" count="0"/>
    <cacheHierarchy uniqueName="[Measures].[profit]" caption="profit" measure="1" displayFolder="" measureGroup="table4" count="0"/>
    <cacheHierarchy uniqueName="[Measures].[profit%]" caption="profit%" measure="1" displayFolder="" measureGroup="table4" count="0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ojini mandapati" refreshedDate="45195.661908796297" backgroundQuery="1" createdVersion="8" refreshedVersion="8" minRefreshableVersion="3" recordCount="0" supportSubquery="1" supportAdvancedDrill="1" xr:uid="{B2C0FC64-6BD4-478E-A9B6-E6555D8DD826}">
  <cacheSource type="external" connectionId="1"/>
  <cacheFields count="3">
    <cacheField name="[table4].[Sales Person].[Sales Person]" caption="Sales Person" numFmtId="0" level="1">
      <sharedItems count="4">
        <s v="Carla Molina"/>
        <s v="Brien Boise"/>
        <s v="Oby Sorrel"/>
        <s v="Barr Faughny"/>
      </sharedItems>
    </cacheField>
    <cacheField name="[Measures].[Sum of Amount]" caption="Sum of Amount" numFmtId="0" hierarchy="7" level="32767"/>
    <cacheField name="[table4].[Geography].[Geography]" caption="Geography" numFmtId="0" hierarchy="1" level="1">
      <sharedItems count="6">
        <s v="Australia"/>
        <s v="Canada"/>
        <s v="India"/>
        <s v="New Zealand"/>
        <s v="UK"/>
        <s v="USA"/>
      </sharedItems>
    </cacheField>
  </cacheFields>
  <cacheHierarchies count="15">
    <cacheHierarchy uniqueName="[table4].[Sales Person]" caption="Sales Person" attribute="1" defaultMemberUniqueName="[table4].[Sales Person].[All]" allUniqueName="[table4].[Sales Person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Geography]" caption="Geography" attribute="1" defaultMemberUniqueName="[table4].[Geography].[All]" allUniqueName="[table4].[Geography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Product]" caption="Product" attribute="1" defaultMemberUniqueName="[table4].[Product].[All]" allUniqueName="[table4].[Product].[All]" dimensionUniqueName="[table4]" displayFolder="" count="0" memberValueDatatype="130" unbalanced="0"/>
    <cacheHierarchy uniqueName="[table4].[Amount]" caption="Amount" attribute="1" defaultMemberUniqueName="[table4].[Amount].[All]" allUniqueName="[table4].[Amount].[All]" dimensionUniqueName="[table4]" displayFolder="" count="0" memberValueDatatype="20" unbalanced="0"/>
    <cacheHierarchy uniqueName="[table4].[Units]" caption="Units" attribute="1" defaultMemberUniqueName="[table4].[Units].[All]" allUniqueName="[table4].[Units].[All]" dimensionUniqueName="[table4]" displayFolder="" count="0" memberValueDatatype="20" unbalanced="0"/>
    <cacheHierarchy uniqueName="[table4].[Cost]" caption="Cost" attribute="1" defaultMemberUniqueName="[table4].[Cost].[All]" allUniqueName="[table4].[Cost].[All]" dimensionUniqueName="[table4]" displayFolder="" count="0" memberValueDatatype="5" unbalanced="0"/>
    <cacheHierarchy uniqueName="[table4].[Cost per unit]" caption="Cost per unit" attribute="1" defaultMemberUniqueName="[table4].[Cost per unit].[All]" allUniqueName="[table4].[Cost per unit].[All]" dimensionUniqueName="[table4]" displayFolder="" count="0" memberValueDatatype="5" unbalanced="0"/>
    <cacheHierarchy uniqueName="[Measures].[Sum of Amount]" caption="Sum of Amount" measure="1" displayFolder="" measureGroup="table4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table4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st]" caption="Sum of Cost" measure="1" displayFolder="" measureGroup="table4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$per unit]" caption="$per unit" measure="1" displayFolder="" measureGroup="table4" count="0"/>
    <cacheHierarchy uniqueName="[Measures].[profit]" caption="profit" measure="1" displayFolder="" measureGroup="table4" count="0"/>
    <cacheHierarchy uniqueName="[Measures].[profit%]" caption="profit%" measure="1" displayFolder="" measureGroup="table4" count="0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ojini mandapati" refreshedDate="45195.661909953706" backgroundQuery="1" createdVersion="8" refreshedVersion="8" minRefreshableVersion="3" recordCount="0" supportSubquery="1" supportAdvancedDrill="1" xr:uid="{65D49687-CEB0-4A8D-BCBB-D0D469F8304F}">
  <cacheSource type="external" connectionId="1"/>
  <cacheFields count="2">
    <cacheField name="[table4].[Product].[Product]" caption="Product" numFmtId="0" hierarchy="2" level="1">
      <sharedItems count="6">
        <s v="85% Dark Bars"/>
        <s v="After Nines"/>
        <s v="Baker's Choco Chips"/>
        <s v="Peanut Butter Cubes"/>
        <s v="Raspberry Choco"/>
        <s v="50% Dark Bites" u="1"/>
      </sharedItems>
    </cacheField>
    <cacheField name="[Measures].[$per unit]" caption="$per unit" numFmtId="0" hierarchy="10" level="32767"/>
  </cacheFields>
  <cacheHierarchies count="15">
    <cacheHierarchy uniqueName="[table4].[Sales Person]" caption="Sales Person" attribute="1" defaultMemberUniqueName="[table4].[Sales Person].[All]" allUniqueName="[table4].[Sales Person].[All]" dimensionUniqueName="[table4]" displayFolder="" count="0" memberValueDatatype="130" unbalanced="0"/>
    <cacheHierarchy uniqueName="[table4].[Geography]" caption="Geography" attribute="1" defaultMemberUniqueName="[table4].[Geography].[All]" allUniqueName="[table4].[Geography].[All]" dimensionUniqueName="[table4]" displayFolder="" count="0" memberValueDatatype="130" unbalanced="0"/>
    <cacheHierarchy uniqueName="[table4].[Product]" caption="Product" attribute="1" defaultMemberUniqueName="[table4].[Product].[All]" allUniqueName="[table4].[Product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Amount]" caption="Amount" attribute="1" defaultMemberUniqueName="[table4].[Amount].[All]" allUniqueName="[table4].[Amount].[All]" dimensionUniqueName="[table4]" displayFolder="" count="0" memberValueDatatype="20" unbalanced="0"/>
    <cacheHierarchy uniqueName="[table4].[Units]" caption="Units" attribute="1" defaultMemberUniqueName="[table4].[Units].[All]" allUniqueName="[table4].[Units].[All]" dimensionUniqueName="[table4]" displayFolder="" count="0" memberValueDatatype="20" unbalanced="0"/>
    <cacheHierarchy uniqueName="[table4].[Cost]" caption="Cost" attribute="1" defaultMemberUniqueName="[table4].[Cost].[All]" allUniqueName="[table4].[Cost].[All]" dimensionUniqueName="[table4]" displayFolder="" count="0" memberValueDatatype="5" unbalanced="0"/>
    <cacheHierarchy uniqueName="[table4].[Cost per unit]" caption="Cost per unit" attribute="1" defaultMemberUniqueName="[table4].[Cost per unit].[All]" allUniqueName="[table4].[Cost per unit].[All]" dimensionUniqueName="[table4]" displayFolder="" count="0" memberValueDatatype="5" unbalanced="0"/>
    <cacheHierarchy uniqueName="[Measures].[Sum of Amount]" caption="Sum of Amount" measure="1" displayFolder="" measureGroup="table4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table4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st]" caption="Sum of Cost" measure="1" displayFolder="" measureGroup="table4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$per unit]" caption="$per unit" measure="1" displayFolder="" measureGroup="table4" count="0" oneField="1">
      <fieldsUsage count="1">
        <fieldUsage x="1"/>
      </fieldsUsage>
    </cacheHierarchy>
    <cacheHierarchy uniqueName="[Measures].[profit]" caption="profit" measure="1" displayFolder="" measureGroup="table4" count="0"/>
    <cacheHierarchy uniqueName="[Measures].[profit%]" caption="profit%" measure="1" displayFolder="" measureGroup="table4" count="0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ojini mandapati" refreshedDate="45195.665987152781" backgroundQuery="1" createdVersion="8" refreshedVersion="8" minRefreshableVersion="3" recordCount="0" supportSubquery="1" supportAdvancedDrill="1" xr:uid="{F14A0E54-CD87-4B0D-8F63-16C85E71C051}">
  <cacheSource type="external" connectionId="1"/>
  <cacheFields count="6">
    <cacheField name="[table4].[Product].[Product]" caption="Product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Sum of Amount]" caption="Sum of Amount" numFmtId="0" hierarchy="7" level="32767"/>
    <cacheField name="[Measures].[Sum of Cost]" caption="Sum of Cost" numFmtId="0" hierarchy="9" level="32767"/>
    <cacheField name="[Measures].[profit]" caption="profit" numFmtId="0" hierarchy="11" level="32767"/>
    <cacheField name="[Measures].[profit%]" caption="profit%" numFmtId="0" hierarchy="12" level="32767"/>
    <cacheField name="[table4].[Geography].[Geography]" caption="Geography" numFmtId="0" hierarchy="1" level="1">
      <sharedItems containsSemiMixedTypes="0" containsNonDate="0" containsString="0"/>
    </cacheField>
  </cacheFields>
  <cacheHierarchies count="15">
    <cacheHierarchy uniqueName="[table4].[Sales Person]" caption="Sales Person" attribute="1" defaultMemberUniqueName="[table4].[Sales Person].[All]" allUniqueName="[table4].[Sales Person].[All]" dimensionUniqueName="[table4]" displayFolder="" count="2" memberValueDatatype="130" unbalanced="0"/>
    <cacheHierarchy uniqueName="[table4].[Geography]" caption="Geography" attribute="1" defaultMemberUniqueName="[table4].[Geography].[All]" allUniqueName="[table4].[Geography].[All]" dimensionUniqueName="[table4]" displayFolder="" count="2" memberValueDatatype="130" unbalanced="0">
      <fieldsUsage count="2">
        <fieldUsage x="-1"/>
        <fieldUsage x="5"/>
      </fieldsUsage>
    </cacheHierarchy>
    <cacheHierarchy uniqueName="[table4].[Product]" caption="Product" attribute="1" defaultMemberUniqueName="[table4].[Product].[All]" allUniqueName="[table4].[Product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Amount]" caption="Amount" attribute="1" defaultMemberUniqueName="[table4].[Amount].[All]" allUniqueName="[table4].[Amount].[All]" dimensionUniqueName="[table4]" displayFolder="" count="2" memberValueDatatype="20" unbalanced="0"/>
    <cacheHierarchy uniqueName="[table4].[Units]" caption="Units" attribute="1" defaultMemberUniqueName="[table4].[Units].[All]" allUniqueName="[table4].[Units].[All]" dimensionUniqueName="[table4]" displayFolder="" count="2" memberValueDatatype="20" unbalanced="0"/>
    <cacheHierarchy uniqueName="[table4].[Cost]" caption="Cost" attribute="1" defaultMemberUniqueName="[table4].[Cost].[All]" allUniqueName="[table4].[Cost].[All]" dimensionUniqueName="[table4]" displayFolder="" count="2" memberValueDatatype="5" unbalanced="0"/>
    <cacheHierarchy uniqueName="[table4].[Cost per unit]" caption="Cost per unit" attribute="1" defaultMemberUniqueName="[table4].[Cost per unit].[All]" allUniqueName="[table4].[Cost per unit].[All]" dimensionUniqueName="[table4]" displayFolder="" count="2" memberValueDatatype="5" unbalanced="0"/>
    <cacheHierarchy uniqueName="[Measures].[Sum of Amount]" caption="Sum of Amount" measure="1" displayFolder="" measureGroup="table4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table4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st]" caption="Sum of Cost" measure="1" displayFolder="" measureGroup="table4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$per unit]" caption="$per unit" measure="1" displayFolder="" measureGroup="table4" count="0"/>
    <cacheHierarchy uniqueName="[Measures].[profit]" caption="profit" measure="1" displayFolder="" measureGroup="table4" count="0" oneField="1">
      <fieldsUsage count="1">
        <fieldUsage x="3"/>
      </fieldsUsage>
    </cacheHierarchy>
    <cacheHierarchy uniqueName="[Measures].[profit%]" caption="profit%" measure="1" displayFolder="" measureGroup="table4" count="0" oneField="1">
      <fieldsUsage count="1">
        <fieldUsage x="4"/>
      </fieldsUsage>
    </cacheHierarchy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D066F-55D3-4ABA-A751-102D9628C4B2}" name="PivotTable4" cacheId="6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12" firstHeaderRow="1" firstDataRow="1" firstDataCol="1"/>
  <pivotFields count="2">
    <pivotField axis="axisRow" allDrilled="1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2"/>
    </i>
    <i>
      <x v="1"/>
    </i>
    <i t="grand">
      <x/>
    </i>
  </rowItems>
  <colItems count="1">
    <i/>
  </colItems>
  <dataFields count="1">
    <dataField fld="1" subtotal="count" baseField="0" baseItem="0"/>
  </dataFields>
  <formats count="1">
    <format dxfId="320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A3B63-A9E5-4EF1-99DF-9E01C945A97B}" name="PivotTable7" cacheId="6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18" firstHeaderRow="1" firstDataRow="1" firstDataCol="1"/>
  <pivotFields count="3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2"/>
    <field x="0"/>
  </rowFields>
  <rowItems count="13">
    <i>
      <x/>
    </i>
    <i r="1">
      <x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 v="3"/>
    </i>
    <i t="grand">
      <x/>
    </i>
  </rowItems>
  <colItems count="1">
    <i/>
  </colItems>
  <dataFields count="1">
    <dataField name="Sum of Amount" fld="1" baseField="0" baseItem="0"/>
  </dataFields>
  <pivotHierarchies count="1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7">
      <autoFilter ref="A1">
        <filterColumn colId="0">
          <top10 top="0" val="1" filterVal="1"/>
        </filterColumn>
      </autoFilter>
    </filter>
  </filters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99C6-65A5-420F-98AC-9CDF4A993974}" name="PivotTable5" cacheId="6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18" firstHeaderRow="1" firstDataRow="1" firstDataCol="1"/>
  <pivotFields count="3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2"/>
    <field x="0"/>
  </rowFields>
  <rowItems count="13">
    <i>
      <x/>
    </i>
    <i r="1">
      <x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2"/>
    </i>
    <i>
      <x v="5"/>
    </i>
    <i r="1">
      <x v="3"/>
    </i>
    <i t="grand">
      <x/>
    </i>
  </rowItems>
  <colItems count="1">
    <i/>
  </colItems>
  <dataFields count="1">
    <dataField name="Sum of Amount" fld="1" baseField="0" baseItem="0"/>
  </dataFields>
  <pivotHierarchies count="1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7">
      <autoFilter ref="A1">
        <filterColumn colId="0">
          <top10 val="1" filterVal="1"/>
        </filterColumn>
      </autoFilter>
    </filter>
  </filters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8A759-EF08-45D8-B02C-752DCDF13588}" name="PivotTable9" cacheId="64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6:F29" firstHeaderRow="1" firstDataRow="1" firstDataCol="1"/>
  <pivotFields count="2"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3">
    <i>
      <x v="6"/>
    </i>
    <i>
      <x v="10"/>
    </i>
    <i>
      <x v="8"/>
    </i>
    <i>
      <x v="18"/>
    </i>
    <i>
      <x v="4"/>
    </i>
    <i>
      <x v="17"/>
    </i>
    <i>
      <x v="11"/>
    </i>
    <i>
      <x v="14"/>
    </i>
    <i>
      <x v="9"/>
    </i>
    <i>
      <x v="7"/>
    </i>
    <i>
      <x v="12"/>
    </i>
    <i>
      <x v="15"/>
    </i>
    <i>
      <x v="2"/>
    </i>
    <i>
      <x v="3"/>
    </i>
    <i>
      <x v="13"/>
    </i>
    <i>
      <x v="21"/>
    </i>
    <i>
      <x v="19"/>
    </i>
    <i>
      <x v="20"/>
    </i>
    <i>
      <x v="1"/>
    </i>
    <i>
      <x v="16"/>
    </i>
    <i>
      <x/>
    </i>
    <i>
      <x v="5"/>
    </i>
    <i t="grand">
      <x/>
    </i>
  </rowItems>
  <colItems count="1">
    <i/>
  </colItems>
  <dataFields count="1">
    <dataField fld="1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91EFB-0230-4D03-8BAF-F0833F43FBD0}" name="PivotTable10" cacheId="74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6:J29" firstHeaderRow="0" firstDataRow="1" firstDataCol="1"/>
  <pivotFields count="6"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3">
    <i>
      <x v="10"/>
    </i>
    <i>
      <x v="2"/>
    </i>
    <i>
      <x v="6"/>
    </i>
    <i>
      <x v="11"/>
    </i>
    <i>
      <x v="9"/>
    </i>
    <i>
      <x v="19"/>
    </i>
    <i>
      <x v="18"/>
    </i>
    <i>
      <x v="8"/>
    </i>
    <i>
      <x v="4"/>
    </i>
    <i>
      <x v="14"/>
    </i>
    <i>
      <x v="20"/>
    </i>
    <i>
      <x v="17"/>
    </i>
    <i>
      <x v="3"/>
    </i>
    <i>
      <x v="12"/>
    </i>
    <i>
      <x v="13"/>
    </i>
    <i>
      <x v="15"/>
    </i>
    <i>
      <x v="7"/>
    </i>
    <i>
      <x v="21"/>
    </i>
    <i>
      <x/>
    </i>
    <i>
      <x v="5"/>
    </i>
    <i>
      <x v="1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mount" fld="1" baseField="0" baseItem="0"/>
    <dataField name="Sum of Cost" fld="2" baseField="0" baseItem="0" numFmtId="1"/>
    <dataField fld="3" subtotal="count" baseField="0" baseItem="0" numFmtId="1"/>
    <dataField fld="4" subtotal="count" baseField="0" baseItem="0"/>
  </dataFields>
  <formats count="8">
    <format dxfId="0">
      <pivotArea collapsedLevelsAreSubtotals="1" fieldPosition="0">
        <references count="1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2">
      <pivotArea dataOnly="0" outline="0" fieldPosition="0">
        <references count="1">
          <reference field="4294967294" count="1">
            <x v="1"/>
          </reference>
        </references>
      </pivotArea>
    </format>
    <format dxfId="3">
      <pivotArea dataOnly="0" outline="0" fieldPosition="0">
        <references count="1">
          <reference field="4294967294" count="1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15">
    <pivotHierarchy dragToData="1"/>
    <pivotHierarchy multipleItemSelectionAllowed="1" dragToData="1">
      <members count="1" level="1">
        <member name="[table4].[Geography].&amp;[Australi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ginner-DA-course-blank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935C1-3CDB-4D7C-B553-B181E0E99558}" name="products4" displayName="products4" ref="N7:O29" totalsRowShown="0">
  <autoFilter ref="N7:O29" xr:uid="{E0E935C1-3CDB-4D7C-B553-B181E0E99558}"/>
  <sortState xmlns:xlrd2="http://schemas.microsoft.com/office/spreadsheetml/2017/richdata2" ref="N8:O29">
    <sortCondition ref="O7:O29"/>
  </sortState>
  <tableColumns count="2">
    <tableColumn id="1" xr3:uid="{F6A08F88-2CC3-49DE-A4C3-B06502066517}" name="Product"/>
    <tableColumn id="2" xr3:uid="{EE2CFE3E-AB7E-4DA8-8F71-6FE6E62F3F9B}" name="Cost per unit" dataDxfId="3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D46755-4035-4457-A147-F45AAF0CB710}" name="Table4" displayName="Table4" ref="C8:I308" totalsRowShown="0" headerRowDxfId="328">
  <autoFilter ref="C8:I308" xr:uid="{3ED46755-4035-4457-A147-F45AAF0CB710}"/>
  <tableColumns count="7">
    <tableColumn id="1" xr3:uid="{A9BADE1D-3B3B-42A0-9FD1-60B2E9C0ED0D}" name="Sales Person"/>
    <tableColumn id="2" xr3:uid="{759AF76E-ABAD-47C9-A1BC-9FBF3B689AAD}" name="Geography"/>
    <tableColumn id="3" xr3:uid="{50F34761-0D86-4A3D-B2BF-6C1211921A32}" name="Product"/>
    <tableColumn id="4" xr3:uid="{28F596B0-D4F3-4F23-B312-8699D7C2B13A}" name="Amount" dataDxfId="323"/>
    <tableColumn id="5" xr3:uid="{F7DC49A8-1B5C-441C-9799-952CD9582C08}" name="Units" dataDxfId="324"/>
    <tableColumn id="8" xr3:uid="{2BE73B91-81AB-4F1B-963A-A6FCA985AF94}" name="Cost" dataDxfId="322">
      <calculatedColumnFormula>Table4[[#This Row],[Units]]*Table4[Cost per unit]</calculatedColumnFormula>
    </tableColumn>
    <tableColumn id="6" xr3:uid="{90F26570-7202-4CF3-BC6C-A897D2724B73}" name="Cost per unit" dataDxfId="321">
      <calculatedColumnFormula>VLOOKUP(Table4[[#This Row],[Product]],products4[],2,FALSE)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2A39D2-FC9E-428B-A0F5-D6EC43C36277}" name="Table47" displayName="Table47" ref="B4:F304" totalsRowShown="0" headerRowDxfId="327">
  <autoFilter ref="B4:F304" xr:uid="{E12A39D2-FC9E-428B-A0F5-D6EC43C36277}"/>
  <sortState xmlns:xlrd2="http://schemas.microsoft.com/office/spreadsheetml/2017/richdata2" ref="B5:F304">
    <sortCondition descending="1" ref="F4:F304"/>
  </sortState>
  <tableColumns count="5">
    <tableColumn id="1" xr3:uid="{7E37EE84-30D2-4EAC-B976-AFD05724A691}" name="Sales Person"/>
    <tableColumn id="2" xr3:uid="{7394DB2C-D7ED-47E0-A721-9F7087FCE8A2}" name="Geography"/>
    <tableColumn id="3" xr3:uid="{F08CA64E-BFF7-4577-84E3-079663BACB14}" name="Product"/>
    <tableColumn id="4" xr3:uid="{807C30F0-6433-4053-AC25-BCFBFF865382}" name="Amount" dataDxfId="326"/>
    <tableColumn id="5" xr3:uid="{CBF20A90-9482-4C16-8DD3-9CB51B7F3234}" name="Units" dataDxfId="3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9D29-56BD-4D4C-92D8-DB90050D5DE9}">
  <dimension ref="A1:S308"/>
  <sheetViews>
    <sheetView showGridLines="0" tabSelected="1" topLeftCell="M7" zoomScale="130" zoomScaleNormal="130" workbookViewId="0">
      <selection activeCell="S17" sqref="S17"/>
    </sheetView>
  </sheetViews>
  <sheetFormatPr defaultRowHeight="14.5" x14ac:dyDescent="0.35"/>
  <cols>
    <col min="1" max="1" width="4.1796875" style="4" customWidth="1"/>
    <col min="2" max="2" width="8.7265625" style="4"/>
    <col min="3" max="3" width="19.54296875" style="4" customWidth="1"/>
    <col min="4" max="4" width="14.7265625" style="4" customWidth="1"/>
    <col min="5" max="5" width="21.81640625" style="4" bestFit="1" customWidth="1"/>
    <col min="6" max="6" width="13.54296875" style="4" customWidth="1"/>
    <col min="7" max="8" width="11.7265625" style="4" customWidth="1"/>
    <col min="9" max="9" width="14.81640625" style="4" customWidth="1"/>
    <col min="10" max="11" width="11.7265625" style="4" customWidth="1"/>
    <col min="12" max="13" width="8.7265625" style="4"/>
    <col min="14" max="14" width="21.81640625" style="4" bestFit="1" customWidth="1"/>
    <col min="15" max="15" width="14.453125" style="4" customWidth="1"/>
    <col min="16" max="16" width="8.7265625" style="4"/>
    <col min="17" max="17" width="4.54296875" style="4" customWidth="1"/>
    <col min="18" max="18" width="12.08984375" style="4" customWidth="1"/>
    <col min="19" max="19" width="41.81640625" style="4" customWidth="1"/>
  </cols>
  <sheetData>
    <row r="1" spans="1:19" s="1" customFormat="1" ht="66" customHeight="1" x14ac:dyDescent="0.35">
      <c r="A1" s="7"/>
      <c r="B1" s="8"/>
      <c r="C1" s="9" t="s">
        <v>54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7" spans="1:19" x14ac:dyDescent="0.35">
      <c r="H7" s="51" t="s">
        <v>74</v>
      </c>
      <c r="I7" s="51"/>
      <c r="N7" s="4" t="s">
        <v>0</v>
      </c>
      <c r="O7" s="4" t="s">
        <v>50</v>
      </c>
      <c r="R7" s="20" t="s">
        <v>42</v>
      </c>
      <c r="S7" s="17"/>
    </row>
    <row r="8" spans="1:19" s="13" customFormat="1" x14ac:dyDescent="0.35">
      <c r="A8" s="11"/>
      <c r="B8" s="11"/>
      <c r="C8" s="12" t="s">
        <v>11</v>
      </c>
      <c r="D8" s="12" t="s">
        <v>12</v>
      </c>
      <c r="E8" s="12" t="s">
        <v>0</v>
      </c>
      <c r="F8" s="12" t="s">
        <v>1</v>
      </c>
      <c r="G8" s="12" t="s">
        <v>49</v>
      </c>
      <c r="H8" s="12" t="s">
        <v>70</v>
      </c>
      <c r="I8" s="12" t="s">
        <v>50</v>
      </c>
      <c r="J8" s="12"/>
      <c r="K8" s="12"/>
      <c r="L8" s="11"/>
      <c r="M8" s="11"/>
      <c r="N8" s="4" t="s">
        <v>17</v>
      </c>
      <c r="O8" s="10">
        <v>3.11</v>
      </c>
      <c r="P8" s="11"/>
      <c r="Q8" s="11"/>
      <c r="R8" s="18">
        <v>1</v>
      </c>
      <c r="S8" s="19" t="s">
        <v>43</v>
      </c>
    </row>
    <row r="9" spans="1:19" x14ac:dyDescent="0.35">
      <c r="C9" s="4" t="s">
        <v>40</v>
      </c>
      <c r="D9" s="4" t="s">
        <v>37</v>
      </c>
      <c r="E9" s="4" t="s">
        <v>30</v>
      </c>
      <c r="F9" s="5">
        <v>1624</v>
      </c>
      <c r="G9" s="6">
        <v>114</v>
      </c>
      <c r="H9" s="50">
        <f>Table4[[#This Row],[Units]]*Table4[Cost per unit]</f>
        <v>1651.8600000000001</v>
      </c>
      <c r="I9" s="49">
        <f>VLOOKUP(Table4[[#This Row],[Product]],products4[],2,FALSE)</f>
        <v>14.49</v>
      </c>
      <c r="J9" s="49"/>
      <c r="K9" s="49"/>
      <c r="N9" s="4" t="s">
        <v>24</v>
      </c>
      <c r="O9" s="10">
        <v>4.97</v>
      </c>
      <c r="R9" s="18">
        <v>2</v>
      </c>
      <c r="S9" s="19" t="s">
        <v>51</v>
      </c>
    </row>
    <row r="10" spans="1:19" x14ac:dyDescent="0.35">
      <c r="C10" s="4" t="s">
        <v>8</v>
      </c>
      <c r="D10" s="4" t="s">
        <v>35</v>
      </c>
      <c r="E10" s="4" t="s">
        <v>32</v>
      </c>
      <c r="F10" s="5">
        <v>6706</v>
      </c>
      <c r="G10" s="6">
        <v>459</v>
      </c>
      <c r="H10" s="50">
        <f>Table4[[#This Row],[Units]]*Table4[Cost per unit]</f>
        <v>3970.3500000000004</v>
      </c>
      <c r="I10" s="49">
        <f>VLOOKUP(Table4[[#This Row],[Product]],products4[],2,FALSE)</f>
        <v>8.65</v>
      </c>
      <c r="N10" s="4" t="s">
        <v>26</v>
      </c>
      <c r="O10" s="10">
        <v>5.6</v>
      </c>
      <c r="R10" s="18">
        <v>3</v>
      </c>
      <c r="S10" s="19" t="s">
        <v>44</v>
      </c>
    </row>
    <row r="11" spans="1:19" x14ac:dyDescent="0.35">
      <c r="C11" s="4" t="s">
        <v>9</v>
      </c>
      <c r="D11" s="4" t="s">
        <v>35</v>
      </c>
      <c r="E11" s="4" t="s">
        <v>4</v>
      </c>
      <c r="F11" s="5">
        <v>959</v>
      </c>
      <c r="G11" s="6">
        <v>147</v>
      </c>
      <c r="H11" s="50">
        <f>Table4[[#This Row],[Units]]*Table4[Cost per unit]</f>
        <v>1746.3600000000001</v>
      </c>
      <c r="I11" s="49">
        <f>VLOOKUP(Table4[[#This Row],[Product]],products4[],2,FALSE)</f>
        <v>11.88</v>
      </c>
      <c r="N11" s="4" t="s">
        <v>31</v>
      </c>
      <c r="O11" s="10">
        <v>5.79</v>
      </c>
      <c r="R11" s="18">
        <v>4</v>
      </c>
      <c r="S11" s="19" t="s">
        <v>45</v>
      </c>
    </row>
    <row r="12" spans="1:19" x14ac:dyDescent="0.35">
      <c r="C12" s="4" t="s">
        <v>41</v>
      </c>
      <c r="D12" s="4" t="s">
        <v>36</v>
      </c>
      <c r="E12" s="4" t="s">
        <v>18</v>
      </c>
      <c r="F12" s="5">
        <v>9632</v>
      </c>
      <c r="G12" s="6">
        <v>288</v>
      </c>
      <c r="H12" s="50">
        <f>Table4[[#This Row],[Units]]*Table4[Cost per unit]</f>
        <v>1863.36</v>
      </c>
      <c r="I12" s="49">
        <f>VLOOKUP(Table4[[#This Row],[Product]],products4[],2,FALSE)</f>
        <v>6.47</v>
      </c>
      <c r="N12" s="4" t="s">
        <v>18</v>
      </c>
      <c r="O12" s="10">
        <v>6.47</v>
      </c>
      <c r="R12" s="18">
        <v>5</v>
      </c>
      <c r="S12" s="19" t="s">
        <v>52</v>
      </c>
    </row>
    <row r="13" spans="1:19" x14ac:dyDescent="0.35">
      <c r="C13" s="4" t="s">
        <v>6</v>
      </c>
      <c r="D13" s="4" t="s">
        <v>39</v>
      </c>
      <c r="E13" s="4" t="s">
        <v>25</v>
      </c>
      <c r="F13" s="5">
        <v>2100</v>
      </c>
      <c r="G13" s="6">
        <v>414</v>
      </c>
      <c r="H13" s="50">
        <f>Table4[[#This Row],[Units]]*Table4[Cost per unit]</f>
        <v>5444.1</v>
      </c>
      <c r="I13" s="49">
        <f>VLOOKUP(Table4[[#This Row],[Product]],products4[],2,FALSE)</f>
        <v>13.15</v>
      </c>
      <c r="N13" s="4" t="s">
        <v>23</v>
      </c>
      <c r="O13" s="10">
        <v>6.49</v>
      </c>
      <c r="R13" s="18">
        <v>6</v>
      </c>
      <c r="S13" s="19" t="s">
        <v>53</v>
      </c>
    </row>
    <row r="14" spans="1:19" x14ac:dyDescent="0.35">
      <c r="C14" s="4" t="s">
        <v>40</v>
      </c>
      <c r="D14" s="4" t="s">
        <v>35</v>
      </c>
      <c r="E14" s="4" t="s">
        <v>33</v>
      </c>
      <c r="F14" s="5">
        <v>8869</v>
      </c>
      <c r="G14" s="6">
        <v>432</v>
      </c>
      <c r="H14" s="50">
        <f>Table4[[#This Row],[Units]]*Table4[Cost per unit]</f>
        <v>5343.8399999999992</v>
      </c>
      <c r="I14" s="49">
        <f>VLOOKUP(Table4[[#This Row],[Product]],products4[],2,FALSE)</f>
        <v>12.37</v>
      </c>
      <c r="N14" s="4" t="s">
        <v>29</v>
      </c>
      <c r="O14" s="10">
        <v>7.16</v>
      </c>
      <c r="R14" s="18">
        <v>7</v>
      </c>
      <c r="S14" s="19" t="s">
        <v>48</v>
      </c>
    </row>
    <row r="15" spans="1:19" x14ac:dyDescent="0.35">
      <c r="C15" s="4" t="s">
        <v>6</v>
      </c>
      <c r="D15" s="4" t="s">
        <v>38</v>
      </c>
      <c r="E15" s="4" t="s">
        <v>31</v>
      </c>
      <c r="F15" s="5">
        <v>2681</v>
      </c>
      <c r="G15" s="6">
        <v>54</v>
      </c>
      <c r="H15" s="50">
        <f>Table4[[#This Row],[Units]]*Table4[Cost per unit]</f>
        <v>312.66000000000003</v>
      </c>
      <c r="I15" s="49">
        <f>VLOOKUP(Table4[[#This Row],[Product]],products4[],2,FALSE)</f>
        <v>5.79</v>
      </c>
      <c r="N15" s="4" t="s">
        <v>19</v>
      </c>
      <c r="O15" s="10">
        <v>7.64</v>
      </c>
      <c r="R15" s="18">
        <v>8</v>
      </c>
      <c r="S15" s="19" t="s">
        <v>55</v>
      </c>
    </row>
    <row r="16" spans="1:19" x14ac:dyDescent="0.35">
      <c r="C16" s="4" t="s">
        <v>8</v>
      </c>
      <c r="D16" s="4" t="s">
        <v>35</v>
      </c>
      <c r="E16" s="4" t="s">
        <v>22</v>
      </c>
      <c r="F16" s="5">
        <v>5012</v>
      </c>
      <c r="G16" s="6">
        <v>210</v>
      </c>
      <c r="H16" s="50">
        <f>Table4[[#This Row],[Units]]*Table4[Cost per unit]</f>
        <v>2051.6999999999998</v>
      </c>
      <c r="I16" s="49">
        <f>VLOOKUP(Table4[[#This Row],[Product]],products4[],2,FALSE)</f>
        <v>9.77</v>
      </c>
      <c r="N16" s="4" t="s">
        <v>32</v>
      </c>
      <c r="O16" s="10">
        <v>8.65</v>
      </c>
      <c r="R16" s="18">
        <v>9</v>
      </c>
      <c r="S16" s="19" t="s">
        <v>46</v>
      </c>
    </row>
    <row r="17" spans="3:19" x14ac:dyDescent="0.35">
      <c r="C17" s="4" t="s">
        <v>7</v>
      </c>
      <c r="D17" s="4" t="s">
        <v>38</v>
      </c>
      <c r="E17" s="4" t="s">
        <v>14</v>
      </c>
      <c r="F17" s="5">
        <v>1281</v>
      </c>
      <c r="G17" s="6">
        <v>75</v>
      </c>
      <c r="H17" s="50">
        <f>Table4[[#This Row],[Units]]*Table4[Cost per unit]</f>
        <v>877.5</v>
      </c>
      <c r="I17" s="49">
        <f>VLOOKUP(Table4[[#This Row],[Product]],products4[],2,FALSE)</f>
        <v>11.7</v>
      </c>
      <c r="N17" s="4" t="s">
        <v>16</v>
      </c>
      <c r="O17" s="10">
        <v>8.7899999999999991</v>
      </c>
      <c r="R17" s="18">
        <v>10</v>
      </c>
      <c r="S17" s="19" t="s">
        <v>47</v>
      </c>
    </row>
    <row r="18" spans="3:19" x14ac:dyDescent="0.35">
      <c r="C18" s="4" t="s">
        <v>5</v>
      </c>
      <c r="D18" s="4" t="s">
        <v>37</v>
      </c>
      <c r="E18" s="4" t="s">
        <v>14</v>
      </c>
      <c r="F18" s="5">
        <v>4991</v>
      </c>
      <c r="G18" s="6">
        <v>12</v>
      </c>
      <c r="H18" s="50">
        <f>Table4[[#This Row],[Units]]*Table4[Cost per unit]</f>
        <v>140.39999999999998</v>
      </c>
      <c r="I18" s="49">
        <f>VLOOKUP(Table4[[#This Row],[Product]],products4[],2,FALSE)</f>
        <v>11.7</v>
      </c>
      <c r="N18" s="4" t="s">
        <v>21</v>
      </c>
      <c r="O18" s="10">
        <v>9</v>
      </c>
    </row>
    <row r="19" spans="3:19" x14ac:dyDescent="0.35">
      <c r="C19" s="4" t="s">
        <v>2</v>
      </c>
      <c r="D19" s="4" t="s">
        <v>39</v>
      </c>
      <c r="E19" s="4" t="s">
        <v>25</v>
      </c>
      <c r="F19" s="5">
        <v>1785</v>
      </c>
      <c r="G19" s="6">
        <v>462</v>
      </c>
      <c r="H19" s="50">
        <f>Table4[[#This Row],[Units]]*Table4[Cost per unit]</f>
        <v>6075.3</v>
      </c>
      <c r="I19" s="49">
        <f>VLOOKUP(Table4[[#This Row],[Product]],products4[],2,FALSE)</f>
        <v>13.15</v>
      </c>
      <c r="N19" s="11" t="s">
        <v>13</v>
      </c>
      <c r="O19" s="14">
        <v>9.33</v>
      </c>
    </row>
    <row r="20" spans="3:19" x14ac:dyDescent="0.35">
      <c r="C20" s="4" t="s">
        <v>3</v>
      </c>
      <c r="D20" s="4" t="s">
        <v>37</v>
      </c>
      <c r="E20" s="4" t="s">
        <v>17</v>
      </c>
      <c r="F20" s="5">
        <v>3983</v>
      </c>
      <c r="G20" s="6">
        <v>144</v>
      </c>
      <c r="H20" s="50">
        <f>Table4[[#This Row],[Units]]*Table4[Cost per unit]</f>
        <v>447.84</v>
      </c>
      <c r="I20" s="49">
        <f>VLOOKUP(Table4[[#This Row],[Product]],products4[],2,FALSE)</f>
        <v>3.11</v>
      </c>
      <c r="N20" s="4" t="s">
        <v>22</v>
      </c>
      <c r="O20" s="10">
        <v>9.77</v>
      </c>
    </row>
    <row r="21" spans="3:19" x14ac:dyDescent="0.35">
      <c r="C21" s="4" t="s">
        <v>9</v>
      </c>
      <c r="D21" s="4" t="s">
        <v>38</v>
      </c>
      <c r="E21" s="4" t="s">
        <v>16</v>
      </c>
      <c r="F21" s="5">
        <v>2646</v>
      </c>
      <c r="G21" s="6">
        <v>120</v>
      </c>
      <c r="H21" s="50">
        <f>Table4[[#This Row],[Units]]*Table4[Cost per unit]</f>
        <v>1054.8</v>
      </c>
      <c r="I21" s="49">
        <f>VLOOKUP(Table4[[#This Row],[Product]],products4[],2,FALSE)</f>
        <v>8.7899999999999991</v>
      </c>
      <c r="N21" s="4" t="s">
        <v>28</v>
      </c>
      <c r="O21" s="10">
        <v>10.38</v>
      </c>
    </row>
    <row r="22" spans="3:19" x14ac:dyDescent="0.35">
      <c r="C22" s="4" t="s">
        <v>2</v>
      </c>
      <c r="D22" s="4" t="s">
        <v>34</v>
      </c>
      <c r="E22" s="4" t="s">
        <v>13</v>
      </c>
      <c r="F22" s="5">
        <v>252</v>
      </c>
      <c r="G22" s="6">
        <v>54</v>
      </c>
      <c r="H22" s="50">
        <f>Table4[[#This Row],[Units]]*Table4[Cost per unit]</f>
        <v>503.82</v>
      </c>
      <c r="I22" s="49">
        <f>VLOOKUP(Table4[[#This Row],[Product]],products4[],2,FALSE)</f>
        <v>9.33</v>
      </c>
      <c r="N22" s="4" t="s">
        <v>20</v>
      </c>
      <c r="O22" s="10">
        <v>10.62</v>
      </c>
    </row>
    <row r="23" spans="3:19" x14ac:dyDescent="0.35">
      <c r="C23" s="4" t="s">
        <v>3</v>
      </c>
      <c r="D23" s="4" t="s">
        <v>35</v>
      </c>
      <c r="E23" s="4" t="s">
        <v>25</v>
      </c>
      <c r="F23" s="5">
        <v>2464</v>
      </c>
      <c r="G23" s="6">
        <v>234</v>
      </c>
      <c r="H23" s="50">
        <f>Table4[[#This Row],[Units]]*Table4[Cost per unit]</f>
        <v>3077.1</v>
      </c>
      <c r="I23" s="49">
        <f>VLOOKUP(Table4[[#This Row],[Product]],products4[],2,FALSE)</f>
        <v>13.15</v>
      </c>
      <c r="N23" s="4" t="s">
        <v>14</v>
      </c>
      <c r="O23" s="10">
        <v>11.7</v>
      </c>
    </row>
    <row r="24" spans="3:19" x14ac:dyDescent="0.35">
      <c r="C24" s="4" t="s">
        <v>3</v>
      </c>
      <c r="D24" s="4" t="s">
        <v>35</v>
      </c>
      <c r="E24" s="4" t="s">
        <v>29</v>
      </c>
      <c r="F24" s="5">
        <v>2114</v>
      </c>
      <c r="G24" s="6">
        <v>66</v>
      </c>
      <c r="H24" s="50">
        <f>Table4[[#This Row],[Units]]*Table4[Cost per unit]</f>
        <v>472.56</v>
      </c>
      <c r="I24" s="49">
        <f>VLOOKUP(Table4[[#This Row],[Product]],products4[],2,FALSE)</f>
        <v>7.16</v>
      </c>
      <c r="N24" s="4" t="s">
        <v>15</v>
      </c>
      <c r="O24" s="10">
        <v>11.73</v>
      </c>
    </row>
    <row r="25" spans="3:19" x14ac:dyDescent="0.35">
      <c r="C25" s="4" t="s">
        <v>6</v>
      </c>
      <c r="D25" s="4" t="s">
        <v>37</v>
      </c>
      <c r="E25" s="4" t="s">
        <v>31</v>
      </c>
      <c r="F25" s="5">
        <v>7693</v>
      </c>
      <c r="G25" s="6">
        <v>87</v>
      </c>
      <c r="H25" s="50">
        <f>Table4[[#This Row],[Units]]*Table4[Cost per unit]</f>
        <v>503.73</v>
      </c>
      <c r="I25" s="49">
        <f>VLOOKUP(Table4[[#This Row],[Product]],products4[],2,FALSE)</f>
        <v>5.79</v>
      </c>
      <c r="N25" s="4" t="s">
        <v>4</v>
      </c>
      <c r="O25" s="10">
        <v>11.88</v>
      </c>
    </row>
    <row r="26" spans="3:19" x14ac:dyDescent="0.35">
      <c r="C26" s="4" t="s">
        <v>5</v>
      </c>
      <c r="D26" s="4" t="s">
        <v>34</v>
      </c>
      <c r="E26" s="4" t="s">
        <v>20</v>
      </c>
      <c r="F26" s="5">
        <v>15610</v>
      </c>
      <c r="G26" s="6">
        <v>339</v>
      </c>
      <c r="H26" s="50">
        <f>Table4[[#This Row],[Units]]*Table4[Cost per unit]</f>
        <v>3600.18</v>
      </c>
      <c r="I26" s="49">
        <f>VLOOKUP(Table4[[#This Row],[Product]],products4[],2,FALSE)</f>
        <v>10.62</v>
      </c>
      <c r="N26" s="4" t="s">
        <v>33</v>
      </c>
      <c r="O26" s="10">
        <v>12.37</v>
      </c>
    </row>
    <row r="27" spans="3:19" x14ac:dyDescent="0.35">
      <c r="C27" s="4" t="s">
        <v>41</v>
      </c>
      <c r="D27" s="4" t="s">
        <v>34</v>
      </c>
      <c r="E27" s="4" t="s">
        <v>22</v>
      </c>
      <c r="F27" s="5">
        <v>336</v>
      </c>
      <c r="G27" s="6">
        <v>144</v>
      </c>
      <c r="H27" s="50">
        <f>Table4[[#This Row],[Units]]*Table4[Cost per unit]</f>
        <v>1406.8799999999999</v>
      </c>
      <c r="I27" s="49">
        <f>VLOOKUP(Table4[[#This Row],[Product]],products4[],2,FALSE)</f>
        <v>9.77</v>
      </c>
      <c r="N27" s="4" t="s">
        <v>25</v>
      </c>
      <c r="O27" s="10">
        <v>13.15</v>
      </c>
    </row>
    <row r="28" spans="3:19" x14ac:dyDescent="0.35">
      <c r="C28" s="4" t="s">
        <v>2</v>
      </c>
      <c r="D28" s="4" t="s">
        <v>39</v>
      </c>
      <c r="E28" s="4" t="s">
        <v>20</v>
      </c>
      <c r="F28" s="5">
        <v>9443</v>
      </c>
      <c r="G28" s="6">
        <v>162</v>
      </c>
      <c r="H28" s="50">
        <f>Table4[[#This Row],[Units]]*Table4[Cost per unit]</f>
        <v>1720.4399999999998</v>
      </c>
      <c r="I28" s="49">
        <f>VLOOKUP(Table4[[#This Row],[Product]],products4[],2,FALSE)</f>
        <v>10.62</v>
      </c>
      <c r="N28" s="4" t="s">
        <v>30</v>
      </c>
      <c r="O28" s="10">
        <v>14.49</v>
      </c>
    </row>
    <row r="29" spans="3:19" x14ac:dyDescent="0.35">
      <c r="C29" s="4" t="s">
        <v>9</v>
      </c>
      <c r="D29" s="4" t="s">
        <v>34</v>
      </c>
      <c r="E29" s="4" t="s">
        <v>23</v>
      </c>
      <c r="F29" s="5">
        <v>8155</v>
      </c>
      <c r="G29" s="6">
        <v>90</v>
      </c>
      <c r="H29" s="50">
        <f>Table4[[#This Row],[Units]]*Table4[Cost per unit]</f>
        <v>584.1</v>
      </c>
      <c r="I29" s="49">
        <f>VLOOKUP(Table4[[#This Row],[Product]],products4[],2,FALSE)</f>
        <v>6.49</v>
      </c>
      <c r="N29" s="4" t="s">
        <v>27</v>
      </c>
      <c r="O29" s="10">
        <v>16.73</v>
      </c>
    </row>
    <row r="30" spans="3:19" x14ac:dyDescent="0.35">
      <c r="C30" s="4" t="s">
        <v>8</v>
      </c>
      <c r="D30" s="4" t="s">
        <v>38</v>
      </c>
      <c r="E30" s="4" t="s">
        <v>23</v>
      </c>
      <c r="F30" s="5">
        <v>1701</v>
      </c>
      <c r="G30" s="6">
        <v>234</v>
      </c>
      <c r="H30" s="50">
        <f>Table4[[#This Row],[Units]]*Table4[Cost per unit]</f>
        <v>1518.66</v>
      </c>
      <c r="I30" s="49">
        <f>VLOOKUP(Table4[[#This Row],[Product]],products4[],2,FALSE)</f>
        <v>6.49</v>
      </c>
    </row>
    <row r="31" spans="3:19" x14ac:dyDescent="0.35">
      <c r="C31" s="4" t="s">
        <v>10</v>
      </c>
      <c r="D31" s="4" t="s">
        <v>38</v>
      </c>
      <c r="E31" s="4" t="s">
        <v>22</v>
      </c>
      <c r="F31" s="5">
        <v>2205</v>
      </c>
      <c r="G31" s="6">
        <v>141</v>
      </c>
      <c r="H31" s="50">
        <f>Table4[[#This Row],[Units]]*Table4[Cost per unit]</f>
        <v>1377.57</v>
      </c>
      <c r="I31" s="49">
        <f>VLOOKUP(Table4[[#This Row],[Product]],products4[],2,FALSE)</f>
        <v>9.77</v>
      </c>
    </row>
    <row r="32" spans="3:19" x14ac:dyDescent="0.35">
      <c r="C32" s="4" t="s">
        <v>8</v>
      </c>
      <c r="D32" s="4" t="s">
        <v>37</v>
      </c>
      <c r="E32" s="4" t="s">
        <v>19</v>
      </c>
      <c r="F32" s="5">
        <v>1771</v>
      </c>
      <c r="G32" s="6">
        <v>204</v>
      </c>
      <c r="H32" s="50">
        <f>Table4[[#This Row],[Units]]*Table4[Cost per unit]</f>
        <v>1558.56</v>
      </c>
      <c r="I32" s="49">
        <f>VLOOKUP(Table4[[#This Row],[Product]],products4[],2,FALSE)</f>
        <v>7.64</v>
      </c>
    </row>
    <row r="33" spans="3:9" x14ac:dyDescent="0.35">
      <c r="C33" s="4" t="s">
        <v>41</v>
      </c>
      <c r="D33" s="4" t="s">
        <v>35</v>
      </c>
      <c r="E33" s="4" t="s">
        <v>15</v>
      </c>
      <c r="F33" s="5">
        <v>2114</v>
      </c>
      <c r="G33" s="6">
        <v>186</v>
      </c>
      <c r="H33" s="50">
        <f>Table4[[#This Row],[Units]]*Table4[Cost per unit]</f>
        <v>2181.7800000000002</v>
      </c>
      <c r="I33" s="49">
        <f>VLOOKUP(Table4[[#This Row],[Product]],products4[],2,FALSE)</f>
        <v>11.73</v>
      </c>
    </row>
    <row r="34" spans="3:9" x14ac:dyDescent="0.35">
      <c r="C34" s="4" t="s">
        <v>41</v>
      </c>
      <c r="D34" s="4" t="s">
        <v>36</v>
      </c>
      <c r="E34" s="4" t="s">
        <v>13</v>
      </c>
      <c r="F34" s="5">
        <v>10311</v>
      </c>
      <c r="G34" s="6">
        <v>231</v>
      </c>
      <c r="H34" s="50">
        <f>Table4[[#This Row],[Units]]*Table4[Cost per unit]</f>
        <v>2155.23</v>
      </c>
      <c r="I34" s="49">
        <f>VLOOKUP(Table4[[#This Row],[Product]],products4[],2,FALSE)</f>
        <v>9.33</v>
      </c>
    </row>
    <row r="35" spans="3:9" x14ac:dyDescent="0.35">
      <c r="C35" s="4" t="s">
        <v>3</v>
      </c>
      <c r="D35" s="4" t="s">
        <v>39</v>
      </c>
      <c r="E35" s="4" t="s">
        <v>16</v>
      </c>
      <c r="F35" s="5">
        <v>21</v>
      </c>
      <c r="G35" s="6">
        <v>168</v>
      </c>
      <c r="H35" s="50">
        <f>Table4[[#This Row],[Units]]*Table4[Cost per unit]</f>
        <v>1476.7199999999998</v>
      </c>
      <c r="I35" s="49">
        <f>VLOOKUP(Table4[[#This Row],[Product]],products4[],2,FALSE)</f>
        <v>8.7899999999999991</v>
      </c>
    </row>
    <row r="36" spans="3:9" x14ac:dyDescent="0.35">
      <c r="C36" s="4" t="s">
        <v>10</v>
      </c>
      <c r="D36" s="4" t="s">
        <v>35</v>
      </c>
      <c r="E36" s="4" t="s">
        <v>20</v>
      </c>
      <c r="F36" s="5">
        <v>1974</v>
      </c>
      <c r="G36" s="6">
        <v>195</v>
      </c>
      <c r="H36" s="50">
        <f>Table4[[#This Row],[Units]]*Table4[Cost per unit]</f>
        <v>2070.8999999999996</v>
      </c>
      <c r="I36" s="49">
        <f>VLOOKUP(Table4[[#This Row],[Product]],products4[],2,FALSE)</f>
        <v>10.62</v>
      </c>
    </row>
    <row r="37" spans="3:9" x14ac:dyDescent="0.35">
      <c r="C37" s="4" t="s">
        <v>5</v>
      </c>
      <c r="D37" s="4" t="s">
        <v>36</v>
      </c>
      <c r="E37" s="4" t="s">
        <v>23</v>
      </c>
      <c r="F37" s="5">
        <v>6314</v>
      </c>
      <c r="G37" s="6">
        <v>15</v>
      </c>
      <c r="H37" s="50">
        <f>Table4[[#This Row],[Units]]*Table4[Cost per unit]</f>
        <v>97.350000000000009</v>
      </c>
      <c r="I37" s="49">
        <f>VLOOKUP(Table4[[#This Row],[Product]],products4[],2,FALSE)</f>
        <v>6.49</v>
      </c>
    </row>
    <row r="38" spans="3:9" x14ac:dyDescent="0.35">
      <c r="C38" s="4" t="s">
        <v>10</v>
      </c>
      <c r="D38" s="4" t="s">
        <v>37</v>
      </c>
      <c r="E38" s="4" t="s">
        <v>23</v>
      </c>
      <c r="F38" s="5">
        <v>4683</v>
      </c>
      <c r="G38" s="6">
        <v>30</v>
      </c>
      <c r="H38" s="50">
        <f>Table4[[#This Row],[Units]]*Table4[Cost per unit]</f>
        <v>194.70000000000002</v>
      </c>
      <c r="I38" s="49">
        <f>VLOOKUP(Table4[[#This Row],[Product]],products4[],2,FALSE)</f>
        <v>6.49</v>
      </c>
    </row>
    <row r="39" spans="3:9" x14ac:dyDescent="0.35">
      <c r="C39" s="4" t="s">
        <v>41</v>
      </c>
      <c r="D39" s="4" t="s">
        <v>37</v>
      </c>
      <c r="E39" s="4" t="s">
        <v>24</v>
      </c>
      <c r="F39" s="5">
        <v>6398</v>
      </c>
      <c r="G39" s="6">
        <v>102</v>
      </c>
      <c r="H39" s="50">
        <f>Table4[[#This Row],[Units]]*Table4[Cost per unit]</f>
        <v>506.94</v>
      </c>
      <c r="I39" s="49">
        <f>VLOOKUP(Table4[[#This Row],[Product]],products4[],2,FALSE)</f>
        <v>4.97</v>
      </c>
    </row>
    <row r="40" spans="3:9" x14ac:dyDescent="0.35">
      <c r="C40" s="4" t="s">
        <v>2</v>
      </c>
      <c r="D40" s="4" t="s">
        <v>35</v>
      </c>
      <c r="E40" s="4" t="s">
        <v>19</v>
      </c>
      <c r="F40" s="5">
        <v>553</v>
      </c>
      <c r="G40" s="6">
        <v>15</v>
      </c>
      <c r="H40" s="50">
        <f>Table4[[#This Row],[Units]]*Table4[Cost per unit]</f>
        <v>114.6</v>
      </c>
      <c r="I40" s="49">
        <f>VLOOKUP(Table4[[#This Row],[Product]],products4[],2,FALSE)</f>
        <v>7.64</v>
      </c>
    </row>
    <row r="41" spans="3:9" x14ac:dyDescent="0.35">
      <c r="C41" s="4" t="s">
        <v>8</v>
      </c>
      <c r="D41" s="4" t="s">
        <v>39</v>
      </c>
      <c r="E41" s="4" t="s">
        <v>30</v>
      </c>
      <c r="F41" s="5">
        <v>7021</v>
      </c>
      <c r="G41" s="6">
        <v>183</v>
      </c>
      <c r="H41" s="50">
        <f>Table4[[#This Row],[Units]]*Table4[Cost per unit]</f>
        <v>2651.67</v>
      </c>
      <c r="I41" s="49">
        <f>VLOOKUP(Table4[[#This Row],[Product]],products4[],2,FALSE)</f>
        <v>14.49</v>
      </c>
    </row>
    <row r="42" spans="3:9" x14ac:dyDescent="0.35">
      <c r="C42" s="4" t="s">
        <v>40</v>
      </c>
      <c r="D42" s="4" t="s">
        <v>39</v>
      </c>
      <c r="E42" s="4" t="s">
        <v>22</v>
      </c>
      <c r="F42" s="5">
        <v>5817</v>
      </c>
      <c r="G42" s="6">
        <v>12</v>
      </c>
      <c r="H42" s="50">
        <f>Table4[[#This Row],[Units]]*Table4[Cost per unit]</f>
        <v>117.24</v>
      </c>
      <c r="I42" s="49">
        <f>VLOOKUP(Table4[[#This Row],[Product]],products4[],2,FALSE)</f>
        <v>9.77</v>
      </c>
    </row>
    <row r="43" spans="3:9" x14ac:dyDescent="0.35">
      <c r="C43" s="4" t="s">
        <v>41</v>
      </c>
      <c r="D43" s="4" t="s">
        <v>39</v>
      </c>
      <c r="E43" s="4" t="s">
        <v>14</v>
      </c>
      <c r="F43" s="5">
        <v>3976</v>
      </c>
      <c r="G43" s="6">
        <v>72</v>
      </c>
      <c r="H43" s="50">
        <f>Table4[[#This Row],[Units]]*Table4[Cost per unit]</f>
        <v>842.4</v>
      </c>
      <c r="I43" s="49">
        <f>VLOOKUP(Table4[[#This Row],[Product]],products4[],2,FALSE)</f>
        <v>11.7</v>
      </c>
    </row>
    <row r="44" spans="3:9" x14ac:dyDescent="0.35">
      <c r="C44" s="4" t="s">
        <v>6</v>
      </c>
      <c r="D44" s="4" t="s">
        <v>38</v>
      </c>
      <c r="E44" s="4" t="s">
        <v>27</v>
      </c>
      <c r="F44" s="5">
        <v>1134</v>
      </c>
      <c r="G44" s="6">
        <v>282</v>
      </c>
      <c r="H44" s="50">
        <f>Table4[[#This Row],[Units]]*Table4[Cost per unit]</f>
        <v>4717.8599999999997</v>
      </c>
      <c r="I44" s="49">
        <f>VLOOKUP(Table4[[#This Row],[Product]],products4[],2,FALSE)</f>
        <v>16.73</v>
      </c>
    </row>
    <row r="45" spans="3:9" x14ac:dyDescent="0.35">
      <c r="C45" s="4" t="s">
        <v>2</v>
      </c>
      <c r="D45" s="4" t="s">
        <v>39</v>
      </c>
      <c r="E45" s="4" t="s">
        <v>28</v>
      </c>
      <c r="F45" s="5">
        <v>6027</v>
      </c>
      <c r="G45" s="6">
        <v>144</v>
      </c>
      <c r="H45" s="50">
        <f>Table4[[#This Row],[Units]]*Table4[Cost per unit]</f>
        <v>1494.72</v>
      </c>
      <c r="I45" s="49">
        <f>VLOOKUP(Table4[[#This Row],[Product]],products4[],2,FALSE)</f>
        <v>10.38</v>
      </c>
    </row>
    <row r="46" spans="3:9" x14ac:dyDescent="0.35">
      <c r="C46" s="4" t="s">
        <v>6</v>
      </c>
      <c r="D46" s="4" t="s">
        <v>37</v>
      </c>
      <c r="E46" s="4" t="s">
        <v>16</v>
      </c>
      <c r="F46" s="5">
        <v>1904</v>
      </c>
      <c r="G46" s="6">
        <v>405</v>
      </c>
      <c r="H46" s="50">
        <f>Table4[[#This Row],[Units]]*Table4[Cost per unit]</f>
        <v>3559.95</v>
      </c>
      <c r="I46" s="49">
        <f>VLOOKUP(Table4[[#This Row],[Product]],products4[],2,FALSE)</f>
        <v>8.7899999999999991</v>
      </c>
    </row>
    <row r="47" spans="3:9" x14ac:dyDescent="0.35">
      <c r="C47" s="4" t="s">
        <v>7</v>
      </c>
      <c r="D47" s="4" t="s">
        <v>34</v>
      </c>
      <c r="E47" s="4" t="s">
        <v>32</v>
      </c>
      <c r="F47" s="5">
        <v>3262</v>
      </c>
      <c r="G47" s="6">
        <v>75</v>
      </c>
      <c r="H47" s="50">
        <f>Table4[[#This Row],[Units]]*Table4[Cost per unit]</f>
        <v>648.75</v>
      </c>
      <c r="I47" s="49">
        <f>VLOOKUP(Table4[[#This Row],[Product]],products4[],2,FALSE)</f>
        <v>8.65</v>
      </c>
    </row>
    <row r="48" spans="3:9" x14ac:dyDescent="0.35">
      <c r="C48" s="4" t="s">
        <v>40</v>
      </c>
      <c r="D48" s="4" t="s">
        <v>34</v>
      </c>
      <c r="E48" s="4" t="s">
        <v>27</v>
      </c>
      <c r="F48" s="5">
        <v>2289</v>
      </c>
      <c r="G48" s="6">
        <v>135</v>
      </c>
      <c r="H48" s="50">
        <f>Table4[[#This Row],[Units]]*Table4[Cost per unit]</f>
        <v>2258.5500000000002</v>
      </c>
      <c r="I48" s="49">
        <f>VLOOKUP(Table4[[#This Row],[Product]],products4[],2,FALSE)</f>
        <v>16.73</v>
      </c>
    </row>
    <row r="49" spans="3:9" x14ac:dyDescent="0.35">
      <c r="C49" s="4" t="s">
        <v>5</v>
      </c>
      <c r="D49" s="4" t="s">
        <v>34</v>
      </c>
      <c r="E49" s="4" t="s">
        <v>27</v>
      </c>
      <c r="F49" s="5">
        <v>6986</v>
      </c>
      <c r="G49" s="6">
        <v>21</v>
      </c>
      <c r="H49" s="50">
        <f>Table4[[#This Row],[Units]]*Table4[Cost per unit]</f>
        <v>351.33</v>
      </c>
      <c r="I49" s="49">
        <f>VLOOKUP(Table4[[#This Row],[Product]],products4[],2,FALSE)</f>
        <v>16.73</v>
      </c>
    </row>
    <row r="50" spans="3:9" x14ac:dyDescent="0.35">
      <c r="C50" s="4" t="s">
        <v>2</v>
      </c>
      <c r="D50" s="4" t="s">
        <v>38</v>
      </c>
      <c r="E50" s="4" t="s">
        <v>23</v>
      </c>
      <c r="F50" s="5">
        <v>4417</v>
      </c>
      <c r="G50" s="6">
        <v>153</v>
      </c>
      <c r="H50" s="50">
        <f>Table4[[#This Row],[Units]]*Table4[Cost per unit]</f>
        <v>992.97</v>
      </c>
      <c r="I50" s="49">
        <f>VLOOKUP(Table4[[#This Row],[Product]],products4[],2,FALSE)</f>
        <v>6.49</v>
      </c>
    </row>
    <row r="51" spans="3:9" x14ac:dyDescent="0.35">
      <c r="C51" s="4" t="s">
        <v>6</v>
      </c>
      <c r="D51" s="4" t="s">
        <v>34</v>
      </c>
      <c r="E51" s="4" t="s">
        <v>15</v>
      </c>
      <c r="F51" s="5">
        <v>1442</v>
      </c>
      <c r="G51" s="6">
        <v>15</v>
      </c>
      <c r="H51" s="50">
        <f>Table4[[#This Row],[Units]]*Table4[Cost per unit]</f>
        <v>175.95000000000002</v>
      </c>
      <c r="I51" s="49">
        <f>VLOOKUP(Table4[[#This Row],[Product]],products4[],2,FALSE)</f>
        <v>11.73</v>
      </c>
    </row>
    <row r="52" spans="3:9" x14ac:dyDescent="0.35">
      <c r="C52" s="4" t="s">
        <v>3</v>
      </c>
      <c r="D52" s="4" t="s">
        <v>35</v>
      </c>
      <c r="E52" s="4" t="s">
        <v>14</v>
      </c>
      <c r="F52" s="5">
        <v>2415</v>
      </c>
      <c r="G52" s="6">
        <v>255</v>
      </c>
      <c r="H52" s="50">
        <f>Table4[[#This Row],[Units]]*Table4[Cost per unit]</f>
        <v>2983.5</v>
      </c>
      <c r="I52" s="49">
        <f>VLOOKUP(Table4[[#This Row],[Product]],products4[],2,FALSE)</f>
        <v>11.7</v>
      </c>
    </row>
    <row r="53" spans="3:9" x14ac:dyDescent="0.35">
      <c r="C53" s="4" t="s">
        <v>2</v>
      </c>
      <c r="D53" s="4" t="s">
        <v>37</v>
      </c>
      <c r="E53" s="4" t="s">
        <v>19</v>
      </c>
      <c r="F53" s="5">
        <v>238</v>
      </c>
      <c r="G53" s="6">
        <v>18</v>
      </c>
      <c r="H53" s="50">
        <f>Table4[[#This Row],[Units]]*Table4[Cost per unit]</f>
        <v>137.51999999999998</v>
      </c>
      <c r="I53" s="49">
        <f>VLOOKUP(Table4[[#This Row],[Product]],products4[],2,FALSE)</f>
        <v>7.64</v>
      </c>
    </row>
    <row r="54" spans="3:9" x14ac:dyDescent="0.35">
      <c r="C54" s="4" t="s">
        <v>6</v>
      </c>
      <c r="D54" s="4" t="s">
        <v>37</v>
      </c>
      <c r="E54" s="4" t="s">
        <v>23</v>
      </c>
      <c r="F54" s="5">
        <v>4949</v>
      </c>
      <c r="G54" s="6">
        <v>189</v>
      </c>
      <c r="H54" s="50">
        <f>Table4[[#This Row],[Units]]*Table4[Cost per unit]</f>
        <v>1226.6100000000001</v>
      </c>
      <c r="I54" s="49">
        <f>VLOOKUP(Table4[[#This Row],[Product]],products4[],2,FALSE)</f>
        <v>6.49</v>
      </c>
    </row>
    <row r="55" spans="3:9" x14ac:dyDescent="0.35">
      <c r="C55" s="4" t="s">
        <v>5</v>
      </c>
      <c r="D55" s="4" t="s">
        <v>38</v>
      </c>
      <c r="E55" s="4" t="s">
        <v>32</v>
      </c>
      <c r="F55" s="5">
        <v>5075</v>
      </c>
      <c r="G55" s="6">
        <v>21</v>
      </c>
      <c r="H55" s="50">
        <f>Table4[[#This Row],[Units]]*Table4[Cost per unit]</f>
        <v>181.65</v>
      </c>
      <c r="I55" s="49">
        <f>VLOOKUP(Table4[[#This Row],[Product]],products4[],2,FALSE)</f>
        <v>8.65</v>
      </c>
    </row>
    <row r="56" spans="3:9" x14ac:dyDescent="0.35">
      <c r="C56" s="4" t="s">
        <v>3</v>
      </c>
      <c r="D56" s="4" t="s">
        <v>36</v>
      </c>
      <c r="E56" s="4" t="s">
        <v>16</v>
      </c>
      <c r="F56" s="5">
        <v>9198</v>
      </c>
      <c r="G56" s="6">
        <v>36</v>
      </c>
      <c r="H56" s="50">
        <f>Table4[[#This Row],[Units]]*Table4[Cost per unit]</f>
        <v>316.43999999999994</v>
      </c>
      <c r="I56" s="49">
        <f>VLOOKUP(Table4[[#This Row],[Product]],products4[],2,FALSE)</f>
        <v>8.7899999999999991</v>
      </c>
    </row>
    <row r="57" spans="3:9" x14ac:dyDescent="0.35">
      <c r="C57" s="4" t="s">
        <v>6</v>
      </c>
      <c r="D57" s="4" t="s">
        <v>34</v>
      </c>
      <c r="E57" s="4" t="s">
        <v>29</v>
      </c>
      <c r="F57" s="5">
        <v>3339</v>
      </c>
      <c r="G57" s="6">
        <v>75</v>
      </c>
      <c r="H57" s="50">
        <f>Table4[[#This Row],[Units]]*Table4[Cost per unit]</f>
        <v>537</v>
      </c>
      <c r="I57" s="49">
        <f>VLOOKUP(Table4[[#This Row],[Product]],products4[],2,FALSE)</f>
        <v>7.16</v>
      </c>
    </row>
    <row r="58" spans="3:9" x14ac:dyDescent="0.35">
      <c r="C58" s="4" t="s">
        <v>40</v>
      </c>
      <c r="D58" s="4" t="s">
        <v>34</v>
      </c>
      <c r="E58" s="4" t="s">
        <v>17</v>
      </c>
      <c r="F58" s="5">
        <v>5019</v>
      </c>
      <c r="G58" s="6">
        <v>156</v>
      </c>
      <c r="H58" s="50">
        <f>Table4[[#This Row],[Units]]*Table4[Cost per unit]</f>
        <v>485.15999999999997</v>
      </c>
      <c r="I58" s="49">
        <f>VLOOKUP(Table4[[#This Row],[Product]],products4[],2,FALSE)</f>
        <v>3.11</v>
      </c>
    </row>
    <row r="59" spans="3:9" x14ac:dyDescent="0.35">
      <c r="C59" s="4" t="s">
        <v>5</v>
      </c>
      <c r="D59" s="4" t="s">
        <v>36</v>
      </c>
      <c r="E59" s="4" t="s">
        <v>16</v>
      </c>
      <c r="F59" s="5">
        <v>16184</v>
      </c>
      <c r="G59" s="6">
        <v>39</v>
      </c>
      <c r="H59" s="50">
        <f>Table4[[#This Row],[Units]]*Table4[Cost per unit]</f>
        <v>342.80999999999995</v>
      </c>
      <c r="I59" s="49">
        <f>VLOOKUP(Table4[[#This Row],[Product]],products4[],2,FALSE)</f>
        <v>8.7899999999999991</v>
      </c>
    </row>
    <row r="60" spans="3:9" x14ac:dyDescent="0.35">
      <c r="C60" s="4" t="s">
        <v>6</v>
      </c>
      <c r="D60" s="4" t="s">
        <v>36</v>
      </c>
      <c r="E60" s="4" t="s">
        <v>21</v>
      </c>
      <c r="F60" s="5">
        <v>497</v>
      </c>
      <c r="G60" s="6">
        <v>63</v>
      </c>
      <c r="H60" s="50">
        <f>Table4[[#This Row],[Units]]*Table4[Cost per unit]</f>
        <v>567</v>
      </c>
      <c r="I60" s="49">
        <f>VLOOKUP(Table4[[#This Row],[Product]],products4[],2,FALSE)</f>
        <v>9</v>
      </c>
    </row>
    <row r="61" spans="3:9" x14ac:dyDescent="0.35">
      <c r="C61" s="4" t="s">
        <v>2</v>
      </c>
      <c r="D61" s="4" t="s">
        <v>36</v>
      </c>
      <c r="E61" s="4" t="s">
        <v>29</v>
      </c>
      <c r="F61" s="5">
        <v>8211</v>
      </c>
      <c r="G61" s="6">
        <v>75</v>
      </c>
      <c r="H61" s="50">
        <f>Table4[[#This Row],[Units]]*Table4[Cost per unit]</f>
        <v>537</v>
      </c>
      <c r="I61" s="49">
        <f>VLOOKUP(Table4[[#This Row],[Product]],products4[],2,FALSE)</f>
        <v>7.16</v>
      </c>
    </row>
    <row r="62" spans="3:9" x14ac:dyDescent="0.35">
      <c r="C62" s="4" t="s">
        <v>2</v>
      </c>
      <c r="D62" s="4" t="s">
        <v>38</v>
      </c>
      <c r="E62" s="4" t="s">
        <v>28</v>
      </c>
      <c r="F62" s="5">
        <v>6580</v>
      </c>
      <c r="G62" s="6">
        <v>183</v>
      </c>
      <c r="H62" s="50">
        <f>Table4[[#This Row],[Units]]*Table4[Cost per unit]</f>
        <v>1899.5400000000002</v>
      </c>
      <c r="I62" s="49">
        <f>VLOOKUP(Table4[[#This Row],[Product]],products4[],2,FALSE)</f>
        <v>10.38</v>
      </c>
    </row>
    <row r="63" spans="3:9" x14ac:dyDescent="0.35">
      <c r="C63" s="4" t="s">
        <v>41</v>
      </c>
      <c r="D63" s="4" t="s">
        <v>35</v>
      </c>
      <c r="E63" s="4" t="s">
        <v>13</v>
      </c>
      <c r="F63" s="5">
        <v>4760</v>
      </c>
      <c r="G63" s="6">
        <v>69</v>
      </c>
      <c r="H63" s="50">
        <f>Table4[[#This Row],[Units]]*Table4[Cost per unit]</f>
        <v>643.77</v>
      </c>
      <c r="I63" s="49">
        <f>VLOOKUP(Table4[[#This Row],[Product]],products4[],2,FALSE)</f>
        <v>9.33</v>
      </c>
    </row>
    <row r="64" spans="3:9" x14ac:dyDescent="0.35">
      <c r="C64" s="4" t="s">
        <v>40</v>
      </c>
      <c r="D64" s="4" t="s">
        <v>36</v>
      </c>
      <c r="E64" s="4" t="s">
        <v>25</v>
      </c>
      <c r="F64" s="5">
        <v>5439</v>
      </c>
      <c r="G64" s="6">
        <v>30</v>
      </c>
      <c r="H64" s="50">
        <f>Table4[[#This Row],[Units]]*Table4[Cost per unit]</f>
        <v>394.5</v>
      </c>
      <c r="I64" s="49">
        <f>VLOOKUP(Table4[[#This Row],[Product]],products4[],2,FALSE)</f>
        <v>13.15</v>
      </c>
    </row>
    <row r="65" spans="3:9" x14ac:dyDescent="0.35">
      <c r="C65" s="4" t="s">
        <v>41</v>
      </c>
      <c r="D65" s="4" t="s">
        <v>34</v>
      </c>
      <c r="E65" s="4" t="s">
        <v>17</v>
      </c>
      <c r="F65" s="5">
        <v>1463</v>
      </c>
      <c r="G65" s="6">
        <v>39</v>
      </c>
      <c r="H65" s="50">
        <f>Table4[[#This Row],[Units]]*Table4[Cost per unit]</f>
        <v>121.28999999999999</v>
      </c>
      <c r="I65" s="49">
        <f>VLOOKUP(Table4[[#This Row],[Product]],products4[],2,FALSE)</f>
        <v>3.11</v>
      </c>
    </row>
    <row r="66" spans="3:9" x14ac:dyDescent="0.35">
      <c r="C66" s="4" t="s">
        <v>3</v>
      </c>
      <c r="D66" s="4" t="s">
        <v>34</v>
      </c>
      <c r="E66" s="4" t="s">
        <v>32</v>
      </c>
      <c r="F66" s="5">
        <v>7777</v>
      </c>
      <c r="G66" s="6">
        <v>504</v>
      </c>
      <c r="H66" s="50">
        <f>Table4[[#This Row],[Units]]*Table4[Cost per unit]</f>
        <v>4359.6000000000004</v>
      </c>
      <c r="I66" s="49">
        <f>VLOOKUP(Table4[[#This Row],[Product]],products4[],2,FALSE)</f>
        <v>8.65</v>
      </c>
    </row>
    <row r="67" spans="3:9" x14ac:dyDescent="0.35">
      <c r="C67" s="4" t="s">
        <v>9</v>
      </c>
      <c r="D67" s="4" t="s">
        <v>37</v>
      </c>
      <c r="E67" s="4" t="s">
        <v>29</v>
      </c>
      <c r="F67" s="5">
        <v>1085</v>
      </c>
      <c r="G67" s="6">
        <v>273</v>
      </c>
      <c r="H67" s="50">
        <f>Table4[[#This Row],[Units]]*Table4[Cost per unit]</f>
        <v>1954.68</v>
      </c>
      <c r="I67" s="49">
        <f>VLOOKUP(Table4[[#This Row],[Product]],products4[],2,FALSE)</f>
        <v>7.16</v>
      </c>
    </row>
    <row r="68" spans="3:9" x14ac:dyDescent="0.35">
      <c r="C68" s="4" t="s">
        <v>5</v>
      </c>
      <c r="D68" s="4" t="s">
        <v>37</v>
      </c>
      <c r="E68" s="4" t="s">
        <v>31</v>
      </c>
      <c r="F68" s="5">
        <v>182</v>
      </c>
      <c r="G68" s="6">
        <v>48</v>
      </c>
      <c r="H68" s="50">
        <f>Table4[[#This Row],[Units]]*Table4[Cost per unit]</f>
        <v>277.92</v>
      </c>
      <c r="I68" s="49">
        <f>VLOOKUP(Table4[[#This Row],[Product]],products4[],2,FALSE)</f>
        <v>5.79</v>
      </c>
    </row>
    <row r="69" spans="3:9" x14ac:dyDescent="0.35">
      <c r="C69" s="4" t="s">
        <v>6</v>
      </c>
      <c r="D69" s="4" t="s">
        <v>34</v>
      </c>
      <c r="E69" s="4" t="s">
        <v>27</v>
      </c>
      <c r="F69" s="5">
        <v>4242</v>
      </c>
      <c r="G69" s="6">
        <v>207</v>
      </c>
      <c r="H69" s="50">
        <f>Table4[[#This Row],[Units]]*Table4[Cost per unit]</f>
        <v>3463.11</v>
      </c>
      <c r="I69" s="49">
        <f>VLOOKUP(Table4[[#This Row],[Product]],products4[],2,FALSE)</f>
        <v>16.73</v>
      </c>
    </row>
    <row r="70" spans="3:9" x14ac:dyDescent="0.35">
      <c r="C70" s="4" t="s">
        <v>6</v>
      </c>
      <c r="D70" s="4" t="s">
        <v>36</v>
      </c>
      <c r="E70" s="4" t="s">
        <v>32</v>
      </c>
      <c r="F70" s="5">
        <v>6118</v>
      </c>
      <c r="G70" s="6">
        <v>9</v>
      </c>
      <c r="H70" s="50">
        <f>Table4[[#This Row],[Units]]*Table4[Cost per unit]</f>
        <v>77.850000000000009</v>
      </c>
      <c r="I70" s="49">
        <f>VLOOKUP(Table4[[#This Row],[Product]],products4[],2,FALSE)</f>
        <v>8.65</v>
      </c>
    </row>
    <row r="71" spans="3:9" x14ac:dyDescent="0.35">
      <c r="C71" s="4" t="s">
        <v>10</v>
      </c>
      <c r="D71" s="4" t="s">
        <v>36</v>
      </c>
      <c r="E71" s="4" t="s">
        <v>23</v>
      </c>
      <c r="F71" s="5">
        <v>2317</v>
      </c>
      <c r="G71" s="6">
        <v>261</v>
      </c>
      <c r="H71" s="50">
        <f>Table4[[#This Row],[Units]]*Table4[Cost per unit]</f>
        <v>1693.89</v>
      </c>
      <c r="I71" s="49">
        <f>VLOOKUP(Table4[[#This Row],[Product]],products4[],2,FALSE)</f>
        <v>6.49</v>
      </c>
    </row>
    <row r="72" spans="3:9" x14ac:dyDescent="0.35">
      <c r="C72" s="4" t="s">
        <v>6</v>
      </c>
      <c r="D72" s="4" t="s">
        <v>38</v>
      </c>
      <c r="E72" s="4" t="s">
        <v>16</v>
      </c>
      <c r="F72" s="5">
        <v>938</v>
      </c>
      <c r="G72" s="6">
        <v>6</v>
      </c>
      <c r="H72" s="50">
        <f>Table4[[#This Row],[Units]]*Table4[Cost per unit]</f>
        <v>52.739999999999995</v>
      </c>
      <c r="I72" s="49">
        <f>VLOOKUP(Table4[[#This Row],[Product]],products4[],2,FALSE)</f>
        <v>8.7899999999999991</v>
      </c>
    </row>
    <row r="73" spans="3:9" x14ac:dyDescent="0.35">
      <c r="C73" s="4" t="s">
        <v>8</v>
      </c>
      <c r="D73" s="4" t="s">
        <v>37</v>
      </c>
      <c r="E73" s="4" t="s">
        <v>15</v>
      </c>
      <c r="F73" s="5">
        <v>9709</v>
      </c>
      <c r="G73" s="6">
        <v>30</v>
      </c>
      <c r="H73" s="50">
        <f>Table4[[#This Row],[Units]]*Table4[Cost per unit]</f>
        <v>351.90000000000003</v>
      </c>
      <c r="I73" s="49">
        <f>VLOOKUP(Table4[[#This Row],[Product]],products4[],2,FALSE)</f>
        <v>11.73</v>
      </c>
    </row>
    <row r="74" spans="3:9" x14ac:dyDescent="0.35">
      <c r="C74" s="4" t="s">
        <v>7</v>
      </c>
      <c r="D74" s="4" t="s">
        <v>34</v>
      </c>
      <c r="E74" s="4" t="s">
        <v>20</v>
      </c>
      <c r="F74" s="5">
        <v>2205</v>
      </c>
      <c r="G74" s="6">
        <v>138</v>
      </c>
      <c r="H74" s="50">
        <f>Table4[[#This Row],[Units]]*Table4[Cost per unit]</f>
        <v>1465.56</v>
      </c>
      <c r="I74" s="49">
        <f>VLOOKUP(Table4[[#This Row],[Product]],products4[],2,FALSE)</f>
        <v>10.62</v>
      </c>
    </row>
    <row r="75" spans="3:9" x14ac:dyDescent="0.35">
      <c r="C75" s="4" t="s">
        <v>7</v>
      </c>
      <c r="D75" s="4" t="s">
        <v>37</v>
      </c>
      <c r="E75" s="4" t="s">
        <v>17</v>
      </c>
      <c r="F75" s="5">
        <v>4487</v>
      </c>
      <c r="G75" s="6">
        <v>111</v>
      </c>
      <c r="H75" s="50">
        <f>Table4[[#This Row],[Units]]*Table4[Cost per unit]</f>
        <v>345.21</v>
      </c>
      <c r="I75" s="49">
        <f>VLOOKUP(Table4[[#This Row],[Product]],products4[],2,FALSE)</f>
        <v>3.11</v>
      </c>
    </row>
    <row r="76" spans="3:9" x14ac:dyDescent="0.35">
      <c r="C76" s="4" t="s">
        <v>5</v>
      </c>
      <c r="D76" s="4" t="s">
        <v>35</v>
      </c>
      <c r="E76" s="4" t="s">
        <v>18</v>
      </c>
      <c r="F76" s="5">
        <v>2415</v>
      </c>
      <c r="G76" s="6">
        <v>15</v>
      </c>
      <c r="H76" s="50">
        <f>Table4[[#This Row],[Units]]*Table4[Cost per unit]</f>
        <v>97.05</v>
      </c>
      <c r="I76" s="49">
        <f>VLOOKUP(Table4[[#This Row],[Product]],products4[],2,FALSE)</f>
        <v>6.47</v>
      </c>
    </row>
    <row r="77" spans="3:9" x14ac:dyDescent="0.35">
      <c r="C77" s="4" t="s">
        <v>40</v>
      </c>
      <c r="D77" s="4" t="s">
        <v>34</v>
      </c>
      <c r="E77" s="4" t="s">
        <v>19</v>
      </c>
      <c r="F77" s="5">
        <v>4018</v>
      </c>
      <c r="G77" s="6">
        <v>162</v>
      </c>
      <c r="H77" s="50">
        <f>Table4[[#This Row],[Units]]*Table4[Cost per unit]</f>
        <v>1237.6799999999998</v>
      </c>
      <c r="I77" s="49">
        <f>VLOOKUP(Table4[[#This Row],[Product]],products4[],2,FALSE)</f>
        <v>7.64</v>
      </c>
    </row>
    <row r="78" spans="3:9" x14ac:dyDescent="0.35">
      <c r="C78" s="4" t="s">
        <v>5</v>
      </c>
      <c r="D78" s="4" t="s">
        <v>34</v>
      </c>
      <c r="E78" s="4" t="s">
        <v>19</v>
      </c>
      <c r="F78" s="5">
        <v>861</v>
      </c>
      <c r="G78" s="6">
        <v>195</v>
      </c>
      <c r="H78" s="50">
        <f>Table4[[#This Row],[Units]]*Table4[Cost per unit]</f>
        <v>1489.8</v>
      </c>
      <c r="I78" s="49">
        <f>VLOOKUP(Table4[[#This Row],[Product]],products4[],2,FALSE)</f>
        <v>7.64</v>
      </c>
    </row>
    <row r="79" spans="3:9" x14ac:dyDescent="0.35">
      <c r="C79" s="4" t="s">
        <v>10</v>
      </c>
      <c r="D79" s="4" t="s">
        <v>38</v>
      </c>
      <c r="E79" s="4" t="s">
        <v>14</v>
      </c>
      <c r="F79" s="5">
        <v>5586</v>
      </c>
      <c r="G79" s="6">
        <v>525</v>
      </c>
      <c r="H79" s="50">
        <f>Table4[[#This Row],[Units]]*Table4[Cost per unit]</f>
        <v>6142.5</v>
      </c>
      <c r="I79" s="49">
        <f>VLOOKUP(Table4[[#This Row],[Product]],products4[],2,FALSE)</f>
        <v>11.7</v>
      </c>
    </row>
    <row r="80" spans="3:9" x14ac:dyDescent="0.35">
      <c r="C80" s="4" t="s">
        <v>7</v>
      </c>
      <c r="D80" s="4" t="s">
        <v>34</v>
      </c>
      <c r="E80" s="4" t="s">
        <v>33</v>
      </c>
      <c r="F80" s="5">
        <v>2226</v>
      </c>
      <c r="G80" s="6">
        <v>48</v>
      </c>
      <c r="H80" s="50">
        <f>Table4[[#This Row],[Units]]*Table4[Cost per unit]</f>
        <v>593.76</v>
      </c>
      <c r="I80" s="49">
        <f>VLOOKUP(Table4[[#This Row],[Product]],products4[],2,FALSE)</f>
        <v>12.37</v>
      </c>
    </row>
    <row r="81" spans="3:9" x14ac:dyDescent="0.35">
      <c r="C81" s="4" t="s">
        <v>9</v>
      </c>
      <c r="D81" s="4" t="s">
        <v>34</v>
      </c>
      <c r="E81" s="4" t="s">
        <v>28</v>
      </c>
      <c r="F81" s="5">
        <v>14329</v>
      </c>
      <c r="G81" s="6">
        <v>150</v>
      </c>
      <c r="H81" s="50">
        <f>Table4[[#This Row],[Units]]*Table4[Cost per unit]</f>
        <v>1557.0000000000002</v>
      </c>
      <c r="I81" s="49">
        <f>VLOOKUP(Table4[[#This Row],[Product]],products4[],2,FALSE)</f>
        <v>10.38</v>
      </c>
    </row>
    <row r="82" spans="3:9" x14ac:dyDescent="0.35">
      <c r="C82" s="4" t="s">
        <v>9</v>
      </c>
      <c r="D82" s="4" t="s">
        <v>34</v>
      </c>
      <c r="E82" s="4" t="s">
        <v>20</v>
      </c>
      <c r="F82" s="5">
        <v>8463</v>
      </c>
      <c r="G82" s="6">
        <v>492</v>
      </c>
      <c r="H82" s="50">
        <f>Table4[[#This Row],[Units]]*Table4[Cost per unit]</f>
        <v>5225.04</v>
      </c>
      <c r="I82" s="49">
        <f>VLOOKUP(Table4[[#This Row],[Product]],products4[],2,FALSE)</f>
        <v>10.62</v>
      </c>
    </row>
    <row r="83" spans="3:9" x14ac:dyDescent="0.35">
      <c r="C83" s="4" t="s">
        <v>5</v>
      </c>
      <c r="D83" s="4" t="s">
        <v>34</v>
      </c>
      <c r="E83" s="4" t="s">
        <v>29</v>
      </c>
      <c r="F83" s="5">
        <v>2891</v>
      </c>
      <c r="G83" s="6">
        <v>102</v>
      </c>
      <c r="H83" s="50">
        <f>Table4[[#This Row],[Units]]*Table4[Cost per unit]</f>
        <v>730.32</v>
      </c>
      <c r="I83" s="49">
        <f>VLOOKUP(Table4[[#This Row],[Product]],products4[],2,FALSE)</f>
        <v>7.16</v>
      </c>
    </row>
    <row r="84" spans="3:9" x14ac:dyDescent="0.35">
      <c r="C84" s="4" t="s">
        <v>3</v>
      </c>
      <c r="D84" s="4" t="s">
        <v>36</v>
      </c>
      <c r="E84" s="4" t="s">
        <v>23</v>
      </c>
      <c r="F84" s="5">
        <v>3773</v>
      </c>
      <c r="G84" s="6">
        <v>165</v>
      </c>
      <c r="H84" s="50">
        <f>Table4[[#This Row],[Units]]*Table4[Cost per unit]</f>
        <v>1070.8500000000001</v>
      </c>
      <c r="I84" s="49">
        <f>VLOOKUP(Table4[[#This Row],[Product]],products4[],2,FALSE)</f>
        <v>6.49</v>
      </c>
    </row>
    <row r="85" spans="3:9" x14ac:dyDescent="0.35">
      <c r="C85" s="4" t="s">
        <v>41</v>
      </c>
      <c r="D85" s="4" t="s">
        <v>36</v>
      </c>
      <c r="E85" s="4" t="s">
        <v>28</v>
      </c>
      <c r="F85" s="5">
        <v>854</v>
      </c>
      <c r="G85" s="6">
        <v>309</v>
      </c>
      <c r="H85" s="50">
        <f>Table4[[#This Row],[Units]]*Table4[Cost per unit]</f>
        <v>3207.42</v>
      </c>
      <c r="I85" s="49">
        <f>VLOOKUP(Table4[[#This Row],[Product]],products4[],2,FALSE)</f>
        <v>10.38</v>
      </c>
    </row>
    <row r="86" spans="3:9" x14ac:dyDescent="0.35">
      <c r="C86" s="4" t="s">
        <v>6</v>
      </c>
      <c r="D86" s="4" t="s">
        <v>36</v>
      </c>
      <c r="E86" s="4" t="s">
        <v>17</v>
      </c>
      <c r="F86" s="5">
        <v>4970</v>
      </c>
      <c r="G86" s="6">
        <v>156</v>
      </c>
      <c r="H86" s="50">
        <f>Table4[[#This Row],[Units]]*Table4[Cost per unit]</f>
        <v>485.15999999999997</v>
      </c>
      <c r="I86" s="49">
        <f>VLOOKUP(Table4[[#This Row],[Product]],products4[],2,FALSE)</f>
        <v>3.11</v>
      </c>
    </row>
    <row r="87" spans="3:9" x14ac:dyDescent="0.35">
      <c r="C87" s="4" t="s">
        <v>9</v>
      </c>
      <c r="D87" s="4" t="s">
        <v>35</v>
      </c>
      <c r="E87" s="4" t="s">
        <v>26</v>
      </c>
      <c r="F87" s="5">
        <v>98</v>
      </c>
      <c r="G87" s="6">
        <v>159</v>
      </c>
      <c r="H87" s="50">
        <f>Table4[[#This Row],[Units]]*Table4[Cost per unit]</f>
        <v>890.4</v>
      </c>
      <c r="I87" s="49">
        <f>VLOOKUP(Table4[[#This Row],[Product]],products4[],2,FALSE)</f>
        <v>5.6</v>
      </c>
    </row>
    <row r="88" spans="3:9" x14ac:dyDescent="0.35">
      <c r="C88" s="4" t="s">
        <v>5</v>
      </c>
      <c r="D88" s="4" t="s">
        <v>35</v>
      </c>
      <c r="E88" s="4" t="s">
        <v>15</v>
      </c>
      <c r="F88" s="5">
        <v>13391</v>
      </c>
      <c r="G88" s="6">
        <v>201</v>
      </c>
      <c r="H88" s="50">
        <f>Table4[[#This Row],[Units]]*Table4[Cost per unit]</f>
        <v>2357.73</v>
      </c>
      <c r="I88" s="49">
        <f>VLOOKUP(Table4[[#This Row],[Product]],products4[],2,FALSE)</f>
        <v>11.73</v>
      </c>
    </row>
    <row r="89" spans="3:9" x14ac:dyDescent="0.35">
      <c r="C89" s="4" t="s">
        <v>8</v>
      </c>
      <c r="D89" s="4" t="s">
        <v>39</v>
      </c>
      <c r="E89" s="4" t="s">
        <v>31</v>
      </c>
      <c r="F89" s="5">
        <v>8890</v>
      </c>
      <c r="G89" s="6">
        <v>210</v>
      </c>
      <c r="H89" s="50">
        <f>Table4[[#This Row],[Units]]*Table4[Cost per unit]</f>
        <v>1215.9000000000001</v>
      </c>
      <c r="I89" s="49">
        <f>VLOOKUP(Table4[[#This Row],[Product]],products4[],2,FALSE)</f>
        <v>5.79</v>
      </c>
    </row>
    <row r="90" spans="3:9" x14ac:dyDescent="0.35">
      <c r="C90" s="4" t="s">
        <v>2</v>
      </c>
      <c r="D90" s="4" t="s">
        <v>38</v>
      </c>
      <c r="E90" s="4" t="s">
        <v>13</v>
      </c>
      <c r="F90" s="5">
        <v>56</v>
      </c>
      <c r="G90" s="6">
        <v>51</v>
      </c>
      <c r="H90" s="50">
        <f>Table4[[#This Row],[Units]]*Table4[Cost per unit]</f>
        <v>475.83</v>
      </c>
      <c r="I90" s="49">
        <f>VLOOKUP(Table4[[#This Row],[Product]],products4[],2,FALSE)</f>
        <v>9.33</v>
      </c>
    </row>
    <row r="91" spans="3:9" x14ac:dyDescent="0.35">
      <c r="C91" s="4" t="s">
        <v>3</v>
      </c>
      <c r="D91" s="4" t="s">
        <v>36</v>
      </c>
      <c r="E91" s="4" t="s">
        <v>25</v>
      </c>
      <c r="F91" s="5">
        <v>3339</v>
      </c>
      <c r="G91" s="6">
        <v>39</v>
      </c>
      <c r="H91" s="50">
        <f>Table4[[#This Row],[Units]]*Table4[Cost per unit]</f>
        <v>512.85</v>
      </c>
      <c r="I91" s="49">
        <f>VLOOKUP(Table4[[#This Row],[Product]],products4[],2,FALSE)</f>
        <v>13.15</v>
      </c>
    </row>
    <row r="92" spans="3:9" x14ac:dyDescent="0.35">
      <c r="C92" s="4" t="s">
        <v>10</v>
      </c>
      <c r="D92" s="4" t="s">
        <v>35</v>
      </c>
      <c r="E92" s="4" t="s">
        <v>18</v>
      </c>
      <c r="F92" s="5">
        <v>3808</v>
      </c>
      <c r="G92" s="6">
        <v>279</v>
      </c>
      <c r="H92" s="50">
        <f>Table4[[#This Row],[Units]]*Table4[Cost per unit]</f>
        <v>1805.1299999999999</v>
      </c>
      <c r="I92" s="49">
        <f>VLOOKUP(Table4[[#This Row],[Product]],products4[],2,FALSE)</f>
        <v>6.47</v>
      </c>
    </row>
    <row r="93" spans="3:9" x14ac:dyDescent="0.35">
      <c r="C93" s="4" t="s">
        <v>10</v>
      </c>
      <c r="D93" s="4" t="s">
        <v>38</v>
      </c>
      <c r="E93" s="4" t="s">
        <v>13</v>
      </c>
      <c r="F93" s="5">
        <v>63</v>
      </c>
      <c r="G93" s="6">
        <v>123</v>
      </c>
      <c r="H93" s="50">
        <f>Table4[[#This Row],[Units]]*Table4[Cost per unit]</f>
        <v>1147.5899999999999</v>
      </c>
      <c r="I93" s="49">
        <f>VLOOKUP(Table4[[#This Row],[Product]],products4[],2,FALSE)</f>
        <v>9.33</v>
      </c>
    </row>
    <row r="94" spans="3:9" x14ac:dyDescent="0.35">
      <c r="C94" s="4" t="s">
        <v>2</v>
      </c>
      <c r="D94" s="4" t="s">
        <v>39</v>
      </c>
      <c r="E94" s="4" t="s">
        <v>27</v>
      </c>
      <c r="F94" s="5">
        <v>7812</v>
      </c>
      <c r="G94" s="6">
        <v>81</v>
      </c>
      <c r="H94" s="50">
        <f>Table4[[#This Row],[Units]]*Table4[Cost per unit]</f>
        <v>1355.13</v>
      </c>
      <c r="I94" s="49">
        <f>VLOOKUP(Table4[[#This Row],[Product]],products4[],2,FALSE)</f>
        <v>16.73</v>
      </c>
    </row>
    <row r="95" spans="3:9" x14ac:dyDescent="0.35">
      <c r="C95" s="4" t="s">
        <v>40</v>
      </c>
      <c r="D95" s="4" t="s">
        <v>37</v>
      </c>
      <c r="E95" s="4" t="s">
        <v>19</v>
      </c>
      <c r="F95" s="5">
        <v>7693</v>
      </c>
      <c r="G95" s="6">
        <v>21</v>
      </c>
      <c r="H95" s="50">
        <f>Table4[[#This Row],[Units]]*Table4[Cost per unit]</f>
        <v>160.44</v>
      </c>
      <c r="I95" s="49">
        <f>VLOOKUP(Table4[[#This Row],[Product]],products4[],2,FALSE)</f>
        <v>7.64</v>
      </c>
    </row>
    <row r="96" spans="3:9" x14ac:dyDescent="0.35">
      <c r="C96" s="4" t="s">
        <v>3</v>
      </c>
      <c r="D96" s="4" t="s">
        <v>36</v>
      </c>
      <c r="E96" s="4" t="s">
        <v>28</v>
      </c>
      <c r="F96" s="5">
        <v>973</v>
      </c>
      <c r="G96" s="6">
        <v>162</v>
      </c>
      <c r="H96" s="50">
        <f>Table4[[#This Row],[Units]]*Table4[Cost per unit]</f>
        <v>1681.5600000000002</v>
      </c>
      <c r="I96" s="49">
        <f>VLOOKUP(Table4[[#This Row],[Product]],products4[],2,FALSE)</f>
        <v>10.38</v>
      </c>
    </row>
    <row r="97" spans="3:9" x14ac:dyDescent="0.35">
      <c r="C97" s="4" t="s">
        <v>10</v>
      </c>
      <c r="D97" s="4" t="s">
        <v>35</v>
      </c>
      <c r="E97" s="4" t="s">
        <v>21</v>
      </c>
      <c r="F97" s="5">
        <v>567</v>
      </c>
      <c r="G97" s="6">
        <v>228</v>
      </c>
      <c r="H97" s="50">
        <f>Table4[[#This Row],[Units]]*Table4[Cost per unit]</f>
        <v>2052</v>
      </c>
      <c r="I97" s="49">
        <f>VLOOKUP(Table4[[#This Row],[Product]],products4[],2,FALSE)</f>
        <v>9</v>
      </c>
    </row>
    <row r="98" spans="3:9" x14ac:dyDescent="0.35">
      <c r="C98" s="4" t="s">
        <v>10</v>
      </c>
      <c r="D98" s="4" t="s">
        <v>36</v>
      </c>
      <c r="E98" s="4" t="s">
        <v>29</v>
      </c>
      <c r="F98" s="5">
        <v>2471</v>
      </c>
      <c r="G98" s="6">
        <v>342</v>
      </c>
      <c r="H98" s="50">
        <f>Table4[[#This Row],[Units]]*Table4[Cost per unit]</f>
        <v>2448.7200000000003</v>
      </c>
      <c r="I98" s="49">
        <f>VLOOKUP(Table4[[#This Row],[Product]],products4[],2,FALSE)</f>
        <v>7.16</v>
      </c>
    </row>
    <row r="99" spans="3:9" x14ac:dyDescent="0.35">
      <c r="C99" s="4" t="s">
        <v>5</v>
      </c>
      <c r="D99" s="4" t="s">
        <v>38</v>
      </c>
      <c r="E99" s="4" t="s">
        <v>13</v>
      </c>
      <c r="F99" s="5">
        <v>7189</v>
      </c>
      <c r="G99" s="6">
        <v>54</v>
      </c>
      <c r="H99" s="50">
        <f>Table4[[#This Row],[Units]]*Table4[Cost per unit]</f>
        <v>503.82</v>
      </c>
      <c r="I99" s="49">
        <f>VLOOKUP(Table4[[#This Row],[Product]],products4[],2,FALSE)</f>
        <v>9.33</v>
      </c>
    </row>
    <row r="100" spans="3:9" x14ac:dyDescent="0.35">
      <c r="C100" s="4" t="s">
        <v>41</v>
      </c>
      <c r="D100" s="4" t="s">
        <v>35</v>
      </c>
      <c r="E100" s="4" t="s">
        <v>28</v>
      </c>
      <c r="F100" s="5">
        <v>7455</v>
      </c>
      <c r="G100" s="6">
        <v>216</v>
      </c>
      <c r="H100" s="50">
        <f>Table4[[#This Row],[Units]]*Table4[Cost per unit]</f>
        <v>2242.0800000000004</v>
      </c>
      <c r="I100" s="49">
        <f>VLOOKUP(Table4[[#This Row],[Product]],products4[],2,FALSE)</f>
        <v>10.38</v>
      </c>
    </row>
    <row r="101" spans="3:9" x14ac:dyDescent="0.35">
      <c r="C101" s="4" t="s">
        <v>3</v>
      </c>
      <c r="D101" s="4" t="s">
        <v>34</v>
      </c>
      <c r="E101" s="4" t="s">
        <v>26</v>
      </c>
      <c r="F101" s="5">
        <v>3108</v>
      </c>
      <c r="G101" s="6">
        <v>54</v>
      </c>
      <c r="H101" s="50">
        <f>Table4[[#This Row],[Units]]*Table4[Cost per unit]</f>
        <v>302.39999999999998</v>
      </c>
      <c r="I101" s="49">
        <f>VLOOKUP(Table4[[#This Row],[Product]],products4[],2,FALSE)</f>
        <v>5.6</v>
      </c>
    </row>
    <row r="102" spans="3:9" x14ac:dyDescent="0.35">
      <c r="C102" s="4" t="s">
        <v>6</v>
      </c>
      <c r="D102" s="4" t="s">
        <v>38</v>
      </c>
      <c r="E102" s="4" t="s">
        <v>25</v>
      </c>
      <c r="F102" s="5">
        <v>469</v>
      </c>
      <c r="G102" s="6">
        <v>75</v>
      </c>
      <c r="H102" s="50">
        <f>Table4[[#This Row],[Units]]*Table4[Cost per unit]</f>
        <v>986.25</v>
      </c>
      <c r="I102" s="49">
        <f>VLOOKUP(Table4[[#This Row],[Product]],products4[],2,FALSE)</f>
        <v>13.15</v>
      </c>
    </row>
    <row r="103" spans="3:9" x14ac:dyDescent="0.35">
      <c r="C103" s="4" t="s">
        <v>9</v>
      </c>
      <c r="D103" s="4" t="s">
        <v>37</v>
      </c>
      <c r="E103" s="4" t="s">
        <v>23</v>
      </c>
      <c r="F103" s="5">
        <v>2737</v>
      </c>
      <c r="G103" s="6">
        <v>93</v>
      </c>
      <c r="H103" s="50">
        <f>Table4[[#This Row],[Units]]*Table4[Cost per unit]</f>
        <v>603.57000000000005</v>
      </c>
      <c r="I103" s="49">
        <f>VLOOKUP(Table4[[#This Row],[Product]],products4[],2,FALSE)</f>
        <v>6.49</v>
      </c>
    </row>
    <row r="104" spans="3:9" x14ac:dyDescent="0.35">
      <c r="C104" s="4" t="s">
        <v>9</v>
      </c>
      <c r="D104" s="4" t="s">
        <v>37</v>
      </c>
      <c r="E104" s="4" t="s">
        <v>25</v>
      </c>
      <c r="F104" s="5">
        <v>4305</v>
      </c>
      <c r="G104" s="6">
        <v>156</v>
      </c>
      <c r="H104" s="50">
        <f>Table4[[#This Row],[Units]]*Table4[Cost per unit]</f>
        <v>2051.4</v>
      </c>
      <c r="I104" s="49">
        <f>VLOOKUP(Table4[[#This Row],[Product]],products4[],2,FALSE)</f>
        <v>13.15</v>
      </c>
    </row>
    <row r="105" spans="3:9" x14ac:dyDescent="0.35">
      <c r="C105" s="4" t="s">
        <v>9</v>
      </c>
      <c r="D105" s="4" t="s">
        <v>38</v>
      </c>
      <c r="E105" s="4" t="s">
        <v>17</v>
      </c>
      <c r="F105" s="5">
        <v>2408</v>
      </c>
      <c r="G105" s="6">
        <v>9</v>
      </c>
      <c r="H105" s="50">
        <f>Table4[[#This Row],[Units]]*Table4[Cost per unit]</f>
        <v>27.99</v>
      </c>
      <c r="I105" s="49">
        <f>VLOOKUP(Table4[[#This Row],[Product]],products4[],2,FALSE)</f>
        <v>3.11</v>
      </c>
    </row>
    <row r="106" spans="3:9" x14ac:dyDescent="0.35">
      <c r="C106" s="4" t="s">
        <v>3</v>
      </c>
      <c r="D106" s="4" t="s">
        <v>36</v>
      </c>
      <c r="E106" s="4" t="s">
        <v>19</v>
      </c>
      <c r="F106" s="5">
        <v>1281</v>
      </c>
      <c r="G106" s="6">
        <v>18</v>
      </c>
      <c r="H106" s="50">
        <f>Table4[[#This Row],[Units]]*Table4[Cost per unit]</f>
        <v>137.51999999999998</v>
      </c>
      <c r="I106" s="49">
        <f>VLOOKUP(Table4[[#This Row],[Product]],products4[],2,FALSE)</f>
        <v>7.64</v>
      </c>
    </row>
    <row r="107" spans="3:9" x14ac:dyDescent="0.35">
      <c r="C107" s="4" t="s">
        <v>40</v>
      </c>
      <c r="D107" s="4" t="s">
        <v>35</v>
      </c>
      <c r="E107" s="4" t="s">
        <v>32</v>
      </c>
      <c r="F107" s="5">
        <v>12348</v>
      </c>
      <c r="G107" s="6">
        <v>234</v>
      </c>
      <c r="H107" s="50">
        <f>Table4[[#This Row],[Units]]*Table4[Cost per unit]</f>
        <v>2024.1000000000001</v>
      </c>
      <c r="I107" s="49">
        <f>VLOOKUP(Table4[[#This Row],[Product]],products4[],2,FALSE)</f>
        <v>8.65</v>
      </c>
    </row>
    <row r="108" spans="3:9" x14ac:dyDescent="0.35">
      <c r="C108" s="4" t="s">
        <v>3</v>
      </c>
      <c r="D108" s="4" t="s">
        <v>34</v>
      </c>
      <c r="E108" s="4" t="s">
        <v>28</v>
      </c>
      <c r="F108" s="5">
        <v>3689</v>
      </c>
      <c r="G108" s="6">
        <v>312</v>
      </c>
      <c r="H108" s="50">
        <f>Table4[[#This Row],[Units]]*Table4[Cost per unit]</f>
        <v>3238.5600000000004</v>
      </c>
      <c r="I108" s="49">
        <f>VLOOKUP(Table4[[#This Row],[Product]],products4[],2,FALSE)</f>
        <v>10.38</v>
      </c>
    </row>
    <row r="109" spans="3:9" x14ac:dyDescent="0.35">
      <c r="C109" s="4" t="s">
        <v>7</v>
      </c>
      <c r="D109" s="4" t="s">
        <v>36</v>
      </c>
      <c r="E109" s="4" t="s">
        <v>19</v>
      </c>
      <c r="F109" s="5">
        <v>2870</v>
      </c>
      <c r="G109" s="6">
        <v>300</v>
      </c>
      <c r="H109" s="50">
        <f>Table4[[#This Row],[Units]]*Table4[Cost per unit]</f>
        <v>2292</v>
      </c>
      <c r="I109" s="49">
        <f>VLOOKUP(Table4[[#This Row],[Product]],products4[],2,FALSE)</f>
        <v>7.64</v>
      </c>
    </row>
    <row r="110" spans="3:9" x14ac:dyDescent="0.35">
      <c r="C110" s="4" t="s">
        <v>2</v>
      </c>
      <c r="D110" s="4" t="s">
        <v>36</v>
      </c>
      <c r="E110" s="4" t="s">
        <v>27</v>
      </c>
      <c r="F110" s="5">
        <v>798</v>
      </c>
      <c r="G110" s="6">
        <v>519</v>
      </c>
      <c r="H110" s="50">
        <f>Table4[[#This Row],[Units]]*Table4[Cost per unit]</f>
        <v>8682.8700000000008</v>
      </c>
      <c r="I110" s="49">
        <f>VLOOKUP(Table4[[#This Row],[Product]],products4[],2,FALSE)</f>
        <v>16.73</v>
      </c>
    </row>
    <row r="111" spans="3:9" x14ac:dyDescent="0.35">
      <c r="C111" s="4" t="s">
        <v>41</v>
      </c>
      <c r="D111" s="4" t="s">
        <v>37</v>
      </c>
      <c r="E111" s="4" t="s">
        <v>21</v>
      </c>
      <c r="F111" s="5">
        <v>2933</v>
      </c>
      <c r="G111" s="6">
        <v>9</v>
      </c>
      <c r="H111" s="50">
        <f>Table4[[#This Row],[Units]]*Table4[Cost per unit]</f>
        <v>81</v>
      </c>
      <c r="I111" s="49">
        <f>VLOOKUP(Table4[[#This Row],[Product]],products4[],2,FALSE)</f>
        <v>9</v>
      </c>
    </row>
    <row r="112" spans="3:9" x14ac:dyDescent="0.35">
      <c r="C112" s="4" t="s">
        <v>5</v>
      </c>
      <c r="D112" s="4" t="s">
        <v>35</v>
      </c>
      <c r="E112" s="4" t="s">
        <v>4</v>
      </c>
      <c r="F112" s="5">
        <v>2744</v>
      </c>
      <c r="G112" s="6">
        <v>9</v>
      </c>
      <c r="H112" s="50">
        <f>Table4[[#This Row],[Units]]*Table4[Cost per unit]</f>
        <v>106.92</v>
      </c>
      <c r="I112" s="49">
        <f>VLOOKUP(Table4[[#This Row],[Product]],products4[],2,FALSE)</f>
        <v>11.88</v>
      </c>
    </row>
    <row r="113" spans="3:9" x14ac:dyDescent="0.35">
      <c r="C113" s="4" t="s">
        <v>40</v>
      </c>
      <c r="D113" s="4" t="s">
        <v>36</v>
      </c>
      <c r="E113" s="4" t="s">
        <v>33</v>
      </c>
      <c r="F113" s="5">
        <v>9772</v>
      </c>
      <c r="G113" s="6">
        <v>90</v>
      </c>
      <c r="H113" s="50">
        <f>Table4[[#This Row],[Units]]*Table4[Cost per unit]</f>
        <v>1113.3</v>
      </c>
      <c r="I113" s="49">
        <f>VLOOKUP(Table4[[#This Row],[Product]],products4[],2,FALSE)</f>
        <v>12.37</v>
      </c>
    </row>
    <row r="114" spans="3:9" x14ac:dyDescent="0.35">
      <c r="C114" s="4" t="s">
        <v>7</v>
      </c>
      <c r="D114" s="4" t="s">
        <v>34</v>
      </c>
      <c r="E114" s="4" t="s">
        <v>25</v>
      </c>
      <c r="F114" s="5">
        <v>1568</v>
      </c>
      <c r="G114" s="6">
        <v>96</v>
      </c>
      <c r="H114" s="50">
        <f>Table4[[#This Row],[Units]]*Table4[Cost per unit]</f>
        <v>1262.4000000000001</v>
      </c>
      <c r="I114" s="49">
        <f>VLOOKUP(Table4[[#This Row],[Product]],products4[],2,FALSE)</f>
        <v>13.15</v>
      </c>
    </row>
    <row r="115" spans="3:9" x14ac:dyDescent="0.35">
      <c r="C115" s="4" t="s">
        <v>2</v>
      </c>
      <c r="D115" s="4" t="s">
        <v>36</v>
      </c>
      <c r="E115" s="4" t="s">
        <v>16</v>
      </c>
      <c r="F115" s="5">
        <v>11417</v>
      </c>
      <c r="G115" s="6">
        <v>21</v>
      </c>
      <c r="H115" s="50">
        <f>Table4[[#This Row],[Units]]*Table4[Cost per unit]</f>
        <v>184.58999999999997</v>
      </c>
      <c r="I115" s="49">
        <f>VLOOKUP(Table4[[#This Row],[Product]],products4[],2,FALSE)</f>
        <v>8.7899999999999991</v>
      </c>
    </row>
    <row r="116" spans="3:9" x14ac:dyDescent="0.35">
      <c r="C116" s="4" t="s">
        <v>40</v>
      </c>
      <c r="D116" s="4" t="s">
        <v>34</v>
      </c>
      <c r="E116" s="4" t="s">
        <v>26</v>
      </c>
      <c r="F116" s="5">
        <v>6748</v>
      </c>
      <c r="G116" s="6">
        <v>48</v>
      </c>
      <c r="H116" s="50">
        <f>Table4[[#This Row],[Units]]*Table4[Cost per unit]</f>
        <v>268.79999999999995</v>
      </c>
      <c r="I116" s="49">
        <f>VLOOKUP(Table4[[#This Row],[Product]],products4[],2,FALSE)</f>
        <v>5.6</v>
      </c>
    </row>
    <row r="117" spans="3:9" x14ac:dyDescent="0.35">
      <c r="C117" s="4" t="s">
        <v>10</v>
      </c>
      <c r="D117" s="4" t="s">
        <v>36</v>
      </c>
      <c r="E117" s="4" t="s">
        <v>27</v>
      </c>
      <c r="F117" s="5">
        <v>1407</v>
      </c>
      <c r="G117" s="6">
        <v>72</v>
      </c>
      <c r="H117" s="50">
        <f>Table4[[#This Row],[Units]]*Table4[Cost per unit]</f>
        <v>1204.56</v>
      </c>
      <c r="I117" s="49">
        <f>VLOOKUP(Table4[[#This Row],[Product]],products4[],2,FALSE)</f>
        <v>16.73</v>
      </c>
    </row>
    <row r="118" spans="3:9" x14ac:dyDescent="0.35">
      <c r="C118" s="4" t="s">
        <v>8</v>
      </c>
      <c r="D118" s="4" t="s">
        <v>35</v>
      </c>
      <c r="E118" s="4" t="s">
        <v>29</v>
      </c>
      <c r="F118" s="5">
        <v>2023</v>
      </c>
      <c r="G118" s="6">
        <v>168</v>
      </c>
      <c r="H118" s="50">
        <f>Table4[[#This Row],[Units]]*Table4[Cost per unit]</f>
        <v>1202.8800000000001</v>
      </c>
      <c r="I118" s="49">
        <f>VLOOKUP(Table4[[#This Row],[Product]],products4[],2,FALSE)</f>
        <v>7.16</v>
      </c>
    </row>
    <row r="119" spans="3:9" x14ac:dyDescent="0.35">
      <c r="C119" s="4" t="s">
        <v>5</v>
      </c>
      <c r="D119" s="4" t="s">
        <v>39</v>
      </c>
      <c r="E119" s="4" t="s">
        <v>26</v>
      </c>
      <c r="F119" s="5">
        <v>5236</v>
      </c>
      <c r="G119" s="6">
        <v>51</v>
      </c>
      <c r="H119" s="50">
        <f>Table4[[#This Row],[Units]]*Table4[Cost per unit]</f>
        <v>285.59999999999997</v>
      </c>
      <c r="I119" s="49">
        <f>VLOOKUP(Table4[[#This Row],[Product]],products4[],2,FALSE)</f>
        <v>5.6</v>
      </c>
    </row>
    <row r="120" spans="3:9" x14ac:dyDescent="0.35">
      <c r="C120" s="4" t="s">
        <v>41</v>
      </c>
      <c r="D120" s="4" t="s">
        <v>36</v>
      </c>
      <c r="E120" s="4" t="s">
        <v>19</v>
      </c>
      <c r="F120" s="5">
        <v>1925</v>
      </c>
      <c r="G120" s="6">
        <v>192</v>
      </c>
      <c r="H120" s="50">
        <f>Table4[[#This Row],[Units]]*Table4[Cost per unit]</f>
        <v>1466.8799999999999</v>
      </c>
      <c r="I120" s="49">
        <f>VLOOKUP(Table4[[#This Row],[Product]],products4[],2,FALSE)</f>
        <v>7.64</v>
      </c>
    </row>
    <row r="121" spans="3:9" x14ac:dyDescent="0.35">
      <c r="C121" s="4" t="s">
        <v>7</v>
      </c>
      <c r="D121" s="4" t="s">
        <v>37</v>
      </c>
      <c r="E121" s="4" t="s">
        <v>14</v>
      </c>
      <c r="F121" s="5">
        <v>6608</v>
      </c>
      <c r="G121" s="6">
        <v>225</v>
      </c>
      <c r="H121" s="50">
        <f>Table4[[#This Row],[Units]]*Table4[Cost per unit]</f>
        <v>2632.5</v>
      </c>
      <c r="I121" s="49">
        <f>VLOOKUP(Table4[[#This Row],[Product]],products4[],2,FALSE)</f>
        <v>11.7</v>
      </c>
    </row>
    <row r="122" spans="3:9" x14ac:dyDescent="0.35">
      <c r="C122" s="4" t="s">
        <v>6</v>
      </c>
      <c r="D122" s="4" t="s">
        <v>34</v>
      </c>
      <c r="E122" s="4" t="s">
        <v>26</v>
      </c>
      <c r="F122" s="5">
        <v>8008</v>
      </c>
      <c r="G122" s="6">
        <v>456</v>
      </c>
      <c r="H122" s="50">
        <f>Table4[[#This Row],[Units]]*Table4[Cost per unit]</f>
        <v>2553.6</v>
      </c>
      <c r="I122" s="49">
        <f>VLOOKUP(Table4[[#This Row],[Product]],products4[],2,FALSE)</f>
        <v>5.6</v>
      </c>
    </row>
    <row r="123" spans="3:9" x14ac:dyDescent="0.35">
      <c r="C123" s="4" t="s">
        <v>10</v>
      </c>
      <c r="D123" s="4" t="s">
        <v>34</v>
      </c>
      <c r="E123" s="4" t="s">
        <v>25</v>
      </c>
      <c r="F123" s="5">
        <v>1428</v>
      </c>
      <c r="G123" s="6">
        <v>93</v>
      </c>
      <c r="H123" s="50">
        <f>Table4[[#This Row],[Units]]*Table4[Cost per unit]</f>
        <v>1222.95</v>
      </c>
      <c r="I123" s="49">
        <f>VLOOKUP(Table4[[#This Row],[Product]],products4[],2,FALSE)</f>
        <v>13.15</v>
      </c>
    </row>
    <row r="124" spans="3:9" x14ac:dyDescent="0.35">
      <c r="C124" s="4" t="s">
        <v>6</v>
      </c>
      <c r="D124" s="4" t="s">
        <v>34</v>
      </c>
      <c r="E124" s="4" t="s">
        <v>4</v>
      </c>
      <c r="F124" s="5">
        <v>525</v>
      </c>
      <c r="G124" s="6">
        <v>48</v>
      </c>
      <c r="H124" s="50">
        <f>Table4[[#This Row],[Units]]*Table4[Cost per unit]</f>
        <v>570.24</v>
      </c>
      <c r="I124" s="49">
        <f>VLOOKUP(Table4[[#This Row],[Product]],products4[],2,FALSE)</f>
        <v>11.88</v>
      </c>
    </row>
    <row r="125" spans="3:9" x14ac:dyDescent="0.35">
      <c r="C125" s="4" t="s">
        <v>6</v>
      </c>
      <c r="D125" s="4" t="s">
        <v>37</v>
      </c>
      <c r="E125" s="4" t="s">
        <v>18</v>
      </c>
      <c r="F125" s="5">
        <v>1505</v>
      </c>
      <c r="G125" s="6">
        <v>102</v>
      </c>
      <c r="H125" s="50">
        <f>Table4[[#This Row],[Units]]*Table4[Cost per unit]</f>
        <v>659.93999999999994</v>
      </c>
      <c r="I125" s="49">
        <f>VLOOKUP(Table4[[#This Row],[Product]],products4[],2,FALSE)</f>
        <v>6.47</v>
      </c>
    </row>
    <row r="126" spans="3:9" x14ac:dyDescent="0.35">
      <c r="C126" s="4" t="s">
        <v>7</v>
      </c>
      <c r="D126" s="4" t="s">
        <v>35</v>
      </c>
      <c r="E126" s="4" t="s">
        <v>30</v>
      </c>
      <c r="F126" s="5">
        <v>6755</v>
      </c>
      <c r="G126" s="6">
        <v>252</v>
      </c>
      <c r="H126" s="50">
        <f>Table4[[#This Row],[Units]]*Table4[Cost per unit]</f>
        <v>3651.48</v>
      </c>
      <c r="I126" s="49">
        <f>VLOOKUP(Table4[[#This Row],[Product]],products4[],2,FALSE)</f>
        <v>14.49</v>
      </c>
    </row>
    <row r="127" spans="3:9" x14ac:dyDescent="0.35">
      <c r="C127" s="4" t="s">
        <v>2</v>
      </c>
      <c r="D127" s="4" t="s">
        <v>37</v>
      </c>
      <c r="E127" s="4" t="s">
        <v>18</v>
      </c>
      <c r="F127" s="5">
        <v>11571</v>
      </c>
      <c r="G127" s="6">
        <v>138</v>
      </c>
      <c r="H127" s="50">
        <f>Table4[[#This Row],[Units]]*Table4[Cost per unit]</f>
        <v>892.86</v>
      </c>
      <c r="I127" s="49">
        <f>VLOOKUP(Table4[[#This Row],[Product]],products4[],2,FALSE)</f>
        <v>6.47</v>
      </c>
    </row>
    <row r="128" spans="3:9" x14ac:dyDescent="0.35">
      <c r="C128" s="4" t="s">
        <v>40</v>
      </c>
      <c r="D128" s="4" t="s">
        <v>38</v>
      </c>
      <c r="E128" s="4" t="s">
        <v>25</v>
      </c>
      <c r="F128" s="5">
        <v>2541</v>
      </c>
      <c r="G128" s="6">
        <v>90</v>
      </c>
      <c r="H128" s="50">
        <f>Table4[[#This Row],[Units]]*Table4[Cost per unit]</f>
        <v>1183.5</v>
      </c>
      <c r="I128" s="49">
        <f>VLOOKUP(Table4[[#This Row],[Product]],products4[],2,FALSE)</f>
        <v>13.15</v>
      </c>
    </row>
    <row r="129" spans="3:9" x14ac:dyDescent="0.35">
      <c r="C129" s="4" t="s">
        <v>41</v>
      </c>
      <c r="D129" s="4" t="s">
        <v>37</v>
      </c>
      <c r="E129" s="4" t="s">
        <v>30</v>
      </c>
      <c r="F129" s="5">
        <v>1526</v>
      </c>
      <c r="G129" s="6">
        <v>240</v>
      </c>
      <c r="H129" s="50">
        <f>Table4[[#This Row],[Units]]*Table4[Cost per unit]</f>
        <v>3477.6</v>
      </c>
      <c r="I129" s="49">
        <f>VLOOKUP(Table4[[#This Row],[Product]],products4[],2,FALSE)</f>
        <v>14.49</v>
      </c>
    </row>
    <row r="130" spans="3:9" x14ac:dyDescent="0.35">
      <c r="C130" s="4" t="s">
        <v>40</v>
      </c>
      <c r="D130" s="4" t="s">
        <v>38</v>
      </c>
      <c r="E130" s="4" t="s">
        <v>4</v>
      </c>
      <c r="F130" s="5">
        <v>6125</v>
      </c>
      <c r="G130" s="6">
        <v>102</v>
      </c>
      <c r="H130" s="50">
        <f>Table4[[#This Row],[Units]]*Table4[Cost per unit]</f>
        <v>1211.76</v>
      </c>
      <c r="I130" s="49">
        <f>VLOOKUP(Table4[[#This Row],[Product]],products4[],2,FALSE)</f>
        <v>11.88</v>
      </c>
    </row>
    <row r="131" spans="3:9" x14ac:dyDescent="0.35">
      <c r="C131" s="4" t="s">
        <v>41</v>
      </c>
      <c r="D131" s="4" t="s">
        <v>35</v>
      </c>
      <c r="E131" s="4" t="s">
        <v>27</v>
      </c>
      <c r="F131" s="5">
        <v>847</v>
      </c>
      <c r="G131" s="6">
        <v>129</v>
      </c>
      <c r="H131" s="50">
        <f>Table4[[#This Row],[Units]]*Table4[Cost per unit]</f>
        <v>2158.17</v>
      </c>
      <c r="I131" s="49">
        <f>VLOOKUP(Table4[[#This Row],[Product]],products4[],2,FALSE)</f>
        <v>16.73</v>
      </c>
    </row>
    <row r="132" spans="3:9" x14ac:dyDescent="0.35">
      <c r="C132" s="4" t="s">
        <v>8</v>
      </c>
      <c r="D132" s="4" t="s">
        <v>35</v>
      </c>
      <c r="E132" s="4" t="s">
        <v>27</v>
      </c>
      <c r="F132" s="5">
        <v>4753</v>
      </c>
      <c r="G132" s="6">
        <v>300</v>
      </c>
      <c r="H132" s="50">
        <f>Table4[[#This Row],[Units]]*Table4[Cost per unit]</f>
        <v>5019</v>
      </c>
      <c r="I132" s="49">
        <f>VLOOKUP(Table4[[#This Row],[Product]],products4[],2,FALSE)</f>
        <v>16.73</v>
      </c>
    </row>
    <row r="133" spans="3:9" x14ac:dyDescent="0.35">
      <c r="C133" s="4" t="s">
        <v>6</v>
      </c>
      <c r="D133" s="4" t="s">
        <v>38</v>
      </c>
      <c r="E133" s="4" t="s">
        <v>33</v>
      </c>
      <c r="F133" s="5">
        <v>959</v>
      </c>
      <c r="G133" s="6">
        <v>135</v>
      </c>
      <c r="H133" s="50">
        <f>Table4[[#This Row],[Units]]*Table4[Cost per unit]</f>
        <v>1669.9499999999998</v>
      </c>
      <c r="I133" s="49">
        <f>VLOOKUP(Table4[[#This Row],[Product]],products4[],2,FALSE)</f>
        <v>12.37</v>
      </c>
    </row>
    <row r="134" spans="3:9" x14ac:dyDescent="0.35">
      <c r="C134" s="4" t="s">
        <v>7</v>
      </c>
      <c r="D134" s="4" t="s">
        <v>35</v>
      </c>
      <c r="E134" s="4" t="s">
        <v>24</v>
      </c>
      <c r="F134" s="5">
        <v>2793</v>
      </c>
      <c r="G134" s="6">
        <v>114</v>
      </c>
      <c r="H134" s="50">
        <f>Table4[[#This Row],[Units]]*Table4[Cost per unit]</f>
        <v>566.57999999999993</v>
      </c>
      <c r="I134" s="49">
        <f>VLOOKUP(Table4[[#This Row],[Product]],products4[],2,FALSE)</f>
        <v>4.97</v>
      </c>
    </row>
    <row r="135" spans="3:9" x14ac:dyDescent="0.35">
      <c r="C135" s="4" t="s">
        <v>7</v>
      </c>
      <c r="D135" s="4" t="s">
        <v>35</v>
      </c>
      <c r="E135" s="4" t="s">
        <v>14</v>
      </c>
      <c r="F135" s="5">
        <v>4606</v>
      </c>
      <c r="G135" s="6">
        <v>63</v>
      </c>
      <c r="H135" s="50">
        <f>Table4[[#This Row],[Units]]*Table4[Cost per unit]</f>
        <v>737.09999999999991</v>
      </c>
      <c r="I135" s="49">
        <f>VLOOKUP(Table4[[#This Row],[Product]],products4[],2,FALSE)</f>
        <v>11.7</v>
      </c>
    </row>
    <row r="136" spans="3:9" x14ac:dyDescent="0.35">
      <c r="C136" s="4" t="s">
        <v>7</v>
      </c>
      <c r="D136" s="4" t="s">
        <v>36</v>
      </c>
      <c r="E136" s="4" t="s">
        <v>29</v>
      </c>
      <c r="F136" s="5">
        <v>5551</v>
      </c>
      <c r="G136" s="6">
        <v>252</v>
      </c>
      <c r="H136" s="50">
        <f>Table4[[#This Row],[Units]]*Table4[Cost per unit]</f>
        <v>1804.32</v>
      </c>
      <c r="I136" s="49">
        <f>VLOOKUP(Table4[[#This Row],[Product]],products4[],2,FALSE)</f>
        <v>7.16</v>
      </c>
    </row>
    <row r="137" spans="3:9" x14ac:dyDescent="0.35">
      <c r="C137" s="4" t="s">
        <v>10</v>
      </c>
      <c r="D137" s="4" t="s">
        <v>36</v>
      </c>
      <c r="E137" s="4" t="s">
        <v>32</v>
      </c>
      <c r="F137" s="5">
        <v>6657</v>
      </c>
      <c r="G137" s="6">
        <v>303</v>
      </c>
      <c r="H137" s="50">
        <f>Table4[[#This Row],[Units]]*Table4[Cost per unit]</f>
        <v>2620.9500000000003</v>
      </c>
      <c r="I137" s="49">
        <f>VLOOKUP(Table4[[#This Row],[Product]],products4[],2,FALSE)</f>
        <v>8.65</v>
      </c>
    </row>
    <row r="138" spans="3:9" x14ac:dyDescent="0.35">
      <c r="C138" s="4" t="s">
        <v>7</v>
      </c>
      <c r="D138" s="4" t="s">
        <v>39</v>
      </c>
      <c r="E138" s="4" t="s">
        <v>17</v>
      </c>
      <c r="F138" s="5">
        <v>4438</v>
      </c>
      <c r="G138" s="6">
        <v>246</v>
      </c>
      <c r="H138" s="50">
        <f>Table4[[#This Row],[Units]]*Table4[Cost per unit]</f>
        <v>765.06</v>
      </c>
      <c r="I138" s="49">
        <f>VLOOKUP(Table4[[#This Row],[Product]],products4[],2,FALSE)</f>
        <v>3.11</v>
      </c>
    </row>
    <row r="139" spans="3:9" x14ac:dyDescent="0.35">
      <c r="C139" s="4" t="s">
        <v>8</v>
      </c>
      <c r="D139" s="4" t="s">
        <v>38</v>
      </c>
      <c r="E139" s="4" t="s">
        <v>22</v>
      </c>
      <c r="F139" s="5">
        <v>168</v>
      </c>
      <c r="G139" s="6">
        <v>84</v>
      </c>
      <c r="H139" s="50">
        <f>Table4[[#This Row],[Units]]*Table4[Cost per unit]</f>
        <v>820.68</v>
      </c>
      <c r="I139" s="49">
        <f>VLOOKUP(Table4[[#This Row],[Product]],products4[],2,FALSE)</f>
        <v>9.77</v>
      </c>
    </row>
    <row r="140" spans="3:9" x14ac:dyDescent="0.35">
      <c r="C140" s="4" t="s">
        <v>7</v>
      </c>
      <c r="D140" s="4" t="s">
        <v>34</v>
      </c>
      <c r="E140" s="4" t="s">
        <v>17</v>
      </c>
      <c r="F140" s="5">
        <v>7777</v>
      </c>
      <c r="G140" s="6">
        <v>39</v>
      </c>
      <c r="H140" s="50">
        <f>Table4[[#This Row],[Units]]*Table4[Cost per unit]</f>
        <v>121.28999999999999</v>
      </c>
      <c r="I140" s="49">
        <f>VLOOKUP(Table4[[#This Row],[Product]],products4[],2,FALSE)</f>
        <v>3.11</v>
      </c>
    </row>
    <row r="141" spans="3:9" x14ac:dyDescent="0.35">
      <c r="C141" s="4" t="s">
        <v>5</v>
      </c>
      <c r="D141" s="4" t="s">
        <v>36</v>
      </c>
      <c r="E141" s="4" t="s">
        <v>17</v>
      </c>
      <c r="F141" s="5">
        <v>3339</v>
      </c>
      <c r="G141" s="6">
        <v>348</v>
      </c>
      <c r="H141" s="50">
        <f>Table4[[#This Row],[Units]]*Table4[Cost per unit]</f>
        <v>1082.28</v>
      </c>
      <c r="I141" s="49">
        <f>VLOOKUP(Table4[[#This Row],[Product]],products4[],2,FALSE)</f>
        <v>3.11</v>
      </c>
    </row>
    <row r="142" spans="3:9" x14ac:dyDescent="0.35">
      <c r="C142" s="4" t="s">
        <v>7</v>
      </c>
      <c r="D142" s="4" t="s">
        <v>37</v>
      </c>
      <c r="E142" s="4" t="s">
        <v>33</v>
      </c>
      <c r="F142" s="5">
        <v>6391</v>
      </c>
      <c r="G142" s="6">
        <v>48</v>
      </c>
      <c r="H142" s="50">
        <f>Table4[[#This Row],[Units]]*Table4[Cost per unit]</f>
        <v>593.76</v>
      </c>
      <c r="I142" s="49">
        <f>VLOOKUP(Table4[[#This Row],[Product]],products4[],2,FALSE)</f>
        <v>12.37</v>
      </c>
    </row>
    <row r="143" spans="3:9" x14ac:dyDescent="0.35">
      <c r="C143" s="4" t="s">
        <v>5</v>
      </c>
      <c r="D143" s="4" t="s">
        <v>37</v>
      </c>
      <c r="E143" s="4" t="s">
        <v>22</v>
      </c>
      <c r="F143" s="5">
        <v>518</v>
      </c>
      <c r="G143" s="6">
        <v>75</v>
      </c>
      <c r="H143" s="50">
        <f>Table4[[#This Row],[Units]]*Table4[Cost per unit]</f>
        <v>732.75</v>
      </c>
      <c r="I143" s="49">
        <f>VLOOKUP(Table4[[#This Row],[Product]],products4[],2,FALSE)</f>
        <v>9.77</v>
      </c>
    </row>
    <row r="144" spans="3:9" x14ac:dyDescent="0.35">
      <c r="C144" s="4" t="s">
        <v>7</v>
      </c>
      <c r="D144" s="4" t="s">
        <v>38</v>
      </c>
      <c r="E144" s="4" t="s">
        <v>28</v>
      </c>
      <c r="F144" s="5">
        <v>5677</v>
      </c>
      <c r="G144" s="6">
        <v>258</v>
      </c>
      <c r="H144" s="50">
        <f>Table4[[#This Row],[Units]]*Table4[Cost per unit]</f>
        <v>2678.0400000000004</v>
      </c>
      <c r="I144" s="49">
        <f>VLOOKUP(Table4[[#This Row],[Product]],products4[],2,FALSE)</f>
        <v>10.38</v>
      </c>
    </row>
    <row r="145" spans="3:9" x14ac:dyDescent="0.35">
      <c r="C145" s="4" t="s">
        <v>6</v>
      </c>
      <c r="D145" s="4" t="s">
        <v>39</v>
      </c>
      <c r="E145" s="4" t="s">
        <v>17</v>
      </c>
      <c r="F145" s="5">
        <v>6048</v>
      </c>
      <c r="G145" s="6">
        <v>27</v>
      </c>
      <c r="H145" s="50">
        <f>Table4[[#This Row],[Units]]*Table4[Cost per unit]</f>
        <v>83.97</v>
      </c>
      <c r="I145" s="49">
        <f>VLOOKUP(Table4[[#This Row],[Product]],products4[],2,FALSE)</f>
        <v>3.11</v>
      </c>
    </row>
    <row r="146" spans="3:9" x14ac:dyDescent="0.35">
      <c r="C146" s="4" t="s">
        <v>8</v>
      </c>
      <c r="D146" s="4" t="s">
        <v>38</v>
      </c>
      <c r="E146" s="4" t="s">
        <v>32</v>
      </c>
      <c r="F146" s="5">
        <v>3752</v>
      </c>
      <c r="G146" s="6">
        <v>213</v>
      </c>
      <c r="H146" s="50">
        <f>Table4[[#This Row],[Units]]*Table4[Cost per unit]</f>
        <v>1842.45</v>
      </c>
      <c r="I146" s="49">
        <f>VLOOKUP(Table4[[#This Row],[Product]],products4[],2,FALSE)</f>
        <v>8.65</v>
      </c>
    </row>
    <row r="147" spans="3:9" x14ac:dyDescent="0.35">
      <c r="C147" s="4" t="s">
        <v>5</v>
      </c>
      <c r="D147" s="4" t="s">
        <v>35</v>
      </c>
      <c r="E147" s="4" t="s">
        <v>29</v>
      </c>
      <c r="F147" s="5">
        <v>4480</v>
      </c>
      <c r="G147" s="6">
        <v>357</v>
      </c>
      <c r="H147" s="50">
        <f>Table4[[#This Row],[Units]]*Table4[Cost per unit]</f>
        <v>2556.12</v>
      </c>
      <c r="I147" s="49">
        <f>VLOOKUP(Table4[[#This Row],[Product]],products4[],2,FALSE)</f>
        <v>7.16</v>
      </c>
    </row>
    <row r="148" spans="3:9" x14ac:dyDescent="0.35">
      <c r="C148" s="4" t="s">
        <v>9</v>
      </c>
      <c r="D148" s="4" t="s">
        <v>37</v>
      </c>
      <c r="E148" s="4" t="s">
        <v>4</v>
      </c>
      <c r="F148" s="5">
        <v>259</v>
      </c>
      <c r="G148" s="6">
        <v>207</v>
      </c>
      <c r="H148" s="50">
        <f>Table4[[#This Row],[Units]]*Table4[Cost per unit]</f>
        <v>2459.1600000000003</v>
      </c>
      <c r="I148" s="49">
        <f>VLOOKUP(Table4[[#This Row],[Product]],products4[],2,FALSE)</f>
        <v>11.88</v>
      </c>
    </row>
    <row r="149" spans="3:9" x14ac:dyDescent="0.35">
      <c r="C149" s="4" t="s">
        <v>8</v>
      </c>
      <c r="D149" s="4" t="s">
        <v>37</v>
      </c>
      <c r="E149" s="4" t="s">
        <v>30</v>
      </c>
      <c r="F149" s="5">
        <v>42</v>
      </c>
      <c r="G149" s="6">
        <v>150</v>
      </c>
      <c r="H149" s="50">
        <f>Table4[[#This Row],[Units]]*Table4[Cost per unit]</f>
        <v>2173.5</v>
      </c>
      <c r="I149" s="49">
        <f>VLOOKUP(Table4[[#This Row],[Product]],products4[],2,FALSE)</f>
        <v>14.49</v>
      </c>
    </row>
    <row r="150" spans="3:9" x14ac:dyDescent="0.35">
      <c r="C150" s="4" t="s">
        <v>41</v>
      </c>
      <c r="D150" s="4" t="s">
        <v>36</v>
      </c>
      <c r="E150" s="4" t="s">
        <v>26</v>
      </c>
      <c r="F150" s="5">
        <v>98</v>
      </c>
      <c r="G150" s="6">
        <v>204</v>
      </c>
      <c r="H150" s="50">
        <f>Table4[[#This Row],[Units]]*Table4[Cost per unit]</f>
        <v>1142.3999999999999</v>
      </c>
      <c r="I150" s="49">
        <f>VLOOKUP(Table4[[#This Row],[Product]],products4[],2,FALSE)</f>
        <v>5.6</v>
      </c>
    </row>
    <row r="151" spans="3:9" x14ac:dyDescent="0.35">
      <c r="C151" s="4" t="s">
        <v>7</v>
      </c>
      <c r="D151" s="4" t="s">
        <v>35</v>
      </c>
      <c r="E151" s="4" t="s">
        <v>27</v>
      </c>
      <c r="F151" s="5">
        <v>2478</v>
      </c>
      <c r="G151" s="6">
        <v>21</v>
      </c>
      <c r="H151" s="50">
        <f>Table4[[#This Row],[Units]]*Table4[Cost per unit]</f>
        <v>351.33</v>
      </c>
      <c r="I151" s="49">
        <f>VLOOKUP(Table4[[#This Row],[Product]],products4[],2,FALSE)</f>
        <v>16.73</v>
      </c>
    </row>
    <row r="152" spans="3:9" x14ac:dyDescent="0.35">
      <c r="C152" s="4" t="s">
        <v>41</v>
      </c>
      <c r="D152" s="4" t="s">
        <v>34</v>
      </c>
      <c r="E152" s="4" t="s">
        <v>33</v>
      </c>
      <c r="F152" s="5">
        <v>7847</v>
      </c>
      <c r="G152" s="6">
        <v>174</v>
      </c>
      <c r="H152" s="50">
        <f>Table4[[#This Row],[Units]]*Table4[Cost per unit]</f>
        <v>2152.3799999999997</v>
      </c>
      <c r="I152" s="49">
        <f>VLOOKUP(Table4[[#This Row],[Product]],products4[],2,FALSE)</f>
        <v>12.37</v>
      </c>
    </row>
    <row r="153" spans="3:9" x14ac:dyDescent="0.35">
      <c r="C153" s="4" t="s">
        <v>2</v>
      </c>
      <c r="D153" s="4" t="s">
        <v>37</v>
      </c>
      <c r="E153" s="4" t="s">
        <v>17</v>
      </c>
      <c r="F153" s="5">
        <v>9926</v>
      </c>
      <c r="G153" s="6">
        <v>201</v>
      </c>
      <c r="H153" s="50">
        <f>Table4[[#This Row],[Units]]*Table4[Cost per unit]</f>
        <v>625.11</v>
      </c>
      <c r="I153" s="49">
        <f>VLOOKUP(Table4[[#This Row],[Product]],products4[],2,FALSE)</f>
        <v>3.11</v>
      </c>
    </row>
    <row r="154" spans="3:9" x14ac:dyDescent="0.35">
      <c r="C154" s="4" t="s">
        <v>8</v>
      </c>
      <c r="D154" s="4" t="s">
        <v>38</v>
      </c>
      <c r="E154" s="4" t="s">
        <v>13</v>
      </c>
      <c r="F154" s="5">
        <v>819</v>
      </c>
      <c r="G154" s="6">
        <v>510</v>
      </c>
      <c r="H154" s="50">
        <f>Table4[[#This Row],[Units]]*Table4[Cost per unit]</f>
        <v>4758.3</v>
      </c>
      <c r="I154" s="49">
        <f>VLOOKUP(Table4[[#This Row],[Product]],products4[],2,FALSE)</f>
        <v>9.33</v>
      </c>
    </row>
    <row r="155" spans="3:9" x14ac:dyDescent="0.35">
      <c r="C155" s="4" t="s">
        <v>6</v>
      </c>
      <c r="D155" s="4" t="s">
        <v>39</v>
      </c>
      <c r="E155" s="4" t="s">
        <v>29</v>
      </c>
      <c r="F155" s="5">
        <v>3052</v>
      </c>
      <c r="G155" s="6">
        <v>378</v>
      </c>
      <c r="H155" s="50">
        <f>Table4[[#This Row],[Units]]*Table4[Cost per unit]</f>
        <v>2706.48</v>
      </c>
      <c r="I155" s="49">
        <f>VLOOKUP(Table4[[#This Row],[Product]],products4[],2,FALSE)</f>
        <v>7.16</v>
      </c>
    </row>
    <row r="156" spans="3:9" x14ac:dyDescent="0.35">
      <c r="C156" s="4" t="s">
        <v>9</v>
      </c>
      <c r="D156" s="4" t="s">
        <v>34</v>
      </c>
      <c r="E156" s="4" t="s">
        <v>21</v>
      </c>
      <c r="F156" s="5">
        <v>6832</v>
      </c>
      <c r="G156" s="6">
        <v>27</v>
      </c>
      <c r="H156" s="50">
        <f>Table4[[#This Row],[Units]]*Table4[Cost per unit]</f>
        <v>243</v>
      </c>
      <c r="I156" s="49">
        <f>VLOOKUP(Table4[[#This Row],[Product]],products4[],2,FALSE)</f>
        <v>9</v>
      </c>
    </row>
    <row r="157" spans="3:9" x14ac:dyDescent="0.35">
      <c r="C157" s="4" t="s">
        <v>2</v>
      </c>
      <c r="D157" s="4" t="s">
        <v>39</v>
      </c>
      <c r="E157" s="4" t="s">
        <v>16</v>
      </c>
      <c r="F157" s="5">
        <v>2016</v>
      </c>
      <c r="G157" s="6">
        <v>117</v>
      </c>
      <c r="H157" s="50">
        <f>Table4[[#This Row],[Units]]*Table4[Cost per unit]</f>
        <v>1028.4299999999998</v>
      </c>
      <c r="I157" s="49">
        <f>VLOOKUP(Table4[[#This Row],[Product]],products4[],2,FALSE)</f>
        <v>8.7899999999999991</v>
      </c>
    </row>
    <row r="158" spans="3:9" x14ac:dyDescent="0.35">
      <c r="C158" s="4" t="s">
        <v>6</v>
      </c>
      <c r="D158" s="4" t="s">
        <v>38</v>
      </c>
      <c r="E158" s="4" t="s">
        <v>21</v>
      </c>
      <c r="F158" s="5">
        <v>7322</v>
      </c>
      <c r="G158" s="6">
        <v>36</v>
      </c>
      <c r="H158" s="50">
        <f>Table4[[#This Row],[Units]]*Table4[Cost per unit]</f>
        <v>324</v>
      </c>
      <c r="I158" s="49">
        <f>VLOOKUP(Table4[[#This Row],[Product]],products4[],2,FALSE)</f>
        <v>9</v>
      </c>
    </row>
    <row r="159" spans="3:9" x14ac:dyDescent="0.35">
      <c r="C159" s="4" t="s">
        <v>8</v>
      </c>
      <c r="D159" s="4" t="s">
        <v>35</v>
      </c>
      <c r="E159" s="4" t="s">
        <v>33</v>
      </c>
      <c r="F159" s="5">
        <v>357</v>
      </c>
      <c r="G159" s="6">
        <v>126</v>
      </c>
      <c r="H159" s="50">
        <f>Table4[[#This Row],[Units]]*Table4[Cost per unit]</f>
        <v>1558.62</v>
      </c>
      <c r="I159" s="49">
        <f>VLOOKUP(Table4[[#This Row],[Product]],products4[],2,FALSE)</f>
        <v>12.37</v>
      </c>
    </row>
    <row r="160" spans="3:9" x14ac:dyDescent="0.35">
      <c r="C160" s="4" t="s">
        <v>9</v>
      </c>
      <c r="D160" s="4" t="s">
        <v>39</v>
      </c>
      <c r="E160" s="4" t="s">
        <v>25</v>
      </c>
      <c r="F160" s="5">
        <v>3192</v>
      </c>
      <c r="G160" s="6">
        <v>72</v>
      </c>
      <c r="H160" s="50">
        <f>Table4[[#This Row],[Units]]*Table4[Cost per unit]</f>
        <v>946.80000000000007</v>
      </c>
      <c r="I160" s="49">
        <f>VLOOKUP(Table4[[#This Row],[Product]],products4[],2,FALSE)</f>
        <v>13.15</v>
      </c>
    </row>
    <row r="161" spans="3:9" x14ac:dyDescent="0.35">
      <c r="C161" s="4" t="s">
        <v>7</v>
      </c>
      <c r="D161" s="4" t="s">
        <v>36</v>
      </c>
      <c r="E161" s="4" t="s">
        <v>22</v>
      </c>
      <c r="F161" s="5">
        <v>8435</v>
      </c>
      <c r="G161" s="6">
        <v>42</v>
      </c>
      <c r="H161" s="50">
        <f>Table4[[#This Row],[Units]]*Table4[Cost per unit]</f>
        <v>410.34</v>
      </c>
      <c r="I161" s="49">
        <f>VLOOKUP(Table4[[#This Row],[Product]],products4[],2,FALSE)</f>
        <v>9.77</v>
      </c>
    </row>
    <row r="162" spans="3:9" x14ac:dyDescent="0.35">
      <c r="C162" s="4" t="s">
        <v>40</v>
      </c>
      <c r="D162" s="4" t="s">
        <v>39</v>
      </c>
      <c r="E162" s="4" t="s">
        <v>29</v>
      </c>
      <c r="F162" s="5">
        <v>0</v>
      </c>
      <c r="G162" s="6">
        <v>135</v>
      </c>
      <c r="H162" s="50">
        <f>Table4[[#This Row],[Units]]*Table4[Cost per unit]</f>
        <v>966.6</v>
      </c>
      <c r="I162" s="49">
        <f>VLOOKUP(Table4[[#This Row],[Product]],products4[],2,FALSE)</f>
        <v>7.16</v>
      </c>
    </row>
    <row r="163" spans="3:9" x14ac:dyDescent="0.35">
      <c r="C163" s="4" t="s">
        <v>7</v>
      </c>
      <c r="D163" s="4" t="s">
        <v>34</v>
      </c>
      <c r="E163" s="4" t="s">
        <v>24</v>
      </c>
      <c r="F163" s="5">
        <v>8862</v>
      </c>
      <c r="G163" s="6">
        <v>189</v>
      </c>
      <c r="H163" s="50">
        <f>Table4[[#This Row],[Units]]*Table4[Cost per unit]</f>
        <v>939.32999999999993</v>
      </c>
      <c r="I163" s="49">
        <f>VLOOKUP(Table4[[#This Row],[Product]],products4[],2,FALSE)</f>
        <v>4.97</v>
      </c>
    </row>
    <row r="164" spans="3:9" x14ac:dyDescent="0.35">
      <c r="C164" s="4" t="s">
        <v>6</v>
      </c>
      <c r="D164" s="4" t="s">
        <v>37</v>
      </c>
      <c r="E164" s="4" t="s">
        <v>28</v>
      </c>
      <c r="F164" s="5">
        <v>3556</v>
      </c>
      <c r="G164" s="6">
        <v>459</v>
      </c>
      <c r="H164" s="50">
        <f>Table4[[#This Row],[Units]]*Table4[Cost per unit]</f>
        <v>4764.42</v>
      </c>
      <c r="I164" s="49">
        <f>VLOOKUP(Table4[[#This Row],[Product]],products4[],2,FALSE)</f>
        <v>10.38</v>
      </c>
    </row>
    <row r="165" spans="3:9" x14ac:dyDescent="0.35">
      <c r="C165" s="4" t="s">
        <v>5</v>
      </c>
      <c r="D165" s="4" t="s">
        <v>34</v>
      </c>
      <c r="E165" s="4" t="s">
        <v>15</v>
      </c>
      <c r="F165" s="5">
        <v>7280</v>
      </c>
      <c r="G165" s="6">
        <v>201</v>
      </c>
      <c r="H165" s="50">
        <f>Table4[[#This Row],[Units]]*Table4[Cost per unit]</f>
        <v>2357.73</v>
      </c>
      <c r="I165" s="49">
        <f>VLOOKUP(Table4[[#This Row],[Product]],products4[],2,FALSE)</f>
        <v>11.73</v>
      </c>
    </row>
    <row r="166" spans="3:9" x14ac:dyDescent="0.35">
      <c r="C166" s="4" t="s">
        <v>6</v>
      </c>
      <c r="D166" s="4" t="s">
        <v>34</v>
      </c>
      <c r="E166" s="4" t="s">
        <v>30</v>
      </c>
      <c r="F166" s="5">
        <v>3402</v>
      </c>
      <c r="G166" s="6">
        <v>366</v>
      </c>
      <c r="H166" s="50">
        <f>Table4[[#This Row],[Units]]*Table4[Cost per unit]</f>
        <v>5303.34</v>
      </c>
      <c r="I166" s="49">
        <f>VLOOKUP(Table4[[#This Row],[Product]],products4[],2,FALSE)</f>
        <v>14.49</v>
      </c>
    </row>
    <row r="167" spans="3:9" x14ac:dyDescent="0.35">
      <c r="C167" s="4" t="s">
        <v>3</v>
      </c>
      <c r="D167" s="4" t="s">
        <v>37</v>
      </c>
      <c r="E167" s="4" t="s">
        <v>29</v>
      </c>
      <c r="F167" s="5">
        <v>4592</v>
      </c>
      <c r="G167" s="6">
        <v>324</v>
      </c>
      <c r="H167" s="50">
        <f>Table4[[#This Row],[Units]]*Table4[Cost per unit]</f>
        <v>2319.84</v>
      </c>
      <c r="I167" s="49">
        <f>VLOOKUP(Table4[[#This Row],[Product]],products4[],2,FALSE)</f>
        <v>7.16</v>
      </c>
    </row>
    <row r="168" spans="3:9" x14ac:dyDescent="0.35">
      <c r="C168" s="4" t="s">
        <v>9</v>
      </c>
      <c r="D168" s="4" t="s">
        <v>35</v>
      </c>
      <c r="E168" s="4" t="s">
        <v>15</v>
      </c>
      <c r="F168" s="5">
        <v>7833</v>
      </c>
      <c r="G168" s="6">
        <v>243</v>
      </c>
      <c r="H168" s="50">
        <f>Table4[[#This Row],[Units]]*Table4[Cost per unit]</f>
        <v>2850.3900000000003</v>
      </c>
      <c r="I168" s="49">
        <f>VLOOKUP(Table4[[#This Row],[Product]],products4[],2,FALSE)</f>
        <v>11.73</v>
      </c>
    </row>
    <row r="169" spans="3:9" x14ac:dyDescent="0.35">
      <c r="C169" s="4" t="s">
        <v>2</v>
      </c>
      <c r="D169" s="4" t="s">
        <v>39</v>
      </c>
      <c r="E169" s="4" t="s">
        <v>21</v>
      </c>
      <c r="F169" s="5">
        <v>7651</v>
      </c>
      <c r="G169" s="6">
        <v>213</v>
      </c>
      <c r="H169" s="50">
        <f>Table4[[#This Row],[Units]]*Table4[Cost per unit]</f>
        <v>1917</v>
      </c>
      <c r="I169" s="49">
        <f>VLOOKUP(Table4[[#This Row],[Product]],products4[],2,FALSE)</f>
        <v>9</v>
      </c>
    </row>
    <row r="170" spans="3:9" x14ac:dyDescent="0.35">
      <c r="C170" s="4" t="s">
        <v>40</v>
      </c>
      <c r="D170" s="4" t="s">
        <v>35</v>
      </c>
      <c r="E170" s="4" t="s">
        <v>30</v>
      </c>
      <c r="F170" s="5">
        <v>2275</v>
      </c>
      <c r="G170" s="6">
        <v>447</v>
      </c>
      <c r="H170" s="50">
        <f>Table4[[#This Row],[Units]]*Table4[Cost per unit]</f>
        <v>6477.03</v>
      </c>
      <c r="I170" s="49">
        <f>VLOOKUP(Table4[[#This Row],[Product]],products4[],2,FALSE)</f>
        <v>14.49</v>
      </c>
    </row>
    <row r="171" spans="3:9" x14ac:dyDescent="0.35">
      <c r="C171" s="4" t="s">
        <v>40</v>
      </c>
      <c r="D171" s="4" t="s">
        <v>38</v>
      </c>
      <c r="E171" s="4" t="s">
        <v>13</v>
      </c>
      <c r="F171" s="5">
        <v>5670</v>
      </c>
      <c r="G171" s="6">
        <v>297</v>
      </c>
      <c r="H171" s="50">
        <f>Table4[[#This Row],[Units]]*Table4[Cost per unit]</f>
        <v>2771.01</v>
      </c>
      <c r="I171" s="49">
        <f>VLOOKUP(Table4[[#This Row],[Product]],products4[],2,FALSE)</f>
        <v>9.33</v>
      </c>
    </row>
    <row r="172" spans="3:9" x14ac:dyDescent="0.35">
      <c r="C172" s="4" t="s">
        <v>7</v>
      </c>
      <c r="D172" s="4" t="s">
        <v>35</v>
      </c>
      <c r="E172" s="4" t="s">
        <v>16</v>
      </c>
      <c r="F172" s="5">
        <v>2135</v>
      </c>
      <c r="G172" s="6">
        <v>27</v>
      </c>
      <c r="H172" s="50">
        <f>Table4[[#This Row],[Units]]*Table4[Cost per unit]</f>
        <v>237.32999999999998</v>
      </c>
      <c r="I172" s="49">
        <f>VLOOKUP(Table4[[#This Row],[Product]],products4[],2,FALSE)</f>
        <v>8.7899999999999991</v>
      </c>
    </row>
    <row r="173" spans="3:9" x14ac:dyDescent="0.35">
      <c r="C173" s="4" t="s">
        <v>40</v>
      </c>
      <c r="D173" s="4" t="s">
        <v>34</v>
      </c>
      <c r="E173" s="4" t="s">
        <v>23</v>
      </c>
      <c r="F173" s="5">
        <v>2779</v>
      </c>
      <c r="G173" s="6">
        <v>75</v>
      </c>
      <c r="H173" s="50">
        <f>Table4[[#This Row],[Units]]*Table4[Cost per unit]</f>
        <v>486.75</v>
      </c>
      <c r="I173" s="49">
        <f>VLOOKUP(Table4[[#This Row],[Product]],products4[],2,FALSE)</f>
        <v>6.49</v>
      </c>
    </row>
    <row r="174" spans="3:9" x14ac:dyDescent="0.35">
      <c r="C174" s="4" t="s">
        <v>10</v>
      </c>
      <c r="D174" s="4" t="s">
        <v>39</v>
      </c>
      <c r="E174" s="4" t="s">
        <v>33</v>
      </c>
      <c r="F174" s="5">
        <v>12950</v>
      </c>
      <c r="G174" s="6">
        <v>30</v>
      </c>
      <c r="H174" s="50">
        <f>Table4[[#This Row],[Units]]*Table4[Cost per unit]</f>
        <v>371.09999999999997</v>
      </c>
      <c r="I174" s="49">
        <f>VLOOKUP(Table4[[#This Row],[Product]],products4[],2,FALSE)</f>
        <v>12.37</v>
      </c>
    </row>
    <row r="175" spans="3:9" x14ac:dyDescent="0.35">
      <c r="C175" s="4" t="s">
        <v>7</v>
      </c>
      <c r="D175" s="4" t="s">
        <v>36</v>
      </c>
      <c r="E175" s="4" t="s">
        <v>18</v>
      </c>
      <c r="F175" s="5">
        <v>2646</v>
      </c>
      <c r="G175" s="6">
        <v>177</v>
      </c>
      <c r="H175" s="50">
        <f>Table4[[#This Row],[Units]]*Table4[Cost per unit]</f>
        <v>1145.19</v>
      </c>
      <c r="I175" s="49">
        <f>VLOOKUP(Table4[[#This Row],[Product]],products4[],2,FALSE)</f>
        <v>6.47</v>
      </c>
    </row>
    <row r="176" spans="3:9" x14ac:dyDescent="0.35">
      <c r="C176" s="4" t="s">
        <v>40</v>
      </c>
      <c r="D176" s="4" t="s">
        <v>34</v>
      </c>
      <c r="E176" s="4" t="s">
        <v>33</v>
      </c>
      <c r="F176" s="5">
        <v>3794</v>
      </c>
      <c r="G176" s="6">
        <v>159</v>
      </c>
      <c r="H176" s="50">
        <f>Table4[[#This Row],[Units]]*Table4[Cost per unit]</f>
        <v>1966.83</v>
      </c>
      <c r="I176" s="49">
        <f>VLOOKUP(Table4[[#This Row],[Product]],products4[],2,FALSE)</f>
        <v>12.37</v>
      </c>
    </row>
    <row r="177" spans="3:9" x14ac:dyDescent="0.35">
      <c r="C177" s="4" t="s">
        <v>3</v>
      </c>
      <c r="D177" s="4" t="s">
        <v>35</v>
      </c>
      <c r="E177" s="4" t="s">
        <v>33</v>
      </c>
      <c r="F177" s="5">
        <v>819</v>
      </c>
      <c r="G177" s="6">
        <v>306</v>
      </c>
      <c r="H177" s="50">
        <f>Table4[[#This Row],[Units]]*Table4[Cost per unit]</f>
        <v>3785.22</v>
      </c>
      <c r="I177" s="49">
        <f>VLOOKUP(Table4[[#This Row],[Product]],products4[],2,FALSE)</f>
        <v>12.37</v>
      </c>
    </row>
    <row r="178" spans="3:9" x14ac:dyDescent="0.35">
      <c r="C178" s="4" t="s">
        <v>3</v>
      </c>
      <c r="D178" s="4" t="s">
        <v>34</v>
      </c>
      <c r="E178" s="4" t="s">
        <v>20</v>
      </c>
      <c r="F178" s="5">
        <v>2583</v>
      </c>
      <c r="G178" s="6">
        <v>18</v>
      </c>
      <c r="H178" s="50">
        <f>Table4[[#This Row],[Units]]*Table4[Cost per unit]</f>
        <v>191.16</v>
      </c>
      <c r="I178" s="49">
        <f>VLOOKUP(Table4[[#This Row],[Product]],products4[],2,FALSE)</f>
        <v>10.62</v>
      </c>
    </row>
    <row r="179" spans="3:9" x14ac:dyDescent="0.35">
      <c r="C179" s="4" t="s">
        <v>7</v>
      </c>
      <c r="D179" s="4" t="s">
        <v>35</v>
      </c>
      <c r="E179" s="4" t="s">
        <v>19</v>
      </c>
      <c r="F179" s="5">
        <v>4585</v>
      </c>
      <c r="G179" s="6">
        <v>240</v>
      </c>
      <c r="H179" s="50">
        <f>Table4[[#This Row],[Units]]*Table4[Cost per unit]</f>
        <v>1833.6</v>
      </c>
      <c r="I179" s="49">
        <f>VLOOKUP(Table4[[#This Row],[Product]],products4[],2,FALSE)</f>
        <v>7.64</v>
      </c>
    </row>
    <row r="180" spans="3:9" x14ac:dyDescent="0.35">
      <c r="C180" s="4" t="s">
        <v>5</v>
      </c>
      <c r="D180" s="4" t="s">
        <v>34</v>
      </c>
      <c r="E180" s="4" t="s">
        <v>33</v>
      </c>
      <c r="F180" s="5">
        <v>1652</v>
      </c>
      <c r="G180" s="6">
        <v>93</v>
      </c>
      <c r="H180" s="50">
        <f>Table4[[#This Row],[Units]]*Table4[Cost per unit]</f>
        <v>1150.4099999999999</v>
      </c>
      <c r="I180" s="49">
        <f>VLOOKUP(Table4[[#This Row],[Product]],products4[],2,FALSE)</f>
        <v>12.37</v>
      </c>
    </row>
    <row r="181" spans="3:9" x14ac:dyDescent="0.35">
      <c r="C181" s="4" t="s">
        <v>10</v>
      </c>
      <c r="D181" s="4" t="s">
        <v>34</v>
      </c>
      <c r="E181" s="4" t="s">
        <v>26</v>
      </c>
      <c r="F181" s="5">
        <v>4991</v>
      </c>
      <c r="G181" s="6">
        <v>9</v>
      </c>
      <c r="H181" s="50">
        <f>Table4[[#This Row],[Units]]*Table4[Cost per unit]</f>
        <v>50.4</v>
      </c>
      <c r="I181" s="49">
        <f>VLOOKUP(Table4[[#This Row],[Product]],products4[],2,FALSE)</f>
        <v>5.6</v>
      </c>
    </row>
    <row r="182" spans="3:9" x14ac:dyDescent="0.35">
      <c r="C182" s="4" t="s">
        <v>8</v>
      </c>
      <c r="D182" s="4" t="s">
        <v>34</v>
      </c>
      <c r="E182" s="4" t="s">
        <v>16</v>
      </c>
      <c r="F182" s="5">
        <v>2009</v>
      </c>
      <c r="G182" s="6">
        <v>219</v>
      </c>
      <c r="H182" s="50">
        <f>Table4[[#This Row],[Units]]*Table4[Cost per unit]</f>
        <v>1925.0099999999998</v>
      </c>
      <c r="I182" s="49">
        <f>VLOOKUP(Table4[[#This Row],[Product]],products4[],2,FALSE)</f>
        <v>8.7899999999999991</v>
      </c>
    </row>
    <row r="183" spans="3:9" x14ac:dyDescent="0.35">
      <c r="C183" s="4" t="s">
        <v>2</v>
      </c>
      <c r="D183" s="4" t="s">
        <v>39</v>
      </c>
      <c r="E183" s="4" t="s">
        <v>22</v>
      </c>
      <c r="F183" s="5">
        <v>1568</v>
      </c>
      <c r="G183" s="6">
        <v>141</v>
      </c>
      <c r="H183" s="50">
        <f>Table4[[#This Row],[Units]]*Table4[Cost per unit]</f>
        <v>1377.57</v>
      </c>
      <c r="I183" s="49">
        <f>VLOOKUP(Table4[[#This Row],[Product]],products4[],2,FALSE)</f>
        <v>9.77</v>
      </c>
    </row>
    <row r="184" spans="3:9" x14ac:dyDescent="0.35">
      <c r="C184" s="4" t="s">
        <v>41</v>
      </c>
      <c r="D184" s="4" t="s">
        <v>37</v>
      </c>
      <c r="E184" s="4" t="s">
        <v>20</v>
      </c>
      <c r="F184" s="5">
        <v>3388</v>
      </c>
      <c r="G184" s="6">
        <v>123</v>
      </c>
      <c r="H184" s="50">
        <f>Table4[[#This Row],[Units]]*Table4[Cost per unit]</f>
        <v>1306.26</v>
      </c>
      <c r="I184" s="49">
        <f>VLOOKUP(Table4[[#This Row],[Product]],products4[],2,FALSE)</f>
        <v>10.62</v>
      </c>
    </row>
    <row r="185" spans="3:9" x14ac:dyDescent="0.35">
      <c r="C185" s="4" t="s">
        <v>40</v>
      </c>
      <c r="D185" s="4" t="s">
        <v>38</v>
      </c>
      <c r="E185" s="4" t="s">
        <v>24</v>
      </c>
      <c r="F185" s="5">
        <v>623</v>
      </c>
      <c r="G185" s="6">
        <v>51</v>
      </c>
      <c r="H185" s="50">
        <f>Table4[[#This Row],[Units]]*Table4[Cost per unit]</f>
        <v>253.47</v>
      </c>
      <c r="I185" s="49">
        <f>VLOOKUP(Table4[[#This Row],[Product]],products4[],2,FALSE)</f>
        <v>4.97</v>
      </c>
    </row>
    <row r="186" spans="3:9" x14ac:dyDescent="0.35">
      <c r="C186" s="4" t="s">
        <v>6</v>
      </c>
      <c r="D186" s="4" t="s">
        <v>36</v>
      </c>
      <c r="E186" s="4" t="s">
        <v>4</v>
      </c>
      <c r="F186" s="5">
        <v>10073</v>
      </c>
      <c r="G186" s="6">
        <v>120</v>
      </c>
      <c r="H186" s="50">
        <f>Table4[[#This Row],[Units]]*Table4[Cost per unit]</f>
        <v>1425.6000000000001</v>
      </c>
      <c r="I186" s="49">
        <f>VLOOKUP(Table4[[#This Row],[Product]],products4[],2,FALSE)</f>
        <v>11.88</v>
      </c>
    </row>
    <row r="187" spans="3:9" x14ac:dyDescent="0.35">
      <c r="C187" s="4" t="s">
        <v>8</v>
      </c>
      <c r="D187" s="4" t="s">
        <v>39</v>
      </c>
      <c r="E187" s="4" t="s">
        <v>26</v>
      </c>
      <c r="F187" s="5">
        <v>1561</v>
      </c>
      <c r="G187" s="6">
        <v>27</v>
      </c>
      <c r="H187" s="50">
        <f>Table4[[#This Row],[Units]]*Table4[Cost per unit]</f>
        <v>151.19999999999999</v>
      </c>
      <c r="I187" s="49">
        <f>VLOOKUP(Table4[[#This Row],[Product]],products4[],2,FALSE)</f>
        <v>5.6</v>
      </c>
    </row>
    <row r="188" spans="3:9" x14ac:dyDescent="0.35">
      <c r="C188" s="4" t="s">
        <v>9</v>
      </c>
      <c r="D188" s="4" t="s">
        <v>36</v>
      </c>
      <c r="E188" s="4" t="s">
        <v>27</v>
      </c>
      <c r="F188" s="5">
        <v>11522</v>
      </c>
      <c r="G188" s="6">
        <v>204</v>
      </c>
      <c r="H188" s="50">
        <f>Table4[[#This Row],[Units]]*Table4[Cost per unit]</f>
        <v>3412.92</v>
      </c>
      <c r="I188" s="49">
        <f>VLOOKUP(Table4[[#This Row],[Product]],products4[],2,FALSE)</f>
        <v>16.73</v>
      </c>
    </row>
    <row r="189" spans="3:9" x14ac:dyDescent="0.35">
      <c r="C189" s="4" t="s">
        <v>6</v>
      </c>
      <c r="D189" s="4" t="s">
        <v>38</v>
      </c>
      <c r="E189" s="4" t="s">
        <v>13</v>
      </c>
      <c r="F189" s="5">
        <v>2317</v>
      </c>
      <c r="G189" s="6">
        <v>123</v>
      </c>
      <c r="H189" s="50">
        <f>Table4[[#This Row],[Units]]*Table4[Cost per unit]</f>
        <v>1147.5899999999999</v>
      </c>
      <c r="I189" s="49">
        <f>VLOOKUP(Table4[[#This Row],[Product]],products4[],2,FALSE)</f>
        <v>9.33</v>
      </c>
    </row>
    <row r="190" spans="3:9" x14ac:dyDescent="0.35">
      <c r="C190" s="4" t="s">
        <v>10</v>
      </c>
      <c r="D190" s="4" t="s">
        <v>37</v>
      </c>
      <c r="E190" s="4" t="s">
        <v>28</v>
      </c>
      <c r="F190" s="5">
        <v>3059</v>
      </c>
      <c r="G190" s="6">
        <v>27</v>
      </c>
      <c r="H190" s="50">
        <f>Table4[[#This Row],[Units]]*Table4[Cost per unit]</f>
        <v>280.26000000000005</v>
      </c>
      <c r="I190" s="49">
        <f>VLOOKUP(Table4[[#This Row],[Product]],products4[],2,FALSE)</f>
        <v>10.38</v>
      </c>
    </row>
    <row r="191" spans="3:9" x14ac:dyDescent="0.35">
      <c r="C191" s="4" t="s">
        <v>41</v>
      </c>
      <c r="D191" s="4" t="s">
        <v>37</v>
      </c>
      <c r="E191" s="4" t="s">
        <v>26</v>
      </c>
      <c r="F191" s="5">
        <v>2324</v>
      </c>
      <c r="G191" s="6">
        <v>177</v>
      </c>
      <c r="H191" s="50">
        <f>Table4[[#This Row],[Units]]*Table4[Cost per unit]</f>
        <v>991.19999999999993</v>
      </c>
      <c r="I191" s="49">
        <f>VLOOKUP(Table4[[#This Row],[Product]],products4[],2,FALSE)</f>
        <v>5.6</v>
      </c>
    </row>
    <row r="192" spans="3:9" x14ac:dyDescent="0.35">
      <c r="C192" s="4" t="s">
        <v>3</v>
      </c>
      <c r="D192" s="4" t="s">
        <v>39</v>
      </c>
      <c r="E192" s="4" t="s">
        <v>26</v>
      </c>
      <c r="F192" s="5">
        <v>4956</v>
      </c>
      <c r="G192" s="6">
        <v>171</v>
      </c>
      <c r="H192" s="50">
        <f>Table4[[#This Row],[Units]]*Table4[Cost per unit]</f>
        <v>957.59999999999991</v>
      </c>
      <c r="I192" s="49">
        <f>VLOOKUP(Table4[[#This Row],[Product]],products4[],2,FALSE)</f>
        <v>5.6</v>
      </c>
    </row>
    <row r="193" spans="3:9" x14ac:dyDescent="0.35">
      <c r="C193" s="4" t="s">
        <v>10</v>
      </c>
      <c r="D193" s="4" t="s">
        <v>34</v>
      </c>
      <c r="E193" s="4" t="s">
        <v>19</v>
      </c>
      <c r="F193" s="5">
        <v>5355</v>
      </c>
      <c r="G193" s="6">
        <v>204</v>
      </c>
      <c r="H193" s="50">
        <f>Table4[[#This Row],[Units]]*Table4[Cost per unit]</f>
        <v>1558.56</v>
      </c>
      <c r="I193" s="49">
        <f>VLOOKUP(Table4[[#This Row],[Product]],products4[],2,FALSE)</f>
        <v>7.64</v>
      </c>
    </row>
    <row r="194" spans="3:9" x14ac:dyDescent="0.35">
      <c r="C194" s="4" t="s">
        <v>3</v>
      </c>
      <c r="D194" s="4" t="s">
        <v>34</v>
      </c>
      <c r="E194" s="4" t="s">
        <v>14</v>
      </c>
      <c r="F194" s="5">
        <v>7259</v>
      </c>
      <c r="G194" s="6">
        <v>276</v>
      </c>
      <c r="H194" s="50">
        <f>Table4[[#This Row],[Units]]*Table4[Cost per unit]</f>
        <v>3229.2</v>
      </c>
      <c r="I194" s="49">
        <f>VLOOKUP(Table4[[#This Row],[Product]],products4[],2,FALSE)</f>
        <v>11.7</v>
      </c>
    </row>
    <row r="195" spans="3:9" x14ac:dyDescent="0.35">
      <c r="C195" s="4" t="s">
        <v>8</v>
      </c>
      <c r="D195" s="4" t="s">
        <v>37</v>
      </c>
      <c r="E195" s="4" t="s">
        <v>26</v>
      </c>
      <c r="F195" s="5">
        <v>6279</v>
      </c>
      <c r="G195" s="6">
        <v>45</v>
      </c>
      <c r="H195" s="50">
        <f>Table4[[#This Row],[Units]]*Table4[Cost per unit]</f>
        <v>251.99999999999997</v>
      </c>
      <c r="I195" s="49">
        <f>VLOOKUP(Table4[[#This Row],[Product]],products4[],2,FALSE)</f>
        <v>5.6</v>
      </c>
    </row>
    <row r="196" spans="3:9" x14ac:dyDescent="0.35">
      <c r="C196" s="4" t="s">
        <v>40</v>
      </c>
      <c r="D196" s="4" t="s">
        <v>38</v>
      </c>
      <c r="E196" s="4" t="s">
        <v>29</v>
      </c>
      <c r="F196" s="5">
        <v>2541</v>
      </c>
      <c r="G196" s="6">
        <v>45</v>
      </c>
      <c r="H196" s="50">
        <f>Table4[[#This Row],[Units]]*Table4[Cost per unit]</f>
        <v>322.2</v>
      </c>
      <c r="I196" s="49">
        <f>VLOOKUP(Table4[[#This Row],[Product]],products4[],2,FALSE)</f>
        <v>7.16</v>
      </c>
    </row>
    <row r="197" spans="3:9" x14ac:dyDescent="0.35">
      <c r="C197" s="4" t="s">
        <v>6</v>
      </c>
      <c r="D197" s="4" t="s">
        <v>35</v>
      </c>
      <c r="E197" s="4" t="s">
        <v>27</v>
      </c>
      <c r="F197" s="5">
        <v>3864</v>
      </c>
      <c r="G197" s="6">
        <v>177</v>
      </c>
      <c r="H197" s="50">
        <f>Table4[[#This Row],[Units]]*Table4[Cost per unit]</f>
        <v>2961.21</v>
      </c>
      <c r="I197" s="49">
        <f>VLOOKUP(Table4[[#This Row],[Product]],products4[],2,FALSE)</f>
        <v>16.73</v>
      </c>
    </row>
    <row r="198" spans="3:9" x14ac:dyDescent="0.35">
      <c r="C198" s="4" t="s">
        <v>5</v>
      </c>
      <c r="D198" s="4" t="s">
        <v>36</v>
      </c>
      <c r="E198" s="4" t="s">
        <v>13</v>
      </c>
      <c r="F198" s="5">
        <v>6146</v>
      </c>
      <c r="G198" s="6">
        <v>63</v>
      </c>
      <c r="H198" s="50">
        <f>Table4[[#This Row],[Units]]*Table4[Cost per unit]</f>
        <v>587.79</v>
      </c>
      <c r="I198" s="49">
        <f>VLOOKUP(Table4[[#This Row],[Product]],products4[],2,FALSE)</f>
        <v>9.33</v>
      </c>
    </row>
    <row r="199" spans="3:9" x14ac:dyDescent="0.35">
      <c r="C199" s="4" t="s">
        <v>9</v>
      </c>
      <c r="D199" s="4" t="s">
        <v>39</v>
      </c>
      <c r="E199" s="4" t="s">
        <v>18</v>
      </c>
      <c r="F199" s="5">
        <v>2639</v>
      </c>
      <c r="G199" s="6">
        <v>204</v>
      </c>
      <c r="H199" s="50">
        <f>Table4[[#This Row],[Units]]*Table4[Cost per unit]</f>
        <v>1319.8799999999999</v>
      </c>
      <c r="I199" s="49">
        <f>VLOOKUP(Table4[[#This Row],[Product]],products4[],2,FALSE)</f>
        <v>6.47</v>
      </c>
    </row>
    <row r="200" spans="3:9" x14ac:dyDescent="0.35">
      <c r="C200" s="4" t="s">
        <v>8</v>
      </c>
      <c r="D200" s="4" t="s">
        <v>37</v>
      </c>
      <c r="E200" s="4" t="s">
        <v>22</v>
      </c>
      <c r="F200" s="5">
        <v>1890</v>
      </c>
      <c r="G200" s="6">
        <v>195</v>
      </c>
      <c r="H200" s="50">
        <f>Table4[[#This Row],[Units]]*Table4[Cost per unit]</f>
        <v>1905.1499999999999</v>
      </c>
      <c r="I200" s="49">
        <f>VLOOKUP(Table4[[#This Row],[Product]],products4[],2,FALSE)</f>
        <v>9.77</v>
      </c>
    </row>
    <row r="201" spans="3:9" x14ac:dyDescent="0.35">
      <c r="C201" s="4" t="s">
        <v>7</v>
      </c>
      <c r="D201" s="4" t="s">
        <v>34</v>
      </c>
      <c r="E201" s="4" t="s">
        <v>14</v>
      </c>
      <c r="F201" s="5">
        <v>1932</v>
      </c>
      <c r="G201" s="6">
        <v>369</v>
      </c>
      <c r="H201" s="50">
        <f>Table4[[#This Row],[Units]]*Table4[Cost per unit]</f>
        <v>4317.3</v>
      </c>
      <c r="I201" s="49">
        <f>VLOOKUP(Table4[[#This Row],[Product]],products4[],2,FALSE)</f>
        <v>11.7</v>
      </c>
    </row>
    <row r="202" spans="3:9" x14ac:dyDescent="0.35">
      <c r="C202" s="4" t="s">
        <v>3</v>
      </c>
      <c r="D202" s="4" t="s">
        <v>34</v>
      </c>
      <c r="E202" s="4" t="s">
        <v>25</v>
      </c>
      <c r="F202" s="5">
        <v>6300</v>
      </c>
      <c r="G202" s="6">
        <v>42</v>
      </c>
      <c r="H202" s="50">
        <f>Table4[[#This Row],[Units]]*Table4[Cost per unit]</f>
        <v>552.30000000000007</v>
      </c>
      <c r="I202" s="49">
        <f>VLOOKUP(Table4[[#This Row],[Product]],products4[],2,FALSE)</f>
        <v>13.15</v>
      </c>
    </row>
    <row r="203" spans="3:9" x14ac:dyDescent="0.35">
      <c r="C203" s="4" t="s">
        <v>6</v>
      </c>
      <c r="D203" s="4" t="s">
        <v>37</v>
      </c>
      <c r="E203" s="4" t="s">
        <v>30</v>
      </c>
      <c r="F203" s="5">
        <v>560</v>
      </c>
      <c r="G203" s="6">
        <v>81</v>
      </c>
      <c r="H203" s="50">
        <f>Table4[[#This Row],[Units]]*Table4[Cost per unit]</f>
        <v>1173.69</v>
      </c>
      <c r="I203" s="49">
        <f>VLOOKUP(Table4[[#This Row],[Product]],products4[],2,FALSE)</f>
        <v>14.49</v>
      </c>
    </row>
    <row r="204" spans="3:9" x14ac:dyDescent="0.35">
      <c r="C204" s="4" t="s">
        <v>9</v>
      </c>
      <c r="D204" s="4" t="s">
        <v>37</v>
      </c>
      <c r="E204" s="4" t="s">
        <v>26</v>
      </c>
      <c r="F204" s="5">
        <v>2856</v>
      </c>
      <c r="G204" s="6">
        <v>246</v>
      </c>
      <c r="H204" s="50">
        <f>Table4[[#This Row],[Units]]*Table4[Cost per unit]</f>
        <v>1377.6</v>
      </c>
      <c r="I204" s="49">
        <f>VLOOKUP(Table4[[#This Row],[Product]],products4[],2,FALSE)</f>
        <v>5.6</v>
      </c>
    </row>
    <row r="205" spans="3:9" x14ac:dyDescent="0.35">
      <c r="C205" s="4" t="s">
        <v>9</v>
      </c>
      <c r="D205" s="4" t="s">
        <v>34</v>
      </c>
      <c r="E205" s="4" t="s">
        <v>17</v>
      </c>
      <c r="F205" s="5">
        <v>707</v>
      </c>
      <c r="G205" s="6">
        <v>174</v>
      </c>
      <c r="H205" s="50">
        <f>Table4[[#This Row],[Units]]*Table4[Cost per unit]</f>
        <v>541.14</v>
      </c>
      <c r="I205" s="49">
        <f>VLOOKUP(Table4[[#This Row],[Product]],products4[],2,FALSE)</f>
        <v>3.11</v>
      </c>
    </row>
    <row r="206" spans="3:9" x14ac:dyDescent="0.35">
      <c r="C206" s="4" t="s">
        <v>8</v>
      </c>
      <c r="D206" s="4" t="s">
        <v>35</v>
      </c>
      <c r="E206" s="4" t="s">
        <v>30</v>
      </c>
      <c r="F206" s="5">
        <v>3598</v>
      </c>
      <c r="G206" s="6">
        <v>81</v>
      </c>
      <c r="H206" s="50">
        <f>Table4[[#This Row],[Units]]*Table4[Cost per unit]</f>
        <v>1173.69</v>
      </c>
      <c r="I206" s="49">
        <f>VLOOKUP(Table4[[#This Row],[Product]],products4[],2,FALSE)</f>
        <v>14.49</v>
      </c>
    </row>
    <row r="207" spans="3:9" x14ac:dyDescent="0.35">
      <c r="C207" s="4" t="s">
        <v>40</v>
      </c>
      <c r="D207" s="4" t="s">
        <v>35</v>
      </c>
      <c r="E207" s="4" t="s">
        <v>22</v>
      </c>
      <c r="F207" s="5">
        <v>6853</v>
      </c>
      <c r="G207" s="6">
        <v>372</v>
      </c>
      <c r="H207" s="50">
        <f>Table4[[#This Row],[Units]]*Table4[Cost per unit]</f>
        <v>3634.44</v>
      </c>
      <c r="I207" s="49">
        <f>VLOOKUP(Table4[[#This Row],[Product]],products4[],2,FALSE)</f>
        <v>9.77</v>
      </c>
    </row>
    <row r="208" spans="3:9" x14ac:dyDescent="0.35">
      <c r="C208" s="4" t="s">
        <v>40</v>
      </c>
      <c r="D208" s="4" t="s">
        <v>35</v>
      </c>
      <c r="E208" s="4" t="s">
        <v>16</v>
      </c>
      <c r="F208" s="5">
        <v>4725</v>
      </c>
      <c r="G208" s="6">
        <v>174</v>
      </c>
      <c r="H208" s="50">
        <f>Table4[[#This Row],[Units]]*Table4[Cost per unit]</f>
        <v>1529.4599999999998</v>
      </c>
      <c r="I208" s="49">
        <f>VLOOKUP(Table4[[#This Row],[Product]],products4[],2,FALSE)</f>
        <v>8.7899999999999991</v>
      </c>
    </row>
    <row r="209" spans="3:9" x14ac:dyDescent="0.35">
      <c r="C209" s="4" t="s">
        <v>41</v>
      </c>
      <c r="D209" s="4" t="s">
        <v>36</v>
      </c>
      <c r="E209" s="4" t="s">
        <v>32</v>
      </c>
      <c r="F209" s="5">
        <v>10304</v>
      </c>
      <c r="G209" s="6">
        <v>84</v>
      </c>
      <c r="H209" s="50">
        <f>Table4[[#This Row],[Units]]*Table4[Cost per unit]</f>
        <v>726.6</v>
      </c>
      <c r="I209" s="49">
        <f>VLOOKUP(Table4[[#This Row],[Product]],products4[],2,FALSE)</f>
        <v>8.65</v>
      </c>
    </row>
    <row r="210" spans="3:9" x14ac:dyDescent="0.35">
      <c r="C210" s="4" t="s">
        <v>41</v>
      </c>
      <c r="D210" s="4" t="s">
        <v>34</v>
      </c>
      <c r="E210" s="4" t="s">
        <v>16</v>
      </c>
      <c r="F210" s="5">
        <v>1274</v>
      </c>
      <c r="G210" s="6">
        <v>225</v>
      </c>
      <c r="H210" s="50">
        <f>Table4[[#This Row],[Units]]*Table4[Cost per unit]</f>
        <v>1977.7499999999998</v>
      </c>
      <c r="I210" s="49">
        <f>VLOOKUP(Table4[[#This Row],[Product]],products4[],2,FALSE)</f>
        <v>8.7899999999999991</v>
      </c>
    </row>
    <row r="211" spans="3:9" x14ac:dyDescent="0.35">
      <c r="C211" s="4" t="s">
        <v>5</v>
      </c>
      <c r="D211" s="4" t="s">
        <v>36</v>
      </c>
      <c r="E211" s="4" t="s">
        <v>30</v>
      </c>
      <c r="F211" s="5">
        <v>1526</v>
      </c>
      <c r="G211" s="6">
        <v>105</v>
      </c>
      <c r="H211" s="50">
        <f>Table4[[#This Row],[Units]]*Table4[Cost per unit]</f>
        <v>1521.45</v>
      </c>
      <c r="I211" s="49">
        <f>VLOOKUP(Table4[[#This Row],[Product]],products4[],2,FALSE)</f>
        <v>14.49</v>
      </c>
    </row>
    <row r="212" spans="3:9" x14ac:dyDescent="0.35">
      <c r="C212" s="4" t="s">
        <v>40</v>
      </c>
      <c r="D212" s="4" t="s">
        <v>39</v>
      </c>
      <c r="E212" s="4" t="s">
        <v>28</v>
      </c>
      <c r="F212" s="5">
        <v>3101</v>
      </c>
      <c r="G212" s="6">
        <v>225</v>
      </c>
      <c r="H212" s="50">
        <f>Table4[[#This Row],[Units]]*Table4[Cost per unit]</f>
        <v>2335.5</v>
      </c>
      <c r="I212" s="49">
        <f>VLOOKUP(Table4[[#This Row],[Product]],products4[],2,FALSE)</f>
        <v>10.38</v>
      </c>
    </row>
    <row r="213" spans="3:9" x14ac:dyDescent="0.35">
      <c r="C213" s="4" t="s">
        <v>2</v>
      </c>
      <c r="D213" s="4" t="s">
        <v>37</v>
      </c>
      <c r="E213" s="4" t="s">
        <v>14</v>
      </c>
      <c r="F213" s="5">
        <v>1057</v>
      </c>
      <c r="G213" s="6">
        <v>54</v>
      </c>
      <c r="H213" s="50">
        <f>Table4[[#This Row],[Units]]*Table4[Cost per unit]</f>
        <v>631.79999999999995</v>
      </c>
      <c r="I213" s="49">
        <f>VLOOKUP(Table4[[#This Row],[Product]],products4[],2,FALSE)</f>
        <v>11.7</v>
      </c>
    </row>
    <row r="214" spans="3:9" x14ac:dyDescent="0.35">
      <c r="C214" s="4" t="s">
        <v>7</v>
      </c>
      <c r="D214" s="4" t="s">
        <v>37</v>
      </c>
      <c r="E214" s="4" t="s">
        <v>26</v>
      </c>
      <c r="F214" s="5">
        <v>5306</v>
      </c>
      <c r="G214" s="6">
        <v>0</v>
      </c>
      <c r="H214" s="50">
        <f>Table4[[#This Row],[Units]]*Table4[Cost per unit]</f>
        <v>0</v>
      </c>
      <c r="I214" s="49">
        <f>VLOOKUP(Table4[[#This Row],[Product]],products4[],2,FALSE)</f>
        <v>5.6</v>
      </c>
    </row>
    <row r="215" spans="3:9" x14ac:dyDescent="0.35">
      <c r="C215" s="4" t="s">
        <v>5</v>
      </c>
      <c r="D215" s="4" t="s">
        <v>39</v>
      </c>
      <c r="E215" s="4" t="s">
        <v>24</v>
      </c>
      <c r="F215" s="5">
        <v>4018</v>
      </c>
      <c r="G215" s="6">
        <v>171</v>
      </c>
      <c r="H215" s="50">
        <f>Table4[[#This Row],[Units]]*Table4[Cost per unit]</f>
        <v>849.87</v>
      </c>
      <c r="I215" s="49">
        <f>VLOOKUP(Table4[[#This Row],[Product]],products4[],2,FALSE)</f>
        <v>4.97</v>
      </c>
    </row>
    <row r="216" spans="3:9" x14ac:dyDescent="0.35">
      <c r="C216" s="4" t="s">
        <v>9</v>
      </c>
      <c r="D216" s="4" t="s">
        <v>34</v>
      </c>
      <c r="E216" s="4" t="s">
        <v>16</v>
      </c>
      <c r="F216" s="5">
        <v>938</v>
      </c>
      <c r="G216" s="6">
        <v>189</v>
      </c>
      <c r="H216" s="50">
        <f>Table4[[#This Row],[Units]]*Table4[Cost per unit]</f>
        <v>1661.31</v>
      </c>
      <c r="I216" s="49">
        <f>VLOOKUP(Table4[[#This Row],[Product]],products4[],2,FALSE)</f>
        <v>8.7899999999999991</v>
      </c>
    </row>
    <row r="217" spans="3:9" x14ac:dyDescent="0.35">
      <c r="C217" s="4" t="s">
        <v>7</v>
      </c>
      <c r="D217" s="4" t="s">
        <v>38</v>
      </c>
      <c r="E217" s="4" t="s">
        <v>18</v>
      </c>
      <c r="F217" s="5">
        <v>1778</v>
      </c>
      <c r="G217" s="6">
        <v>270</v>
      </c>
      <c r="H217" s="50">
        <f>Table4[[#This Row],[Units]]*Table4[Cost per unit]</f>
        <v>1746.8999999999999</v>
      </c>
      <c r="I217" s="49">
        <f>VLOOKUP(Table4[[#This Row],[Product]],products4[],2,FALSE)</f>
        <v>6.47</v>
      </c>
    </row>
    <row r="218" spans="3:9" x14ac:dyDescent="0.35">
      <c r="C218" s="4" t="s">
        <v>6</v>
      </c>
      <c r="D218" s="4" t="s">
        <v>39</v>
      </c>
      <c r="E218" s="4" t="s">
        <v>30</v>
      </c>
      <c r="F218" s="5">
        <v>1638</v>
      </c>
      <c r="G218" s="6">
        <v>63</v>
      </c>
      <c r="H218" s="50">
        <f>Table4[[#This Row],[Units]]*Table4[Cost per unit]</f>
        <v>912.87</v>
      </c>
      <c r="I218" s="49">
        <f>VLOOKUP(Table4[[#This Row],[Product]],products4[],2,FALSE)</f>
        <v>14.49</v>
      </c>
    </row>
    <row r="219" spans="3:9" x14ac:dyDescent="0.35">
      <c r="C219" s="4" t="s">
        <v>41</v>
      </c>
      <c r="D219" s="4" t="s">
        <v>38</v>
      </c>
      <c r="E219" s="4" t="s">
        <v>25</v>
      </c>
      <c r="F219" s="5">
        <v>154</v>
      </c>
      <c r="G219" s="6">
        <v>21</v>
      </c>
      <c r="H219" s="50">
        <f>Table4[[#This Row],[Units]]*Table4[Cost per unit]</f>
        <v>276.15000000000003</v>
      </c>
      <c r="I219" s="49">
        <f>VLOOKUP(Table4[[#This Row],[Product]],products4[],2,FALSE)</f>
        <v>13.15</v>
      </c>
    </row>
    <row r="220" spans="3:9" x14ac:dyDescent="0.35">
      <c r="C220" s="4" t="s">
        <v>7</v>
      </c>
      <c r="D220" s="4" t="s">
        <v>37</v>
      </c>
      <c r="E220" s="4" t="s">
        <v>22</v>
      </c>
      <c r="F220" s="5">
        <v>9835</v>
      </c>
      <c r="G220" s="6">
        <v>207</v>
      </c>
      <c r="H220" s="50">
        <f>Table4[[#This Row],[Units]]*Table4[Cost per unit]</f>
        <v>2022.3899999999999</v>
      </c>
      <c r="I220" s="49">
        <f>VLOOKUP(Table4[[#This Row],[Product]],products4[],2,FALSE)</f>
        <v>9.77</v>
      </c>
    </row>
    <row r="221" spans="3:9" x14ac:dyDescent="0.35">
      <c r="C221" s="4" t="s">
        <v>9</v>
      </c>
      <c r="D221" s="4" t="s">
        <v>37</v>
      </c>
      <c r="E221" s="4" t="s">
        <v>20</v>
      </c>
      <c r="F221" s="5">
        <v>7273</v>
      </c>
      <c r="G221" s="6">
        <v>96</v>
      </c>
      <c r="H221" s="50">
        <f>Table4[[#This Row],[Units]]*Table4[Cost per unit]</f>
        <v>1019.52</v>
      </c>
      <c r="I221" s="49">
        <f>VLOOKUP(Table4[[#This Row],[Product]],products4[],2,FALSE)</f>
        <v>10.62</v>
      </c>
    </row>
    <row r="222" spans="3:9" x14ac:dyDescent="0.35">
      <c r="C222" s="4" t="s">
        <v>5</v>
      </c>
      <c r="D222" s="4" t="s">
        <v>39</v>
      </c>
      <c r="E222" s="4" t="s">
        <v>22</v>
      </c>
      <c r="F222" s="5">
        <v>6909</v>
      </c>
      <c r="G222" s="6">
        <v>81</v>
      </c>
      <c r="H222" s="50">
        <f>Table4[[#This Row],[Units]]*Table4[Cost per unit]</f>
        <v>791.37</v>
      </c>
      <c r="I222" s="49">
        <f>VLOOKUP(Table4[[#This Row],[Product]],products4[],2,FALSE)</f>
        <v>9.77</v>
      </c>
    </row>
    <row r="223" spans="3:9" x14ac:dyDescent="0.35">
      <c r="C223" s="4" t="s">
        <v>9</v>
      </c>
      <c r="D223" s="4" t="s">
        <v>39</v>
      </c>
      <c r="E223" s="4" t="s">
        <v>24</v>
      </c>
      <c r="F223" s="5">
        <v>3920</v>
      </c>
      <c r="G223" s="6">
        <v>306</v>
      </c>
      <c r="H223" s="50">
        <f>Table4[[#This Row],[Units]]*Table4[Cost per unit]</f>
        <v>1520.82</v>
      </c>
      <c r="I223" s="49">
        <f>VLOOKUP(Table4[[#This Row],[Product]],products4[],2,FALSE)</f>
        <v>4.97</v>
      </c>
    </row>
    <row r="224" spans="3:9" x14ac:dyDescent="0.35">
      <c r="C224" s="4" t="s">
        <v>10</v>
      </c>
      <c r="D224" s="4" t="s">
        <v>39</v>
      </c>
      <c r="E224" s="4" t="s">
        <v>21</v>
      </c>
      <c r="F224" s="5">
        <v>4858</v>
      </c>
      <c r="G224" s="6">
        <v>279</v>
      </c>
      <c r="H224" s="50">
        <f>Table4[[#This Row],[Units]]*Table4[Cost per unit]</f>
        <v>2511</v>
      </c>
      <c r="I224" s="49">
        <f>VLOOKUP(Table4[[#This Row],[Product]],products4[],2,FALSE)</f>
        <v>9</v>
      </c>
    </row>
    <row r="225" spans="3:9" x14ac:dyDescent="0.35">
      <c r="C225" s="4" t="s">
        <v>2</v>
      </c>
      <c r="D225" s="4" t="s">
        <v>38</v>
      </c>
      <c r="E225" s="4" t="s">
        <v>4</v>
      </c>
      <c r="F225" s="5">
        <v>3549</v>
      </c>
      <c r="G225" s="6">
        <v>3</v>
      </c>
      <c r="H225" s="50">
        <f>Table4[[#This Row],[Units]]*Table4[Cost per unit]</f>
        <v>35.64</v>
      </c>
      <c r="I225" s="49">
        <f>VLOOKUP(Table4[[#This Row],[Product]],products4[],2,FALSE)</f>
        <v>11.88</v>
      </c>
    </row>
    <row r="226" spans="3:9" x14ac:dyDescent="0.35">
      <c r="C226" s="4" t="s">
        <v>7</v>
      </c>
      <c r="D226" s="4" t="s">
        <v>39</v>
      </c>
      <c r="E226" s="4" t="s">
        <v>27</v>
      </c>
      <c r="F226" s="5">
        <v>966</v>
      </c>
      <c r="G226" s="6">
        <v>198</v>
      </c>
      <c r="H226" s="50">
        <f>Table4[[#This Row],[Units]]*Table4[Cost per unit]</f>
        <v>3312.54</v>
      </c>
      <c r="I226" s="49">
        <f>VLOOKUP(Table4[[#This Row],[Product]],products4[],2,FALSE)</f>
        <v>16.73</v>
      </c>
    </row>
    <row r="227" spans="3:9" x14ac:dyDescent="0.35">
      <c r="C227" s="4" t="s">
        <v>5</v>
      </c>
      <c r="D227" s="4" t="s">
        <v>39</v>
      </c>
      <c r="E227" s="4" t="s">
        <v>18</v>
      </c>
      <c r="F227" s="5">
        <v>385</v>
      </c>
      <c r="G227" s="6">
        <v>249</v>
      </c>
      <c r="H227" s="50">
        <f>Table4[[#This Row],[Units]]*Table4[Cost per unit]</f>
        <v>1611.03</v>
      </c>
      <c r="I227" s="49">
        <f>VLOOKUP(Table4[[#This Row],[Product]],products4[],2,FALSE)</f>
        <v>6.47</v>
      </c>
    </row>
    <row r="228" spans="3:9" x14ac:dyDescent="0.35">
      <c r="C228" s="4" t="s">
        <v>6</v>
      </c>
      <c r="D228" s="4" t="s">
        <v>34</v>
      </c>
      <c r="E228" s="4" t="s">
        <v>16</v>
      </c>
      <c r="F228" s="5">
        <v>2219</v>
      </c>
      <c r="G228" s="6">
        <v>75</v>
      </c>
      <c r="H228" s="50">
        <f>Table4[[#This Row],[Units]]*Table4[Cost per unit]</f>
        <v>659.24999999999989</v>
      </c>
      <c r="I228" s="49">
        <f>VLOOKUP(Table4[[#This Row],[Product]],products4[],2,FALSE)</f>
        <v>8.7899999999999991</v>
      </c>
    </row>
    <row r="229" spans="3:9" x14ac:dyDescent="0.35">
      <c r="C229" s="4" t="s">
        <v>9</v>
      </c>
      <c r="D229" s="4" t="s">
        <v>36</v>
      </c>
      <c r="E229" s="4" t="s">
        <v>32</v>
      </c>
      <c r="F229" s="5">
        <v>2954</v>
      </c>
      <c r="G229" s="6">
        <v>189</v>
      </c>
      <c r="H229" s="50">
        <f>Table4[[#This Row],[Units]]*Table4[Cost per unit]</f>
        <v>1634.8500000000001</v>
      </c>
      <c r="I229" s="49">
        <f>VLOOKUP(Table4[[#This Row],[Product]],products4[],2,FALSE)</f>
        <v>8.65</v>
      </c>
    </row>
    <row r="230" spans="3:9" x14ac:dyDescent="0.35">
      <c r="C230" s="4" t="s">
        <v>7</v>
      </c>
      <c r="D230" s="4" t="s">
        <v>36</v>
      </c>
      <c r="E230" s="4" t="s">
        <v>32</v>
      </c>
      <c r="F230" s="5">
        <v>280</v>
      </c>
      <c r="G230" s="6">
        <v>87</v>
      </c>
      <c r="H230" s="50">
        <f>Table4[[#This Row],[Units]]*Table4[Cost per unit]</f>
        <v>752.55000000000007</v>
      </c>
      <c r="I230" s="49">
        <f>VLOOKUP(Table4[[#This Row],[Product]],products4[],2,FALSE)</f>
        <v>8.65</v>
      </c>
    </row>
    <row r="231" spans="3:9" x14ac:dyDescent="0.35">
      <c r="C231" s="4" t="s">
        <v>41</v>
      </c>
      <c r="D231" s="4" t="s">
        <v>36</v>
      </c>
      <c r="E231" s="4" t="s">
        <v>30</v>
      </c>
      <c r="F231" s="5">
        <v>6118</v>
      </c>
      <c r="G231" s="6">
        <v>174</v>
      </c>
      <c r="H231" s="50">
        <f>Table4[[#This Row],[Units]]*Table4[Cost per unit]</f>
        <v>2521.2600000000002</v>
      </c>
      <c r="I231" s="49">
        <f>VLOOKUP(Table4[[#This Row],[Product]],products4[],2,FALSE)</f>
        <v>14.49</v>
      </c>
    </row>
    <row r="232" spans="3:9" x14ac:dyDescent="0.35">
      <c r="C232" s="4" t="s">
        <v>2</v>
      </c>
      <c r="D232" s="4" t="s">
        <v>39</v>
      </c>
      <c r="E232" s="4" t="s">
        <v>15</v>
      </c>
      <c r="F232" s="5">
        <v>4802</v>
      </c>
      <c r="G232" s="6">
        <v>36</v>
      </c>
      <c r="H232" s="50">
        <f>Table4[[#This Row],[Units]]*Table4[Cost per unit]</f>
        <v>422.28000000000003</v>
      </c>
      <c r="I232" s="49">
        <f>VLOOKUP(Table4[[#This Row],[Product]],products4[],2,FALSE)</f>
        <v>11.73</v>
      </c>
    </row>
    <row r="233" spans="3:9" x14ac:dyDescent="0.35">
      <c r="C233" s="4" t="s">
        <v>9</v>
      </c>
      <c r="D233" s="4" t="s">
        <v>38</v>
      </c>
      <c r="E233" s="4" t="s">
        <v>24</v>
      </c>
      <c r="F233" s="5">
        <v>4137</v>
      </c>
      <c r="G233" s="6">
        <v>60</v>
      </c>
      <c r="H233" s="50">
        <f>Table4[[#This Row],[Units]]*Table4[Cost per unit]</f>
        <v>298.2</v>
      </c>
      <c r="I233" s="49">
        <f>VLOOKUP(Table4[[#This Row],[Product]],products4[],2,FALSE)</f>
        <v>4.97</v>
      </c>
    </row>
    <row r="234" spans="3:9" x14ac:dyDescent="0.35">
      <c r="C234" s="4" t="s">
        <v>3</v>
      </c>
      <c r="D234" s="4" t="s">
        <v>35</v>
      </c>
      <c r="E234" s="4" t="s">
        <v>23</v>
      </c>
      <c r="F234" s="5">
        <v>2023</v>
      </c>
      <c r="G234" s="6">
        <v>78</v>
      </c>
      <c r="H234" s="50">
        <f>Table4[[#This Row],[Units]]*Table4[Cost per unit]</f>
        <v>506.22</v>
      </c>
      <c r="I234" s="49">
        <f>VLOOKUP(Table4[[#This Row],[Product]],products4[],2,FALSE)</f>
        <v>6.49</v>
      </c>
    </row>
    <row r="235" spans="3:9" x14ac:dyDescent="0.35">
      <c r="C235" s="4" t="s">
        <v>9</v>
      </c>
      <c r="D235" s="4" t="s">
        <v>36</v>
      </c>
      <c r="E235" s="4" t="s">
        <v>30</v>
      </c>
      <c r="F235" s="5">
        <v>9051</v>
      </c>
      <c r="G235" s="6">
        <v>57</v>
      </c>
      <c r="H235" s="50">
        <f>Table4[[#This Row],[Units]]*Table4[Cost per unit]</f>
        <v>825.93000000000006</v>
      </c>
      <c r="I235" s="49">
        <f>VLOOKUP(Table4[[#This Row],[Product]],products4[],2,FALSE)</f>
        <v>14.49</v>
      </c>
    </row>
    <row r="236" spans="3:9" x14ac:dyDescent="0.35">
      <c r="C236" s="4" t="s">
        <v>9</v>
      </c>
      <c r="D236" s="4" t="s">
        <v>37</v>
      </c>
      <c r="E236" s="4" t="s">
        <v>28</v>
      </c>
      <c r="F236" s="5">
        <v>2919</v>
      </c>
      <c r="G236" s="6">
        <v>45</v>
      </c>
      <c r="H236" s="50">
        <f>Table4[[#This Row],[Units]]*Table4[Cost per unit]</f>
        <v>467.1</v>
      </c>
      <c r="I236" s="49">
        <f>VLOOKUP(Table4[[#This Row],[Product]],products4[],2,FALSE)</f>
        <v>10.38</v>
      </c>
    </row>
    <row r="237" spans="3:9" x14ac:dyDescent="0.35">
      <c r="C237" s="4" t="s">
        <v>41</v>
      </c>
      <c r="D237" s="4" t="s">
        <v>38</v>
      </c>
      <c r="E237" s="4" t="s">
        <v>22</v>
      </c>
      <c r="F237" s="5">
        <v>5915</v>
      </c>
      <c r="G237" s="6">
        <v>3</v>
      </c>
      <c r="H237" s="50">
        <f>Table4[[#This Row],[Units]]*Table4[Cost per unit]</f>
        <v>29.31</v>
      </c>
      <c r="I237" s="49">
        <f>VLOOKUP(Table4[[#This Row],[Product]],products4[],2,FALSE)</f>
        <v>9.77</v>
      </c>
    </row>
    <row r="238" spans="3:9" x14ac:dyDescent="0.35">
      <c r="C238" s="4" t="s">
        <v>10</v>
      </c>
      <c r="D238" s="4" t="s">
        <v>35</v>
      </c>
      <c r="E238" s="4" t="s">
        <v>15</v>
      </c>
      <c r="F238" s="5">
        <v>2562</v>
      </c>
      <c r="G238" s="6">
        <v>6</v>
      </c>
      <c r="H238" s="50">
        <f>Table4[[#This Row],[Units]]*Table4[Cost per unit]</f>
        <v>70.38</v>
      </c>
      <c r="I238" s="49">
        <f>VLOOKUP(Table4[[#This Row],[Product]],products4[],2,FALSE)</f>
        <v>11.73</v>
      </c>
    </row>
    <row r="239" spans="3:9" x14ac:dyDescent="0.35">
      <c r="C239" s="4" t="s">
        <v>5</v>
      </c>
      <c r="D239" s="4" t="s">
        <v>37</v>
      </c>
      <c r="E239" s="4" t="s">
        <v>25</v>
      </c>
      <c r="F239" s="5">
        <v>8813</v>
      </c>
      <c r="G239" s="6">
        <v>21</v>
      </c>
      <c r="H239" s="50">
        <f>Table4[[#This Row],[Units]]*Table4[Cost per unit]</f>
        <v>276.15000000000003</v>
      </c>
      <c r="I239" s="49">
        <f>VLOOKUP(Table4[[#This Row],[Product]],products4[],2,FALSE)</f>
        <v>13.15</v>
      </c>
    </row>
    <row r="240" spans="3:9" x14ac:dyDescent="0.35">
      <c r="C240" s="4" t="s">
        <v>5</v>
      </c>
      <c r="D240" s="4" t="s">
        <v>36</v>
      </c>
      <c r="E240" s="4" t="s">
        <v>18</v>
      </c>
      <c r="F240" s="5">
        <v>6111</v>
      </c>
      <c r="G240" s="6">
        <v>3</v>
      </c>
      <c r="H240" s="50">
        <f>Table4[[#This Row],[Units]]*Table4[Cost per unit]</f>
        <v>19.41</v>
      </c>
      <c r="I240" s="49">
        <f>VLOOKUP(Table4[[#This Row],[Product]],products4[],2,FALSE)</f>
        <v>6.47</v>
      </c>
    </row>
    <row r="241" spans="3:9" x14ac:dyDescent="0.35">
      <c r="C241" s="4" t="s">
        <v>8</v>
      </c>
      <c r="D241" s="4" t="s">
        <v>34</v>
      </c>
      <c r="E241" s="4" t="s">
        <v>31</v>
      </c>
      <c r="F241" s="5">
        <v>3507</v>
      </c>
      <c r="G241" s="6">
        <v>288</v>
      </c>
      <c r="H241" s="50">
        <f>Table4[[#This Row],[Units]]*Table4[Cost per unit]</f>
        <v>1667.52</v>
      </c>
      <c r="I241" s="49">
        <f>VLOOKUP(Table4[[#This Row],[Product]],products4[],2,FALSE)</f>
        <v>5.79</v>
      </c>
    </row>
    <row r="242" spans="3:9" x14ac:dyDescent="0.35">
      <c r="C242" s="4" t="s">
        <v>6</v>
      </c>
      <c r="D242" s="4" t="s">
        <v>36</v>
      </c>
      <c r="E242" s="4" t="s">
        <v>13</v>
      </c>
      <c r="F242" s="5">
        <v>4319</v>
      </c>
      <c r="G242" s="6">
        <v>30</v>
      </c>
      <c r="H242" s="50">
        <f>Table4[[#This Row],[Units]]*Table4[Cost per unit]</f>
        <v>279.89999999999998</v>
      </c>
      <c r="I242" s="49">
        <f>VLOOKUP(Table4[[#This Row],[Product]],products4[],2,FALSE)</f>
        <v>9.33</v>
      </c>
    </row>
    <row r="243" spans="3:9" x14ac:dyDescent="0.35">
      <c r="C243" s="4" t="s">
        <v>40</v>
      </c>
      <c r="D243" s="4" t="s">
        <v>38</v>
      </c>
      <c r="E243" s="4" t="s">
        <v>26</v>
      </c>
      <c r="F243" s="5">
        <v>609</v>
      </c>
      <c r="G243" s="6">
        <v>87</v>
      </c>
      <c r="H243" s="50">
        <f>Table4[[#This Row],[Units]]*Table4[Cost per unit]</f>
        <v>487.2</v>
      </c>
      <c r="I243" s="49">
        <f>VLOOKUP(Table4[[#This Row],[Product]],products4[],2,FALSE)</f>
        <v>5.6</v>
      </c>
    </row>
    <row r="244" spans="3:9" x14ac:dyDescent="0.35">
      <c r="C244" s="4" t="s">
        <v>40</v>
      </c>
      <c r="D244" s="4" t="s">
        <v>39</v>
      </c>
      <c r="E244" s="4" t="s">
        <v>27</v>
      </c>
      <c r="F244" s="5">
        <v>6370</v>
      </c>
      <c r="G244" s="6">
        <v>30</v>
      </c>
      <c r="H244" s="50">
        <f>Table4[[#This Row],[Units]]*Table4[Cost per unit]</f>
        <v>501.90000000000003</v>
      </c>
      <c r="I244" s="49">
        <f>VLOOKUP(Table4[[#This Row],[Product]],products4[],2,FALSE)</f>
        <v>16.73</v>
      </c>
    </row>
    <row r="245" spans="3:9" x14ac:dyDescent="0.35">
      <c r="C245" s="4" t="s">
        <v>5</v>
      </c>
      <c r="D245" s="4" t="s">
        <v>38</v>
      </c>
      <c r="E245" s="4" t="s">
        <v>19</v>
      </c>
      <c r="F245" s="5">
        <v>5474</v>
      </c>
      <c r="G245" s="6">
        <v>168</v>
      </c>
      <c r="H245" s="50">
        <f>Table4[[#This Row],[Units]]*Table4[Cost per unit]</f>
        <v>1283.52</v>
      </c>
      <c r="I245" s="49">
        <f>VLOOKUP(Table4[[#This Row],[Product]],products4[],2,FALSE)</f>
        <v>7.64</v>
      </c>
    </row>
    <row r="246" spans="3:9" x14ac:dyDescent="0.35">
      <c r="C246" s="4" t="s">
        <v>40</v>
      </c>
      <c r="D246" s="4" t="s">
        <v>36</v>
      </c>
      <c r="E246" s="4" t="s">
        <v>27</v>
      </c>
      <c r="F246" s="5">
        <v>3164</v>
      </c>
      <c r="G246" s="6">
        <v>306</v>
      </c>
      <c r="H246" s="50">
        <f>Table4[[#This Row],[Units]]*Table4[Cost per unit]</f>
        <v>5119.38</v>
      </c>
      <c r="I246" s="49">
        <f>VLOOKUP(Table4[[#This Row],[Product]],products4[],2,FALSE)</f>
        <v>16.73</v>
      </c>
    </row>
    <row r="247" spans="3:9" x14ac:dyDescent="0.35">
      <c r="C247" s="4" t="s">
        <v>6</v>
      </c>
      <c r="D247" s="4" t="s">
        <v>35</v>
      </c>
      <c r="E247" s="4" t="s">
        <v>4</v>
      </c>
      <c r="F247" s="5">
        <v>1302</v>
      </c>
      <c r="G247" s="6">
        <v>402</v>
      </c>
      <c r="H247" s="50">
        <f>Table4[[#This Row],[Units]]*Table4[Cost per unit]</f>
        <v>4775.76</v>
      </c>
      <c r="I247" s="49">
        <f>VLOOKUP(Table4[[#This Row],[Product]],products4[],2,FALSE)</f>
        <v>11.88</v>
      </c>
    </row>
    <row r="248" spans="3:9" x14ac:dyDescent="0.35">
      <c r="C248" s="4" t="s">
        <v>3</v>
      </c>
      <c r="D248" s="4" t="s">
        <v>37</v>
      </c>
      <c r="E248" s="4" t="s">
        <v>28</v>
      </c>
      <c r="F248" s="5">
        <v>7308</v>
      </c>
      <c r="G248" s="6">
        <v>327</v>
      </c>
      <c r="H248" s="50">
        <f>Table4[[#This Row],[Units]]*Table4[Cost per unit]</f>
        <v>3394.26</v>
      </c>
      <c r="I248" s="49">
        <f>VLOOKUP(Table4[[#This Row],[Product]],products4[],2,FALSE)</f>
        <v>10.38</v>
      </c>
    </row>
    <row r="249" spans="3:9" x14ac:dyDescent="0.35">
      <c r="C249" s="4" t="s">
        <v>40</v>
      </c>
      <c r="D249" s="4" t="s">
        <v>37</v>
      </c>
      <c r="E249" s="4" t="s">
        <v>27</v>
      </c>
      <c r="F249" s="5">
        <v>6132</v>
      </c>
      <c r="G249" s="6">
        <v>93</v>
      </c>
      <c r="H249" s="50">
        <f>Table4[[#This Row],[Units]]*Table4[Cost per unit]</f>
        <v>1555.89</v>
      </c>
      <c r="I249" s="49">
        <f>VLOOKUP(Table4[[#This Row],[Product]],products4[],2,FALSE)</f>
        <v>16.73</v>
      </c>
    </row>
    <row r="250" spans="3:9" x14ac:dyDescent="0.35">
      <c r="C250" s="4" t="s">
        <v>10</v>
      </c>
      <c r="D250" s="4" t="s">
        <v>35</v>
      </c>
      <c r="E250" s="4" t="s">
        <v>14</v>
      </c>
      <c r="F250" s="5">
        <v>3472</v>
      </c>
      <c r="G250" s="6">
        <v>96</v>
      </c>
      <c r="H250" s="50">
        <f>Table4[[#This Row],[Units]]*Table4[Cost per unit]</f>
        <v>1123.1999999999998</v>
      </c>
      <c r="I250" s="49">
        <f>VLOOKUP(Table4[[#This Row],[Product]],products4[],2,FALSE)</f>
        <v>11.7</v>
      </c>
    </row>
    <row r="251" spans="3:9" x14ac:dyDescent="0.35">
      <c r="C251" s="4" t="s">
        <v>8</v>
      </c>
      <c r="D251" s="4" t="s">
        <v>39</v>
      </c>
      <c r="E251" s="4" t="s">
        <v>18</v>
      </c>
      <c r="F251" s="5">
        <v>9660</v>
      </c>
      <c r="G251" s="6">
        <v>27</v>
      </c>
      <c r="H251" s="50">
        <f>Table4[[#This Row],[Units]]*Table4[Cost per unit]</f>
        <v>174.69</v>
      </c>
      <c r="I251" s="49">
        <f>VLOOKUP(Table4[[#This Row],[Product]],products4[],2,FALSE)</f>
        <v>6.47</v>
      </c>
    </row>
    <row r="252" spans="3:9" x14ac:dyDescent="0.35">
      <c r="C252" s="4" t="s">
        <v>9</v>
      </c>
      <c r="D252" s="4" t="s">
        <v>38</v>
      </c>
      <c r="E252" s="4" t="s">
        <v>26</v>
      </c>
      <c r="F252" s="5">
        <v>2436</v>
      </c>
      <c r="G252" s="6">
        <v>99</v>
      </c>
      <c r="H252" s="50">
        <f>Table4[[#This Row],[Units]]*Table4[Cost per unit]</f>
        <v>554.4</v>
      </c>
      <c r="I252" s="49">
        <f>VLOOKUP(Table4[[#This Row],[Product]],products4[],2,FALSE)</f>
        <v>5.6</v>
      </c>
    </row>
    <row r="253" spans="3:9" x14ac:dyDescent="0.35">
      <c r="C253" s="4" t="s">
        <v>9</v>
      </c>
      <c r="D253" s="4" t="s">
        <v>38</v>
      </c>
      <c r="E253" s="4" t="s">
        <v>33</v>
      </c>
      <c r="F253" s="5">
        <v>9506</v>
      </c>
      <c r="G253" s="6">
        <v>87</v>
      </c>
      <c r="H253" s="50">
        <f>Table4[[#This Row],[Units]]*Table4[Cost per unit]</f>
        <v>1076.1899999999998</v>
      </c>
      <c r="I253" s="49">
        <f>VLOOKUP(Table4[[#This Row],[Product]],products4[],2,FALSE)</f>
        <v>12.37</v>
      </c>
    </row>
    <row r="254" spans="3:9" x14ac:dyDescent="0.35">
      <c r="C254" s="4" t="s">
        <v>10</v>
      </c>
      <c r="D254" s="4" t="s">
        <v>37</v>
      </c>
      <c r="E254" s="4" t="s">
        <v>21</v>
      </c>
      <c r="F254" s="5">
        <v>245</v>
      </c>
      <c r="G254" s="6">
        <v>288</v>
      </c>
      <c r="H254" s="50">
        <f>Table4[[#This Row],[Units]]*Table4[Cost per unit]</f>
        <v>2592</v>
      </c>
      <c r="I254" s="49">
        <f>VLOOKUP(Table4[[#This Row],[Product]],products4[],2,FALSE)</f>
        <v>9</v>
      </c>
    </row>
    <row r="255" spans="3:9" x14ac:dyDescent="0.35">
      <c r="C255" s="4" t="s">
        <v>8</v>
      </c>
      <c r="D255" s="4" t="s">
        <v>35</v>
      </c>
      <c r="E255" s="4" t="s">
        <v>20</v>
      </c>
      <c r="F255" s="5">
        <v>2702</v>
      </c>
      <c r="G255" s="6">
        <v>363</v>
      </c>
      <c r="H255" s="50">
        <f>Table4[[#This Row],[Units]]*Table4[Cost per unit]</f>
        <v>3855.0599999999995</v>
      </c>
      <c r="I255" s="49">
        <f>VLOOKUP(Table4[[#This Row],[Product]],products4[],2,FALSE)</f>
        <v>10.62</v>
      </c>
    </row>
    <row r="256" spans="3:9" x14ac:dyDescent="0.35">
      <c r="C256" s="4" t="s">
        <v>10</v>
      </c>
      <c r="D256" s="4" t="s">
        <v>34</v>
      </c>
      <c r="E256" s="4" t="s">
        <v>17</v>
      </c>
      <c r="F256" s="5">
        <v>700</v>
      </c>
      <c r="G256" s="6">
        <v>87</v>
      </c>
      <c r="H256" s="50">
        <f>Table4[[#This Row],[Units]]*Table4[Cost per unit]</f>
        <v>270.57</v>
      </c>
      <c r="I256" s="49">
        <f>VLOOKUP(Table4[[#This Row],[Product]],products4[],2,FALSE)</f>
        <v>3.11</v>
      </c>
    </row>
    <row r="257" spans="3:9" x14ac:dyDescent="0.35">
      <c r="C257" s="4" t="s">
        <v>6</v>
      </c>
      <c r="D257" s="4" t="s">
        <v>34</v>
      </c>
      <c r="E257" s="4" t="s">
        <v>17</v>
      </c>
      <c r="F257" s="5">
        <v>3759</v>
      </c>
      <c r="G257" s="6">
        <v>150</v>
      </c>
      <c r="H257" s="50">
        <f>Table4[[#This Row],[Units]]*Table4[Cost per unit]</f>
        <v>466.5</v>
      </c>
      <c r="I257" s="49">
        <f>VLOOKUP(Table4[[#This Row],[Product]],products4[],2,FALSE)</f>
        <v>3.11</v>
      </c>
    </row>
    <row r="258" spans="3:9" x14ac:dyDescent="0.35">
      <c r="C258" s="4" t="s">
        <v>2</v>
      </c>
      <c r="D258" s="4" t="s">
        <v>35</v>
      </c>
      <c r="E258" s="4" t="s">
        <v>17</v>
      </c>
      <c r="F258" s="5">
        <v>1589</v>
      </c>
      <c r="G258" s="6">
        <v>303</v>
      </c>
      <c r="H258" s="50">
        <f>Table4[[#This Row],[Units]]*Table4[Cost per unit]</f>
        <v>942.32999999999993</v>
      </c>
      <c r="I258" s="49">
        <f>VLOOKUP(Table4[[#This Row],[Product]],products4[],2,FALSE)</f>
        <v>3.11</v>
      </c>
    </row>
    <row r="259" spans="3:9" x14ac:dyDescent="0.35">
      <c r="C259" s="4" t="s">
        <v>7</v>
      </c>
      <c r="D259" s="4" t="s">
        <v>35</v>
      </c>
      <c r="E259" s="4" t="s">
        <v>28</v>
      </c>
      <c r="F259" s="5">
        <v>5194</v>
      </c>
      <c r="G259" s="6">
        <v>288</v>
      </c>
      <c r="H259" s="50">
        <f>Table4[[#This Row],[Units]]*Table4[Cost per unit]</f>
        <v>2989.44</v>
      </c>
      <c r="I259" s="49">
        <f>VLOOKUP(Table4[[#This Row],[Product]],products4[],2,FALSE)</f>
        <v>10.38</v>
      </c>
    </row>
    <row r="260" spans="3:9" x14ac:dyDescent="0.35">
      <c r="C260" s="4" t="s">
        <v>10</v>
      </c>
      <c r="D260" s="4" t="s">
        <v>36</v>
      </c>
      <c r="E260" s="4" t="s">
        <v>13</v>
      </c>
      <c r="F260" s="5">
        <v>945</v>
      </c>
      <c r="G260" s="6">
        <v>75</v>
      </c>
      <c r="H260" s="50">
        <f>Table4[[#This Row],[Units]]*Table4[Cost per unit]</f>
        <v>699.75</v>
      </c>
      <c r="I260" s="49">
        <f>VLOOKUP(Table4[[#This Row],[Product]],products4[],2,FALSE)</f>
        <v>9.33</v>
      </c>
    </row>
    <row r="261" spans="3:9" x14ac:dyDescent="0.35">
      <c r="C261" s="4" t="s">
        <v>40</v>
      </c>
      <c r="D261" s="4" t="s">
        <v>38</v>
      </c>
      <c r="E261" s="4" t="s">
        <v>31</v>
      </c>
      <c r="F261" s="5">
        <v>1988</v>
      </c>
      <c r="G261" s="6">
        <v>39</v>
      </c>
      <c r="H261" s="50">
        <f>Table4[[#This Row],[Units]]*Table4[Cost per unit]</f>
        <v>225.81</v>
      </c>
      <c r="I261" s="49">
        <f>VLOOKUP(Table4[[#This Row],[Product]],products4[],2,FALSE)</f>
        <v>5.79</v>
      </c>
    </row>
    <row r="262" spans="3:9" x14ac:dyDescent="0.35">
      <c r="C262" s="4" t="s">
        <v>6</v>
      </c>
      <c r="D262" s="4" t="s">
        <v>34</v>
      </c>
      <c r="E262" s="4" t="s">
        <v>32</v>
      </c>
      <c r="F262" s="5">
        <v>6734</v>
      </c>
      <c r="G262" s="6">
        <v>123</v>
      </c>
      <c r="H262" s="50">
        <f>Table4[[#This Row],[Units]]*Table4[Cost per unit]</f>
        <v>1063.95</v>
      </c>
      <c r="I262" s="49">
        <f>VLOOKUP(Table4[[#This Row],[Product]],products4[],2,FALSE)</f>
        <v>8.65</v>
      </c>
    </row>
    <row r="263" spans="3:9" x14ac:dyDescent="0.35">
      <c r="C263" s="4" t="s">
        <v>40</v>
      </c>
      <c r="D263" s="4" t="s">
        <v>36</v>
      </c>
      <c r="E263" s="4" t="s">
        <v>4</v>
      </c>
      <c r="F263" s="5">
        <v>217</v>
      </c>
      <c r="G263" s="6">
        <v>36</v>
      </c>
      <c r="H263" s="50">
        <f>Table4[[#This Row],[Units]]*Table4[Cost per unit]</f>
        <v>427.68</v>
      </c>
      <c r="I263" s="49">
        <f>VLOOKUP(Table4[[#This Row],[Product]],products4[],2,FALSE)</f>
        <v>11.88</v>
      </c>
    </row>
    <row r="264" spans="3:9" x14ac:dyDescent="0.35">
      <c r="C264" s="4" t="s">
        <v>5</v>
      </c>
      <c r="D264" s="4" t="s">
        <v>34</v>
      </c>
      <c r="E264" s="4" t="s">
        <v>22</v>
      </c>
      <c r="F264" s="5">
        <v>6279</v>
      </c>
      <c r="G264" s="6">
        <v>237</v>
      </c>
      <c r="H264" s="50">
        <f>Table4[[#This Row],[Units]]*Table4[Cost per unit]</f>
        <v>2315.4899999999998</v>
      </c>
      <c r="I264" s="49">
        <f>VLOOKUP(Table4[[#This Row],[Product]],products4[],2,FALSE)</f>
        <v>9.77</v>
      </c>
    </row>
    <row r="265" spans="3:9" x14ac:dyDescent="0.35">
      <c r="C265" s="4" t="s">
        <v>40</v>
      </c>
      <c r="D265" s="4" t="s">
        <v>36</v>
      </c>
      <c r="E265" s="4" t="s">
        <v>13</v>
      </c>
      <c r="F265" s="5">
        <v>4424</v>
      </c>
      <c r="G265" s="6">
        <v>201</v>
      </c>
      <c r="H265" s="50">
        <f>Table4[[#This Row],[Units]]*Table4[Cost per unit]</f>
        <v>1875.33</v>
      </c>
      <c r="I265" s="49">
        <f>VLOOKUP(Table4[[#This Row],[Product]],products4[],2,FALSE)</f>
        <v>9.33</v>
      </c>
    </row>
    <row r="266" spans="3:9" x14ac:dyDescent="0.35">
      <c r="C266" s="4" t="s">
        <v>2</v>
      </c>
      <c r="D266" s="4" t="s">
        <v>36</v>
      </c>
      <c r="E266" s="4" t="s">
        <v>17</v>
      </c>
      <c r="F266" s="5">
        <v>189</v>
      </c>
      <c r="G266" s="6">
        <v>48</v>
      </c>
      <c r="H266" s="50">
        <f>Table4[[#This Row],[Units]]*Table4[Cost per unit]</f>
        <v>149.28</v>
      </c>
      <c r="I266" s="49">
        <f>VLOOKUP(Table4[[#This Row],[Product]],products4[],2,FALSE)</f>
        <v>3.11</v>
      </c>
    </row>
    <row r="267" spans="3:9" x14ac:dyDescent="0.35">
      <c r="C267" s="4" t="s">
        <v>5</v>
      </c>
      <c r="D267" s="4" t="s">
        <v>35</v>
      </c>
      <c r="E267" s="4" t="s">
        <v>22</v>
      </c>
      <c r="F267" s="5">
        <v>490</v>
      </c>
      <c r="G267" s="6">
        <v>84</v>
      </c>
      <c r="H267" s="50">
        <f>Table4[[#This Row],[Units]]*Table4[Cost per unit]</f>
        <v>820.68</v>
      </c>
      <c r="I267" s="49">
        <f>VLOOKUP(Table4[[#This Row],[Product]],products4[],2,FALSE)</f>
        <v>9.77</v>
      </c>
    </row>
    <row r="268" spans="3:9" x14ac:dyDescent="0.35">
      <c r="C268" s="4" t="s">
        <v>8</v>
      </c>
      <c r="D268" s="4" t="s">
        <v>37</v>
      </c>
      <c r="E268" s="4" t="s">
        <v>21</v>
      </c>
      <c r="F268" s="5">
        <v>434</v>
      </c>
      <c r="G268" s="6">
        <v>87</v>
      </c>
      <c r="H268" s="50">
        <f>Table4[[#This Row],[Units]]*Table4[Cost per unit]</f>
        <v>783</v>
      </c>
      <c r="I268" s="49">
        <f>VLOOKUP(Table4[[#This Row],[Product]],products4[],2,FALSE)</f>
        <v>9</v>
      </c>
    </row>
    <row r="269" spans="3:9" x14ac:dyDescent="0.35">
      <c r="C269" s="4" t="s">
        <v>7</v>
      </c>
      <c r="D269" s="4" t="s">
        <v>38</v>
      </c>
      <c r="E269" s="4" t="s">
        <v>30</v>
      </c>
      <c r="F269" s="5">
        <v>10129</v>
      </c>
      <c r="G269" s="6">
        <v>312</v>
      </c>
      <c r="H269" s="50">
        <f>Table4[[#This Row],[Units]]*Table4[Cost per unit]</f>
        <v>4520.88</v>
      </c>
      <c r="I269" s="49">
        <f>VLOOKUP(Table4[[#This Row],[Product]],products4[],2,FALSE)</f>
        <v>14.49</v>
      </c>
    </row>
    <row r="270" spans="3:9" x14ac:dyDescent="0.35">
      <c r="C270" s="4" t="s">
        <v>3</v>
      </c>
      <c r="D270" s="4" t="s">
        <v>39</v>
      </c>
      <c r="E270" s="4" t="s">
        <v>28</v>
      </c>
      <c r="F270" s="5">
        <v>1652</v>
      </c>
      <c r="G270" s="6">
        <v>102</v>
      </c>
      <c r="H270" s="50">
        <f>Table4[[#This Row],[Units]]*Table4[Cost per unit]</f>
        <v>1058.76</v>
      </c>
      <c r="I270" s="49">
        <f>VLOOKUP(Table4[[#This Row],[Product]],products4[],2,FALSE)</f>
        <v>10.38</v>
      </c>
    </row>
    <row r="271" spans="3:9" x14ac:dyDescent="0.35">
      <c r="C271" s="4" t="s">
        <v>8</v>
      </c>
      <c r="D271" s="4" t="s">
        <v>38</v>
      </c>
      <c r="E271" s="4" t="s">
        <v>21</v>
      </c>
      <c r="F271" s="5">
        <v>6433</v>
      </c>
      <c r="G271" s="6">
        <v>78</v>
      </c>
      <c r="H271" s="50">
        <f>Table4[[#This Row],[Units]]*Table4[Cost per unit]</f>
        <v>702</v>
      </c>
      <c r="I271" s="49">
        <f>VLOOKUP(Table4[[#This Row],[Product]],products4[],2,FALSE)</f>
        <v>9</v>
      </c>
    </row>
    <row r="272" spans="3:9" x14ac:dyDescent="0.35">
      <c r="C272" s="4" t="s">
        <v>3</v>
      </c>
      <c r="D272" s="4" t="s">
        <v>34</v>
      </c>
      <c r="E272" s="4" t="s">
        <v>23</v>
      </c>
      <c r="F272" s="5">
        <v>2212</v>
      </c>
      <c r="G272" s="6">
        <v>117</v>
      </c>
      <c r="H272" s="50">
        <f>Table4[[#This Row],[Units]]*Table4[Cost per unit]</f>
        <v>759.33</v>
      </c>
      <c r="I272" s="49">
        <f>VLOOKUP(Table4[[#This Row],[Product]],products4[],2,FALSE)</f>
        <v>6.49</v>
      </c>
    </row>
    <row r="273" spans="3:9" x14ac:dyDescent="0.35">
      <c r="C273" s="4" t="s">
        <v>41</v>
      </c>
      <c r="D273" s="4" t="s">
        <v>35</v>
      </c>
      <c r="E273" s="4" t="s">
        <v>19</v>
      </c>
      <c r="F273" s="5">
        <v>609</v>
      </c>
      <c r="G273" s="6">
        <v>99</v>
      </c>
      <c r="H273" s="50">
        <f>Table4[[#This Row],[Units]]*Table4[Cost per unit]</f>
        <v>756.36</v>
      </c>
      <c r="I273" s="49">
        <f>VLOOKUP(Table4[[#This Row],[Product]],products4[],2,FALSE)</f>
        <v>7.64</v>
      </c>
    </row>
    <row r="274" spans="3:9" x14ac:dyDescent="0.35">
      <c r="C274" s="4" t="s">
        <v>40</v>
      </c>
      <c r="D274" s="4" t="s">
        <v>35</v>
      </c>
      <c r="E274" s="4" t="s">
        <v>24</v>
      </c>
      <c r="F274" s="5">
        <v>1638</v>
      </c>
      <c r="G274" s="6">
        <v>48</v>
      </c>
      <c r="H274" s="50">
        <f>Table4[[#This Row],[Units]]*Table4[Cost per unit]</f>
        <v>238.56</v>
      </c>
      <c r="I274" s="49">
        <f>VLOOKUP(Table4[[#This Row],[Product]],products4[],2,FALSE)</f>
        <v>4.97</v>
      </c>
    </row>
    <row r="275" spans="3:9" x14ac:dyDescent="0.35">
      <c r="C275" s="4" t="s">
        <v>7</v>
      </c>
      <c r="D275" s="4" t="s">
        <v>34</v>
      </c>
      <c r="E275" s="4" t="s">
        <v>15</v>
      </c>
      <c r="F275" s="5">
        <v>3829</v>
      </c>
      <c r="G275" s="6">
        <v>24</v>
      </c>
      <c r="H275" s="50">
        <f>Table4[[#This Row],[Units]]*Table4[Cost per unit]</f>
        <v>281.52</v>
      </c>
      <c r="I275" s="49">
        <f>VLOOKUP(Table4[[#This Row],[Product]],products4[],2,FALSE)</f>
        <v>11.73</v>
      </c>
    </row>
    <row r="276" spans="3:9" x14ac:dyDescent="0.35">
      <c r="C276" s="4" t="s">
        <v>40</v>
      </c>
      <c r="D276" s="4" t="s">
        <v>39</v>
      </c>
      <c r="E276" s="4" t="s">
        <v>15</v>
      </c>
      <c r="F276" s="5">
        <v>5775</v>
      </c>
      <c r="G276" s="6">
        <v>42</v>
      </c>
      <c r="H276" s="50">
        <f>Table4[[#This Row],[Units]]*Table4[Cost per unit]</f>
        <v>492.66</v>
      </c>
      <c r="I276" s="49">
        <f>VLOOKUP(Table4[[#This Row],[Product]],products4[],2,FALSE)</f>
        <v>11.73</v>
      </c>
    </row>
    <row r="277" spans="3:9" x14ac:dyDescent="0.35">
      <c r="C277" s="4" t="s">
        <v>6</v>
      </c>
      <c r="D277" s="4" t="s">
        <v>35</v>
      </c>
      <c r="E277" s="4" t="s">
        <v>20</v>
      </c>
      <c r="F277" s="5">
        <v>1071</v>
      </c>
      <c r="G277" s="6">
        <v>270</v>
      </c>
      <c r="H277" s="50">
        <f>Table4[[#This Row],[Units]]*Table4[Cost per unit]</f>
        <v>2867.3999999999996</v>
      </c>
      <c r="I277" s="49">
        <f>VLOOKUP(Table4[[#This Row],[Product]],products4[],2,FALSE)</f>
        <v>10.62</v>
      </c>
    </row>
    <row r="278" spans="3:9" x14ac:dyDescent="0.35">
      <c r="C278" s="4" t="s">
        <v>8</v>
      </c>
      <c r="D278" s="4" t="s">
        <v>36</v>
      </c>
      <c r="E278" s="4" t="s">
        <v>23</v>
      </c>
      <c r="F278" s="5">
        <v>5019</v>
      </c>
      <c r="G278" s="6">
        <v>150</v>
      </c>
      <c r="H278" s="50">
        <f>Table4[[#This Row],[Units]]*Table4[Cost per unit]</f>
        <v>973.5</v>
      </c>
      <c r="I278" s="49">
        <f>VLOOKUP(Table4[[#This Row],[Product]],products4[],2,FALSE)</f>
        <v>6.49</v>
      </c>
    </row>
    <row r="279" spans="3:9" x14ac:dyDescent="0.35">
      <c r="C279" s="4" t="s">
        <v>2</v>
      </c>
      <c r="D279" s="4" t="s">
        <v>37</v>
      </c>
      <c r="E279" s="4" t="s">
        <v>15</v>
      </c>
      <c r="F279" s="5">
        <v>2863</v>
      </c>
      <c r="G279" s="6">
        <v>42</v>
      </c>
      <c r="H279" s="50">
        <f>Table4[[#This Row],[Units]]*Table4[Cost per unit]</f>
        <v>492.66</v>
      </c>
      <c r="I279" s="49">
        <f>VLOOKUP(Table4[[#This Row],[Product]],products4[],2,FALSE)</f>
        <v>11.73</v>
      </c>
    </row>
    <row r="280" spans="3:9" x14ac:dyDescent="0.35">
      <c r="C280" s="4" t="s">
        <v>40</v>
      </c>
      <c r="D280" s="4" t="s">
        <v>35</v>
      </c>
      <c r="E280" s="4" t="s">
        <v>29</v>
      </c>
      <c r="F280" s="5">
        <v>1617</v>
      </c>
      <c r="G280" s="6">
        <v>126</v>
      </c>
      <c r="H280" s="50">
        <f>Table4[[#This Row],[Units]]*Table4[Cost per unit]</f>
        <v>902.16</v>
      </c>
      <c r="I280" s="49">
        <f>VLOOKUP(Table4[[#This Row],[Product]],products4[],2,FALSE)</f>
        <v>7.16</v>
      </c>
    </row>
    <row r="281" spans="3:9" x14ac:dyDescent="0.35">
      <c r="C281" s="4" t="s">
        <v>6</v>
      </c>
      <c r="D281" s="4" t="s">
        <v>37</v>
      </c>
      <c r="E281" s="4" t="s">
        <v>26</v>
      </c>
      <c r="F281" s="5">
        <v>6818</v>
      </c>
      <c r="G281" s="6">
        <v>6</v>
      </c>
      <c r="H281" s="50">
        <f>Table4[[#This Row],[Units]]*Table4[Cost per unit]</f>
        <v>33.599999999999994</v>
      </c>
      <c r="I281" s="49">
        <f>VLOOKUP(Table4[[#This Row],[Product]],products4[],2,FALSE)</f>
        <v>5.6</v>
      </c>
    </row>
    <row r="282" spans="3:9" x14ac:dyDescent="0.35">
      <c r="C282" s="4" t="s">
        <v>3</v>
      </c>
      <c r="D282" s="4" t="s">
        <v>35</v>
      </c>
      <c r="E282" s="4" t="s">
        <v>15</v>
      </c>
      <c r="F282" s="5">
        <v>6657</v>
      </c>
      <c r="G282" s="6">
        <v>276</v>
      </c>
      <c r="H282" s="50">
        <f>Table4[[#This Row],[Units]]*Table4[Cost per unit]</f>
        <v>3237.48</v>
      </c>
      <c r="I282" s="49">
        <f>VLOOKUP(Table4[[#This Row],[Product]],products4[],2,FALSE)</f>
        <v>11.73</v>
      </c>
    </row>
    <row r="283" spans="3:9" x14ac:dyDescent="0.35">
      <c r="C283" s="4" t="s">
        <v>3</v>
      </c>
      <c r="D283" s="4" t="s">
        <v>34</v>
      </c>
      <c r="E283" s="4" t="s">
        <v>17</v>
      </c>
      <c r="F283" s="5">
        <v>2919</v>
      </c>
      <c r="G283" s="6">
        <v>93</v>
      </c>
      <c r="H283" s="50">
        <f>Table4[[#This Row],[Units]]*Table4[Cost per unit]</f>
        <v>289.22999999999996</v>
      </c>
      <c r="I283" s="49">
        <f>VLOOKUP(Table4[[#This Row],[Product]],products4[],2,FALSE)</f>
        <v>3.11</v>
      </c>
    </row>
    <row r="284" spans="3:9" x14ac:dyDescent="0.35">
      <c r="C284" s="4" t="s">
        <v>2</v>
      </c>
      <c r="D284" s="4" t="s">
        <v>36</v>
      </c>
      <c r="E284" s="4" t="s">
        <v>31</v>
      </c>
      <c r="F284" s="5">
        <v>3094</v>
      </c>
      <c r="G284" s="6">
        <v>246</v>
      </c>
      <c r="H284" s="50">
        <f>Table4[[#This Row],[Units]]*Table4[Cost per unit]</f>
        <v>1424.34</v>
      </c>
      <c r="I284" s="49">
        <f>VLOOKUP(Table4[[#This Row],[Product]],products4[],2,FALSE)</f>
        <v>5.79</v>
      </c>
    </row>
    <row r="285" spans="3:9" x14ac:dyDescent="0.35">
      <c r="C285" s="4" t="s">
        <v>6</v>
      </c>
      <c r="D285" s="4" t="s">
        <v>39</v>
      </c>
      <c r="E285" s="4" t="s">
        <v>24</v>
      </c>
      <c r="F285" s="5">
        <v>2989</v>
      </c>
      <c r="G285" s="6">
        <v>3</v>
      </c>
      <c r="H285" s="50">
        <f>Table4[[#This Row],[Units]]*Table4[Cost per unit]</f>
        <v>14.91</v>
      </c>
      <c r="I285" s="49">
        <f>VLOOKUP(Table4[[#This Row],[Product]],products4[],2,FALSE)</f>
        <v>4.97</v>
      </c>
    </row>
    <row r="286" spans="3:9" x14ac:dyDescent="0.35">
      <c r="C286" s="4" t="s">
        <v>8</v>
      </c>
      <c r="D286" s="4" t="s">
        <v>38</v>
      </c>
      <c r="E286" s="4" t="s">
        <v>27</v>
      </c>
      <c r="F286" s="5">
        <v>2268</v>
      </c>
      <c r="G286" s="6">
        <v>63</v>
      </c>
      <c r="H286" s="50">
        <f>Table4[[#This Row],[Units]]*Table4[Cost per unit]</f>
        <v>1053.99</v>
      </c>
      <c r="I286" s="49">
        <f>VLOOKUP(Table4[[#This Row],[Product]],products4[],2,FALSE)</f>
        <v>16.73</v>
      </c>
    </row>
    <row r="287" spans="3:9" x14ac:dyDescent="0.35">
      <c r="C287" s="4" t="s">
        <v>5</v>
      </c>
      <c r="D287" s="4" t="s">
        <v>35</v>
      </c>
      <c r="E287" s="4" t="s">
        <v>31</v>
      </c>
      <c r="F287" s="5">
        <v>4753</v>
      </c>
      <c r="G287" s="6">
        <v>246</v>
      </c>
      <c r="H287" s="50">
        <f>Table4[[#This Row],[Units]]*Table4[Cost per unit]</f>
        <v>1424.34</v>
      </c>
      <c r="I287" s="49">
        <f>VLOOKUP(Table4[[#This Row],[Product]],products4[],2,FALSE)</f>
        <v>5.79</v>
      </c>
    </row>
    <row r="288" spans="3:9" x14ac:dyDescent="0.35">
      <c r="C288" s="4" t="s">
        <v>2</v>
      </c>
      <c r="D288" s="4" t="s">
        <v>34</v>
      </c>
      <c r="E288" s="4" t="s">
        <v>19</v>
      </c>
      <c r="F288" s="5">
        <v>7511</v>
      </c>
      <c r="G288" s="6">
        <v>120</v>
      </c>
      <c r="H288" s="50">
        <f>Table4[[#This Row],[Units]]*Table4[Cost per unit]</f>
        <v>916.8</v>
      </c>
      <c r="I288" s="49">
        <f>VLOOKUP(Table4[[#This Row],[Product]],products4[],2,FALSE)</f>
        <v>7.64</v>
      </c>
    </row>
    <row r="289" spans="3:9" x14ac:dyDescent="0.35">
      <c r="C289" s="4" t="s">
        <v>2</v>
      </c>
      <c r="D289" s="4" t="s">
        <v>38</v>
      </c>
      <c r="E289" s="4" t="s">
        <v>31</v>
      </c>
      <c r="F289" s="5">
        <v>4326</v>
      </c>
      <c r="G289" s="6">
        <v>348</v>
      </c>
      <c r="H289" s="50">
        <f>Table4[[#This Row],[Units]]*Table4[Cost per unit]</f>
        <v>2014.92</v>
      </c>
      <c r="I289" s="49">
        <f>VLOOKUP(Table4[[#This Row],[Product]],products4[],2,FALSE)</f>
        <v>5.79</v>
      </c>
    </row>
    <row r="290" spans="3:9" x14ac:dyDescent="0.35">
      <c r="C290" s="4" t="s">
        <v>41</v>
      </c>
      <c r="D290" s="4" t="s">
        <v>34</v>
      </c>
      <c r="E290" s="4" t="s">
        <v>23</v>
      </c>
      <c r="F290" s="5">
        <v>4935</v>
      </c>
      <c r="G290" s="6">
        <v>126</v>
      </c>
      <c r="H290" s="50">
        <f>Table4[[#This Row],[Units]]*Table4[Cost per unit]</f>
        <v>817.74</v>
      </c>
      <c r="I290" s="49">
        <f>VLOOKUP(Table4[[#This Row],[Product]],products4[],2,FALSE)</f>
        <v>6.49</v>
      </c>
    </row>
    <row r="291" spans="3:9" x14ac:dyDescent="0.35">
      <c r="C291" s="4" t="s">
        <v>6</v>
      </c>
      <c r="D291" s="4" t="s">
        <v>35</v>
      </c>
      <c r="E291" s="4" t="s">
        <v>30</v>
      </c>
      <c r="F291" s="5">
        <v>4781</v>
      </c>
      <c r="G291" s="6">
        <v>123</v>
      </c>
      <c r="H291" s="50">
        <f>Table4[[#This Row],[Units]]*Table4[Cost per unit]</f>
        <v>1782.27</v>
      </c>
      <c r="I291" s="49">
        <f>VLOOKUP(Table4[[#This Row],[Product]],products4[],2,FALSE)</f>
        <v>14.49</v>
      </c>
    </row>
    <row r="292" spans="3:9" x14ac:dyDescent="0.35">
      <c r="C292" s="4" t="s">
        <v>5</v>
      </c>
      <c r="D292" s="4" t="s">
        <v>38</v>
      </c>
      <c r="E292" s="4" t="s">
        <v>25</v>
      </c>
      <c r="F292" s="5">
        <v>7483</v>
      </c>
      <c r="G292" s="6">
        <v>45</v>
      </c>
      <c r="H292" s="50">
        <f>Table4[[#This Row],[Units]]*Table4[Cost per unit]</f>
        <v>591.75</v>
      </c>
      <c r="I292" s="49">
        <f>VLOOKUP(Table4[[#This Row],[Product]],products4[],2,FALSE)</f>
        <v>13.15</v>
      </c>
    </row>
    <row r="293" spans="3:9" x14ac:dyDescent="0.35">
      <c r="C293" s="4" t="s">
        <v>10</v>
      </c>
      <c r="D293" s="4" t="s">
        <v>38</v>
      </c>
      <c r="E293" s="4" t="s">
        <v>4</v>
      </c>
      <c r="F293" s="5">
        <v>6860</v>
      </c>
      <c r="G293" s="6">
        <v>126</v>
      </c>
      <c r="H293" s="50">
        <f>Table4[[#This Row],[Units]]*Table4[Cost per unit]</f>
        <v>1496.88</v>
      </c>
      <c r="I293" s="49">
        <f>VLOOKUP(Table4[[#This Row],[Product]],products4[],2,FALSE)</f>
        <v>11.88</v>
      </c>
    </row>
    <row r="294" spans="3:9" x14ac:dyDescent="0.35">
      <c r="C294" s="4" t="s">
        <v>40</v>
      </c>
      <c r="D294" s="4" t="s">
        <v>37</v>
      </c>
      <c r="E294" s="4" t="s">
        <v>29</v>
      </c>
      <c r="F294" s="5">
        <v>9002</v>
      </c>
      <c r="G294" s="6">
        <v>72</v>
      </c>
      <c r="H294" s="50">
        <f>Table4[[#This Row],[Units]]*Table4[Cost per unit]</f>
        <v>515.52</v>
      </c>
      <c r="I294" s="49">
        <f>VLOOKUP(Table4[[#This Row],[Product]],products4[],2,FALSE)</f>
        <v>7.16</v>
      </c>
    </row>
    <row r="295" spans="3:9" x14ac:dyDescent="0.35">
      <c r="C295" s="4" t="s">
        <v>6</v>
      </c>
      <c r="D295" s="4" t="s">
        <v>36</v>
      </c>
      <c r="E295" s="4" t="s">
        <v>29</v>
      </c>
      <c r="F295" s="5">
        <v>1400</v>
      </c>
      <c r="G295" s="6">
        <v>135</v>
      </c>
      <c r="H295" s="50">
        <f>Table4[[#This Row],[Units]]*Table4[Cost per unit]</f>
        <v>966.6</v>
      </c>
      <c r="I295" s="49">
        <f>VLOOKUP(Table4[[#This Row],[Product]],products4[],2,FALSE)</f>
        <v>7.16</v>
      </c>
    </row>
    <row r="296" spans="3:9" x14ac:dyDescent="0.35">
      <c r="C296" s="4" t="s">
        <v>10</v>
      </c>
      <c r="D296" s="4" t="s">
        <v>34</v>
      </c>
      <c r="E296" s="4" t="s">
        <v>22</v>
      </c>
      <c r="F296" s="5">
        <v>4053</v>
      </c>
      <c r="G296" s="6">
        <v>24</v>
      </c>
      <c r="H296" s="50">
        <f>Table4[[#This Row],[Units]]*Table4[Cost per unit]</f>
        <v>234.48</v>
      </c>
      <c r="I296" s="49">
        <f>VLOOKUP(Table4[[#This Row],[Product]],products4[],2,FALSE)</f>
        <v>9.77</v>
      </c>
    </row>
    <row r="297" spans="3:9" x14ac:dyDescent="0.35">
      <c r="C297" s="4" t="s">
        <v>7</v>
      </c>
      <c r="D297" s="4" t="s">
        <v>36</v>
      </c>
      <c r="E297" s="4" t="s">
        <v>31</v>
      </c>
      <c r="F297" s="5">
        <v>2149</v>
      </c>
      <c r="G297" s="6">
        <v>117</v>
      </c>
      <c r="H297" s="50">
        <f>Table4[[#This Row],[Units]]*Table4[Cost per unit]</f>
        <v>677.43</v>
      </c>
      <c r="I297" s="49">
        <f>VLOOKUP(Table4[[#This Row],[Product]],products4[],2,FALSE)</f>
        <v>5.79</v>
      </c>
    </row>
    <row r="298" spans="3:9" x14ac:dyDescent="0.35">
      <c r="C298" s="4" t="s">
        <v>3</v>
      </c>
      <c r="D298" s="4" t="s">
        <v>39</v>
      </c>
      <c r="E298" s="4" t="s">
        <v>29</v>
      </c>
      <c r="F298" s="5">
        <v>3640</v>
      </c>
      <c r="G298" s="6">
        <v>51</v>
      </c>
      <c r="H298" s="50">
        <f>Table4[[#This Row],[Units]]*Table4[Cost per unit]</f>
        <v>365.16</v>
      </c>
      <c r="I298" s="49">
        <f>VLOOKUP(Table4[[#This Row],[Product]],products4[],2,FALSE)</f>
        <v>7.16</v>
      </c>
    </row>
    <row r="299" spans="3:9" x14ac:dyDescent="0.35">
      <c r="C299" s="4" t="s">
        <v>2</v>
      </c>
      <c r="D299" s="4" t="s">
        <v>39</v>
      </c>
      <c r="E299" s="4" t="s">
        <v>23</v>
      </c>
      <c r="F299" s="5">
        <v>630</v>
      </c>
      <c r="G299" s="6">
        <v>36</v>
      </c>
      <c r="H299" s="50">
        <f>Table4[[#This Row],[Units]]*Table4[Cost per unit]</f>
        <v>233.64000000000001</v>
      </c>
      <c r="I299" s="49">
        <f>VLOOKUP(Table4[[#This Row],[Product]],products4[],2,FALSE)</f>
        <v>6.49</v>
      </c>
    </row>
    <row r="300" spans="3:9" x14ac:dyDescent="0.35">
      <c r="C300" s="4" t="s">
        <v>9</v>
      </c>
      <c r="D300" s="4" t="s">
        <v>35</v>
      </c>
      <c r="E300" s="4" t="s">
        <v>27</v>
      </c>
      <c r="F300" s="5">
        <v>2429</v>
      </c>
      <c r="G300" s="6">
        <v>144</v>
      </c>
      <c r="H300" s="50">
        <f>Table4[[#This Row],[Units]]*Table4[Cost per unit]</f>
        <v>2409.12</v>
      </c>
      <c r="I300" s="49">
        <f>VLOOKUP(Table4[[#This Row],[Product]],products4[],2,FALSE)</f>
        <v>16.73</v>
      </c>
    </row>
    <row r="301" spans="3:9" x14ac:dyDescent="0.35">
      <c r="C301" s="4" t="s">
        <v>9</v>
      </c>
      <c r="D301" s="4" t="s">
        <v>36</v>
      </c>
      <c r="E301" s="4" t="s">
        <v>25</v>
      </c>
      <c r="F301" s="5">
        <v>2142</v>
      </c>
      <c r="G301" s="6">
        <v>114</v>
      </c>
      <c r="H301" s="50">
        <f>Table4[[#This Row],[Units]]*Table4[Cost per unit]</f>
        <v>1499.1000000000001</v>
      </c>
      <c r="I301" s="49">
        <f>VLOOKUP(Table4[[#This Row],[Product]],products4[],2,FALSE)</f>
        <v>13.15</v>
      </c>
    </row>
    <row r="302" spans="3:9" x14ac:dyDescent="0.35">
      <c r="C302" s="4" t="s">
        <v>7</v>
      </c>
      <c r="D302" s="4" t="s">
        <v>37</v>
      </c>
      <c r="E302" s="4" t="s">
        <v>30</v>
      </c>
      <c r="F302" s="5">
        <v>6454</v>
      </c>
      <c r="G302" s="6">
        <v>54</v>
      </c>
      <c r="H302" s="50">
        <f>Table4[[#This Row],[Units]]*Table4[Cost per unit]</f>
        <v>782.46</v>
      </c>
      <c r="I302" s="49">
        <f>VLOOKUP(Table4[[#This Row],[Product]],products4[],2,FALSE)</f>
        <v>14.49</v>
      </c>
    </row>
    <row r="303" spans="3:9" x14ac:dyDescent="0.35">
      <c r="C303" s="4" t="s">
        <v>7</v>
      </c>
      <c r="D303" s="4" t="s">
        <v>37</v>
      </c>
      <c r="E303" s="4" t="s">
        <v>16</v>
      </c>
      <c r="F303" s="5">
        <v>4487</v>
      </c>
      <c r="G303" s="6">
        <v>333</v>
      </c>
      <c r="H303" s="50">
        <f>Table4[[#This Row],[Units]]*Table4[Cost per unit]</f>
        <v>2927.0699999999997</v>
      </c>
      <c r="I303" s="49">
        <f>VLOOKUP(Table4[[#This Row],[Product]],products4[],2,FALSE)</f>
        <v>8.7899999999999991</v>
      </c>
    </row>
    <row r="304" spans="3:9" x14ac:dyDescent="0.35">
      <c r="C304" s="4" t="s">
        <v>3</v>
      </c>
      <c r="D304" s="4" t="s">
        <v>37</v>
      </c>
      <c r="E304" s="4" t="s">
        <v>4</v>
      </c>
      <c r="F304" s="5">
        <v>938</v>
      </c>
      <c r="G304" s="6">
        <v>366</v>
      </c>
      <c r="H304" s="50">
        <f>Table4[[#This Row],[Units]]*Table4[Cost per unit]</f>
        <v>4348.08</v>
      </c>
      <c r="I304" s="49">
        <f>VLOOKUP(Table4[[#This Row],[Product]],products4[],2,FALSE)</f>
        <v>11.88</v>
      </c>
    </row>
    <row r="305" spans="3:9" x14ac:dyDescent="0.35">
      <c r="C305" s="4" t="s">
        <v>3</v>
      </c>
      <c r="D305" s="4" t="s">
        <v>38</v>
      </c>
      <c r="E305" s="4" t="s">
        <v>26</v>
      </c>
      <c r="F305" s="5">
        <v>8841</v>
      </c>
      <c r="G305" s="6">
        <v>303</v>
      </c>
      <c r="H305" s="50">
        <f>Table4[[#This Row],[Units]]*Table4[Cost per unit]</f>
        <v>1696.8</v>
      </c>
      <c r="I305" s="49">
        <f>VLOOKUP(Table4[[#This Row],[Product]],products4[],2,FALSE)</f>
        <v>5.6</v>
      </c>
    </row>
    <row r="306" spans="3:9" x14ac:dyDescent="0.35">
      <c r="C306" s="4" t="s">
        <v>2</v>
      </c>
      <c r="D306" s="4" t="s">
        <v>39</v>
      </c>
      <c r="E306" s="4" t="s">
        <v>33</v>
      </c>
      <c r="F306" s="5">
        <v>4018</v>
      </c>
      <c r="G306" s="6">
        <v>126</v>
      </c>
      <c r="H306" s="50">
        <f>Table4[[#This Row],[Units]]*Table4[Cost per unit]</f>
        <v>1558.62</v>
      </c>
      <c r="I306" s="49">
        <f>VLOOKUP(Table4[[#This Row],[Product]],products4[],2,FALSE)</f>
        <v>12.37</v>
      </c>
    </row>
    <row r="307" spans="3:9" x14ac:dyDescent="0.35">
      <c r="C307" s="4" t="s">
        <v>41</v>
      </c>
      <c r="D307" s="4" t="s">
        <v>37</v>
      </c>
      <c r="E307" s="4" t="s">
        <v>15</v>
      </c>
      <c r="F307" s="5">
        <v>714</v>
      </c>
      <c r="G307" s="6">
        <v>231</v>
      </c>
      <c r="H307" s="50">
        <f>Table4[[#This Row],[Units]]*Table4[Cost per unit]</f>
        <v>2709.63</v>
      </c>
      <c r="I307" s="49">
        <f>VLOOKUP(Table4[[#This Row],[Product]],products4[],2,FALSE)</f>
        <v>11.73</v>
      </c>
    </row>
    <row r="308" spans="3:9" x14ac:dyDescent="0.35">
      <c r="C308" s="4" t="s">
        <v>9</v>
      </c>
      <c r="D308" s="4" t="s">
        <v>38</v>
      </c>
      <c r="E308" s="4" t="s">
        <v>25</v>
      </c>
      <c r="F308" s="5">
        <v>3850</v>
      </c>
      <c r="G308" s="6">
        <v>102</v>
      </c>
      <c r="H308" s="50">
        <f>Table4[[#This Row],[Units]]*Table4[Cost per unit]</f>
        <v>1341.3</v>
      </c>
      <c r="I308" s="49">
        <f>VLOOKUP(Table4[[#This Row],[Product]],products4[],2,FALSE)</f>
        <v>13.15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BF7D-6B1D-4DDC-8A47-47340194CD7B}">
  <dimension ref="A1:J29"/>
  <sheetViews>
    <sheetView topLeftCell="D5" zoomScale="120" zoomScaleNormal="120" workbookViewId="0">
      <selection activeCell="J7" sqref="J7"/>
    </sheetView>
  </sheetViews>
  <sheetFormatPr defaultRowHeight="14.5" x14ac:dyDescent="0.35"/>
  <cols>
    <col min="6" max="6" width="20.36328125" bestFit="1" customWidth="1"/>
    <col min="7" max="7" width="14" bestFit="1" customWidth="1"/>
    <col min="8" max="8" width="10.81640625" style="29" bestFit="1" customWidth="1"/>
    <col min="9" max="9" width="13.36328125" style="29" customWidth="1"/>
    <col min="10" max="10" width="11.453125" customWidth="1"/>
  </cols>
  <sheetData>
    <row r="1" spans="1:10" s="21" customFormat="1" ht="62.5" customHeight="1" x14ac:dyDescent="0.8">
      <c r="A1" s="16"/>
      <c r="B1" s="35" t="str">
        <f>Data!S17</f>
        <v>Which products to discontinue?</v>
      </c>
      <c r="H1" s="73"/>
      <c r="I1" s="73"/>
    </row>
    <row r="6" spans="1:10" x14ac:dyDescent="0.35">
      <c r="F6" s="22" t="s">
        <v>67</v>
      </c>
      <c r="G6" s="46" t="s">
        <v>69</v>
      </c>
      <c r="H6" s="29" t="s">
        <v>75</v>
      </c>
      <c r="I6" s="29" t="s">
        <v>76</v>
      </c>
      <c r="J6" s="15" t="s">
        <v>85</v>
      </c>
    </row>
    <row r="7" spans="1:10" x14ac:dyDescent="0.35">
      <c r="F7" s="23" t="s">
        <v>17</v>
      </c>
      <c r="G7" s="46">
        <v>63721</v>
      </c>
      <c r="H7" s="29">
        <v>7249.4099999999989</v>
      </c>
      <c r="I7" s="29">
        <v>56471.590000000004</v>
      </c>
      <c r="J7" s="71">
        <v>0.88623201142480512</v>
      </c>
    </row>
    <row r="8" spans="1:10" x14ac:dyDescent="0.35">
      <c r="F8" s="23" t="s">
        <v>24</v>
      </c>
      <c r="G8" s="46">
        <v>35378</v>
      </c>
      <c r="H8" s="29">
        <v>5188.6799999999994</v>
      </c>
      <c r="I8" s="29">
        <v>30189.32</v>
      </c>
      <c r="J8" s="71">
        <v>0.85333597150771667</v>
      </c>
    </row>
    <row r="9" spans="1:10" x14ac:dyDescent="0.35">
      <c r="F9" s="23" t="s">
        <v>26</v>
      </c>
      <c r="G9" s="46">
        <v>70273</v>
      </c>
      <c r="H9" s="29">
        <v>11995.199999999999</v>
      </c>
      <c r="I9" s="29">
        <v>58277.8</v>
      </c>
      <c r="J9" s="71">
        <v>0.82930570773981471</v>
      </c>
    </row>
    <row r="10" spans="1:10" x14ac:dyDescent="0.35">
      <c r="F10" s="23" t="s">
        <v>23</v>
      </c>
      <c r="G10" s="46">
        <v>56644</v>
      </c>
      <c r="H10" s="29">
        <v>11759.88</v>
      </c>
      <c r="I10" s="29">
        <v>44884.12</v>
      </c>
      <c r="J10" s="71">
        <v>0.79238966174705183</v>
      </c>
    </row>
    <row r="11" spans="1:10" x14ac:dyDescent="0.35">
      <c r="F11" s="23" t="s">
        <v>18</v>
      </c>
      <c r="G11" s="46">
        <v>52150</v>
      </c>
      <c r="H11" s="29">
        <v>11335.44</v>
      </c>
      <c r="I11" s="29">
        <v>40814.559999999998</v>
      </c>
      <c r="J11" s="71">
        <v>0.78263777564717163</v>
      </c>
    </row>
    <row r="12" spans="1:10" x14ac:dyDescent="0.35">
      <c r="F12" s="23" t="s">
        <v>31</v>
      </c>
      <c r="G12" s="46">
        <v>39263</v>
      </c>
      <c r="H12" s="29">
        <v>9744.57</v>
      </c>
      <c r="I12" s="29">
        <v>29518.43</v>
      </c>
      <c r="J12" s="71">
        <v>0.75181290273285284</v>
      </c>
    </row>
    <row r="13" spans="1:10" x14ac:dyDescent="0.35">
      <c r="F13" s="23" t="s">
        <v>15</v>
      </c>
      <c r="G13" s="46">
        <v>68971</v>
      </c>
      <c r="H13" s="29">
        <v>17982.09</v>
      </c>
      <c r="I13" s="29">
        <v>50988.91</v>
      </c>
      <c r="J13" s="71">
        <v>0.73928042220643464</v>
      </c>
    </row>
    <row r="14" spans="1:10" x14ac:dyDescent="0.35">
      <c r="F14" s="23" t="s">
        <v>32</v>
      </c>
      <c r="G14" s="46">
        <v>71967</v>
      </c>
      <c r="H14" s="29">
        <v>19903.650000000001</v>
      </c>
      <c r="I14" s="29">
        <v>52063.35</v>
      </c>
      <c r="J14" s="71">
        <v>0.72343365709283425</v>
      </c>
    </row>
    <row r="15" spans="1:10" x14ac:dyDescent="0.35">
      <c r="F15" s="23" t="s">
        <v>22</v>
      </c>
      <c r="G15" s="46">
        <v>66283</v>
      </c>
      <c r="H15" s="29">
        <v>20048.039999999997</v>
      </c>
      <c r="I15" s="29">
        <v>46234.960000000006</v>
      </c>
      <c r="J15" s="71">
        <v>0.69753873542235578</v>
      </c>
    </row>
    <row r="16" spans="1:10" x14ac:dyDescent="0.35">
      <c r="F16" s="23" t="s">
        <v>16</v>
      </c>
      <c r="G16" s="46">
        <v>62111</v>
      </c>
      <c r="H16" s="29">
        <v>18933.659999999996</v>
      </c>
      <c r="I16" s="29">
        <v>43177.340000000004</v>
      </c>
      <c r="J16" s="71">
        <v>0.6951641416174269</v>
      </c>
    </row>
    <row r="17" spans="6:10" x14ac:dyDescent="0.35">
      <c r="F17" s="23" t="s">
        <v>21</v>
      </c>
      <c r="G17" s="46">
        <v>37772</v>
      </c>
      <c r="H17" s="29">
        <v>11772</v>
      </c>
      <c r="I17" s="29">
        <v>26000</v>
      </c>
      <c r="J17" s="71">
        <v>0.68834056973419466</v>
      </c>
    </row>
    <row r="18" spans="6:10" x14ac:dyDescent="0.35">
      <c r="F18" s="23" t="s">
        <v>33</v>
      </c>
      <c r="G18" s="46">
        <v>69160</v>
      </c>
      <c r="H18" s="29">
        <v>22933.979999999996</v>
      </c>
      <c r="I18" s="29">
        <v>46226.020000000004</v>
      </c>
      <c r="J18" s="71">
        <v>0.6683924233661076</v>
      </c>
    </row>
    <row r="19" spans="6:10" x14ac:dyDescent="0.35">
      <c r="F19" s="23" t="s">
        <v>19</v>
      </c>
      <c r="G19" s="46">
        <v>44744</v>
      </c>
      <c r="H19" s="29">
        <v>14943.839999999998</v>
      </c>
      <c r="I19" s="29">
        <v>29800.160000000003</v>
      </c>
      <c r="J19" s="71">
        <v>0.66601466118362251</v>
      </c>
    </row>
    <row r="20" spans="6:10" x14ac:dyDescent="0.35">
      <c r="F20" s="23" t="s">
        <v>29</v>
      </c>
      <c r="G20" s="46">
        <v>58009</v>
      </c>
      <c r="H20" s="29">
        <v>21308.159999999996</v>
      </c>
      <c r="I20" s="29">
        <v>36700.840000000004</v>
      </c>
      <c r="J20" s="71">
        <v>0.6326749297522799</v>
      </c>
    </row>
    <row r="21" spans="6:10" x14ac:dyDescent="0.35">
      <c r="F21" s="23" t="s">
        <v>13</v>
      </c>
      <c r="G21" s="46">
        <v>47271</v>
      </c>
      <c r="H21" s="29">
        <v>17549.73</v>
      </c>
      <c r="I21" s="29">
        <v>29721.27</v>
      </c>
      <c r="J21" s="71">
        <v>0.62874214634765502</v>
      </c>
    </row>
    <row r="22" spans="6:10" x14ac:dyDescent="0.35">
      <c r="F22" s="23" t="s">
        <v>20</v>
      </c>
      <c r="G22" s="46">
        <v>54712</v>
      </c>
      <c r="H22" s="29">
        <v>23321.519999999997</v>
      </c>
      <c r="I22" s="29">
        <v>31390.480000000003</v>
      </c>
      <c r="J22" s="71">
        <v>0.57374031291124439</v>
      </c>
    </row>
    <row r="23" spans="6:10" x14ac:dyDescent="0.35">
      <c r="F23" s="23" t="s">
        <v>28</v>
      </c>
      <c r="G23" s="46">
        <v>72373</v>
      </c>
      <c r="H23" s="29">
        <v>33288.659999999996</v>
      </c>
      <c r="I23" s="29">
        <v>39084.340000000004</v>
      </c>
      <c r="J23" s="71">
        <v>0.54004034653807365</v>
      </c>
    </row>
    <row r="24" spans="6:10" x14ac:dyDescent="0.35">
      <c r="F24" s="23" t="s">
        <v>25</v>
      </c>
      <c r="G24" s="46">
        <v>57372</v>
      </c>
      <c r="H24" s="29">
        <v>27693.900000000005</v>
      </c>
      <c r="I24" s="29">
        <v>29678.099999999995</v>
      </c>
      <c r="J24" s="72">
        <v>0.51729240744614091</v>
      </c>
    </row>
    <row r="25" spans="6:10" x14ac:dyDescent="0.35">
      <c r="F25" s="23" t="s">
        <v>14</v>
      </c>
      <c r="G25" s="46">
        <v>43183</v>
      </c>
      <c r="H25" s="29">
        <v>23657.399999999998</v>
      </c>
      <c r="I25" s="29">
        <v>19525.600000000002</v>
      </c>
      <c r="J25" s="71">
        <v>0.45215941458444298</v>
      </c>
    </row>
    <row r="26" spans="6:10" x14ac:dyDescent="0.35">
      <c r="F26" s="23" t="s">
        <v>4</v>
      </c>
      <c r="G26" s="46">
        <v>33551</v>
      </c>
      <c r="H26" s="29">
        <v>18604.080000000002</v>
      </c>
      <c r="I26" s="29">
        <v>14946.919999999998</v>
      </c>
      <c r="J26" s="71">
        <v>0.44549849482876808</v>
      </c>
    </row>
    <row r="27" spans="6:10" x14ac:dyDescent="0.35">
      <c r="F27" s="23" t="s">
        <v>30</v>
      </c>
      <c r="G27" s="46">
        <v>66500</v>
      </c>
      <c r="H27" s="29">
        <v>40600.979999999989</v>
      </c>
      <c r="I27" s="29">
        <v>25899.020000000011</v>
      </c>
      <c r="J27" s="71">
        <v>0.38945894736842124</v>
      </c>
    </row>
    <row r="28" spans="6:10" x14ac:dyDescent="0.35">
      <c r="F28" s="23" t="s">
        <v>27</v>
      </c>
      <c r="G28" s="46">
        <v>69461</v>
      </c>
      <c r="H28" s="29">
        <v>49888.86</v>
      </c>
      <c r="I28" s="29">
        <v>19572.14</v>
      </c>
      <c r="J28" s="71">
        <v>0.28177164164063284</v>
      </c>
    </row>
    <row r="29" spans="6:10" x14ac:dyDescent="0.35">
      <c r="F29" s="23" t="s">
        <v>68</v>
      </c>
      <c r="G29" s="46">
        <v>1240869</v>
      </c>
      <c r="H29" s="29">
        <v>439703.7300000001</v>
      </c>
      <c r="I29" s="29">
        <v>801165.2699999999</v>
      </c>
      <c r="J29" s="72">
        <v>0.64564854952456696</v>
      </c>
    </row>
  </sheetData>
  <conditionalFormatting sqref="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D945-0BA7-4591-817B-17A187170A8D}">
  <dimension ref="A1:E13"/>
  <sheetViews>
    <sheetView zoomScale="130" zoomScaleNormal="130" workbookViewId="0">
      <selection activeCell="D13" sqref="D13"/>
    </sheetView>
  </sheetViews>
  <sheetFormatPr defaultRowHeight="14.5" x14ac:dyDescent="0.35"/>
  <cols>
    <col min="1" max="1" width="2.7265625" customWidth="1"/>
    <col min="4" max="4" width="13.1796875" customWidth="1"/>
    <col min="5" max="5" width="9.7265625" bestFit="1" customWidth="1"/>
  </cols>
  <sheetData>
    <row r="1" spans="1:5" s="28" customFormat="1" ht="54.5" customHeight="1" x14ac:dyDescent="0.8">
      <c r="A1" s="27" t="s">
        <v>56</v>
      </c>
    </row>
    <row r="3" spans="1:5" s="15" customFormat="1" x14ac:dyDescent="0.35"/>
    <row r="4" spans="1:5" x14ac:dyDescent="0.35">
      <c r="D4" s="33" t="s">
        <v>1</v>
      </c>
      <c r="E4" s="33" t="s">
        <v>49</v>
      </c>
    </row>
    <row r="5" spans="1:5" s="15" customFormat="1" x14ac:dyDescent="0.35">
      <c r="C5" s="15" t="s">
        <v>64</v>
      </c>
      <c r="D5" s="43">
        <f>SUM(Table4[Amount])</f>
        <v>1240869</v>
      </c>
      <c r="E5" s="43">
        <f>SUM(Table4[Units])</f>
        <v>45660</v>
      </c>
    </row>
    <row r="6" spans="1:5" x14ac:dyDescent="0.35">
      <c r="C6" t="s">
        <v>57</v>
      </c>
      <c r="D6" s="30">
        <f>AVERAGE(Table4[Amount])</f>
        <v>4136.2299999999996</v>
      </c>
      <c r="E6" s="43">
        <f>AVERAGE(Table4[Units])</f>
        <v>152.19999999999999</v>
      </c>
    </row>
    <row r="7" spans="1:5" x14ac:dyDescent="0.35">
      <c r="C7" t="s">
        <v>58</v>
      </c>
      <c r="D7" s="30">
        <f>MEDIAN(Table4[Amount])</f>
        <v>3437</v>
      </c>
      <c r="E7" s="43">
        <f>MEDIAN(Table4[Units])</f>
        <v>124.5</v>
      </c>
    </row>
    <row r="8" spans="1:5" x14ac:dyDescent="0.35">
      <c r="C8" t="s">
        <v>59</v>
      </c>
      <c r="D8" s="30">
        <f>MIN(Table4[Amount])</f>
        <v>0</v>
      </c>
      <c r="E8" s="43">
        <f>MIN(Table4[Units])</f>
        <v>0</v>
      </c>
    </row>
    <row r="9" spans="1:5" x14ac:dyDescent="0.35">
      <c r="C9" t="s">
        <v>60</v>
      </c>
      <c r="D9" s="31">
        <f>MAX(Table4[Amount])</f>
        <v>16184</v>
      </c>
      <c r="E9" s="43">
        <f>MAX(Table4[Units])</f>
        <v>525</v>
      </c>
    </row>
    <row r="10" spans="1:5" x14ac:dyDescent="0.35">
      <c r="C10" t="s">
        <v>61</v>
      </c>
      <c r="D10" s="31">
        <f>D9-D8</f>
        <v>16184</v>
      </c>
      <c r="E10" s="43">
        <f>E9-E8</f>
        <v>525</v>
      </c>
    </row>
    <row r="11" spans="1:5" x14ac:dyDescent="0.35">
      <c r="E11" s="43"/>
    </row>
    <row r="12" spans="1:5" x14ac:dyDescent="0.35">
      <c r="C12" t="s">
        <v>62</v>
      </c>
      <c r="D12" s="32">
        <f>_xlfn.PERCENTILE.EXC(Table4[Amount],0.25)</f>
        <v>1652</v>
      </c>
      <c r="E12" s="43">
        <f>_xlfn.PERCENTILE.EXC(Table4[Units],0.25)</f>
        <v>54</v>
      </c>
    </row>
    <row r="13" spans="1:5" x14ac:dyDescent="0.35">
      <c r="C13" t="s">
        <v>63</v>
      </c>
      <c r="D13" s="31">
        <f>_xlfn.PERCENTILE.EXC(Table4[Amount],0.75)</f>
        <v>6245.75</v>
      </c>
      <c r="E13" s="43">
        <f>_xlfn.PERCENTILE.EXC(Table4[Units],0.75)</f>
        <v>223.5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63AC-93AA-4519-B2E9-276A3EA80C4C}">
  <dimension ref="A1:F304"/>
  <sheetViews>
    <sheetView zoomScale="110" zoomScaleNormal="110" workbookViewId="0">
      <selection activeCell="C7" sqref="C7"/>
    </sheetView>
  </sheetViews>
  <sheetFormatPr defaultRowHeight="14.5" x14ac:dyDescent="0.35"/>
  <cols>
    <col min="1" max="1" width="4.08984375" customWidth="1"/>
    <col min="2" max="2" width="19.54296875" customWidth="1"/>
    <col min="3" max="3" width="14.7265625" customWidth="1"/>
    <col min="4" max="4" width="21.81640625" bestFit="1" customWidth="1"/>
    <col min="5" max="5" width="15.81640625" customWidth="1"/>
    <col min="6" max="6" width="15.1796875" customWidth="1"/>
  </cols>
  <sheetData>
    <row r="1" spans="1:6" s="26" customFormat="1" ht="57.5" customHeight="1" x14ac:dyDescent="0.8">
      <c r="A1" s="27"/>
      <c r="B1" s="34" t="str">
        <f>Data!S9</f>
        <v>Exploratory Data Analysis (EDA) with CF</v>
      </c>
    </row>
    <row r="4" spans="1:6" x14ac:dyDescent="0.35">
      <c r="B4" s="12" t="s">
        <v>11</v>
      </c>
      <c r="C4" s="12" t="s">
        <v>12</v>
      </c>
      <c r="D4" s="12" t="s">
        <v>0</v>
      </c>
      <c r="E4" s="12" t="s">
        <v>1</v>
      </c>
      <c r="F4" s="12" t="s">
        <v>49</v>
      </c>
    </row>
    <row r="5" spans="1:6" x14ac:dyDescent="0.35">
      <c r="B5" s="4" t="s">
        <v>10</v>
      </c>
      <c r="C5" s="4" t="s">
        <v>38</v>
      </c>
      <c r="D5" s="4" t="s">
        <v>14</v>
      </c>
      <c r="E5" s="5">
        <v>5586</v>
      </c>
      <c r="F5" s="6">
        <v>525</v>
      </c>
    </row>
    <row r="6" spans="1:6" x14ac:dyDescent="0.35">
      <c r="B6" s="4" t="s">
        <v>2</v>
      </c>
      <c r="C6" s="4" t="s">
        <v>36</v>
      </c>
      <c r="D6" s="4" t="s">
        <v>27</v>
      </c>
      <c r="E6" s="5">
        <v>798</v>
      </c>
      <c r="F6" s="6">
        <v>519</v>
      </c>
    </row>
    <row r="7" spans="1:6" x14ac:dyDescent="0.35">
      <c r="B7" s="4" t="s">
        <v>8</v>
      </c>
      <c r="C7" s="4" t="s">
        <v>38</v>
      </c>
      <c r="D7" s="4" t="s">
        <v>13</v>
      </c>
      <c r="E7" s="5">
        <v>819</v>
      </c>
      <c r="F7" s="6">
        <v>510</v>
      </c>
    </row>
    <row r="8" spans="1:6" x14ac:dyDescent="0.35">
      <c r="B8" s="4" t="s">
        <v>3</v>
      </c>
      <c r="C8" s="4" t="s">
        <v>34</v>
      </c>
      <c r="D8" s="4" t="s">
        <v>32</v>
      </c>
      <c r="E8" s="5">
        <v>7777</v>
      </c>
      <c r="F8" s="6">
        <v>504</v>
      </c>
    </row>
    <row r="9" spans="1:6" x14ac:dyDescent="0.35">
      <c r="B9" s="4" t="s">
        <v>9</v>
      </c>
      <c r="C9" s="4" t="s">
        <v>34</v>
      </c>
      <c r="D9" s="4" t="s">
        <v>20</v>
      </c>
      <c r="E9" s="5">
        <v>8463</v>
      </c>
      <c r="F9" s="6">
        <v>492</v>
      </c>
    </row>
    <row r="10" spans="1:6" x14ac:dyDescent="0.35">
      <c r="B10" s="4" t="s">
        <v>2</v>
      </c>
      <c r="C10" s="4" t="s">
        <v>39</v>
      </c>
      <c r="D10" s="4" t="s">
        <v>25</v>
      </c>
      <c r="E10" s="5">
        <v>1785</v>
      </c>
      <c r="F10" s="6">
        <v>462</v>
      </c>
    </row>
    <row r="11" spans="1:6" x14ac:dyDescent="0.35">
      <c r="B11" s="4" t="s">
        <v>8</v>
      </c>
      <c r="C11" s="4" t="s">
        <v>35</v>
      </c>
      <c r="D11" s="4" t="s">
        <v>32</v>
      </c>
      <c r="E11" s="5">
        <v>6706</v>
      </c>
      <c r="F11" s="6">
        <v>459</v>
      </c>
    </row>
    <row r="12" spans="1:6" x14ac:dyDescent="0.35">
      <c r="B12" s="4" t="s">
        <v>6</v>
      </c>
      <c r="C12" s="4" t="s">
        <v>37</v>
      </c>
      <c r="D12" s="4" t="s">
        <v>28</v>
      </c>
      <c r="E12" s="5">
        <v>3556</v>
      </c>
      <c r="F12" s="6">
        <v>459</v>
      </c>
    </row>
    <row r="13" spans="1:6" x14ac:dyDescent="0.35">
      <c r="B13" s="4" t="s">
        <v>6</v>
      </c>
      <c r="C13" s="4" t="s">
        <v>34</v>
      </c>
      <c r="D13" s="4" t="s">
        <v>26</v>
      </c>
      <c r="E13" s="5">
        <v>8008</v>
      </c>
      <c r="F13" s="6">
        <v>456</v>
      </c>
    </row>
    <row r="14" spans="1:6" x14ac:dyDescent="0.35">
      <c r="B14" s="4" t="s">
        <v>40</v>
      </c>
      <c r="C14" s="4" t="s">
        <v>35</v>
      </c>
      <c r="D14" s="4" t="s">
        <v>30</v>
      </c>
      <c r="E14" s="5">
        <v>2275</v>
      </c>
      <c r="F14" s="6">
        <v>447</v>
      </c>
    </row>
    <row r="15" spans="1:6" x14ac:dyDescent="0.35">
      <c r="B15" s="4" t="s">
        <v>40</v>
      </c>
      <c r="C15" s="4" t="s">
        <v>35</v>
      </c>
      <c r="D15" s="4" t="s">
        <v>33</v>
      </c>
      <c r="E15" s="5">
        <v>8869</v>
      </c>
      <c r="F15" s="6">
        <v>432</v>
      </c>
    </row>
    <row r="16" spans="1:6" x14ac:dyDescent="0.35">
      <c r="B16" s="4" t="s">
        <v>6</v>
      </c>
      <c r="C16" s="4" t="s">
        <v>39</v>
      </c>
      <c r="D16" s="4" t="s">
        <v>25</v>
      </c>
      <c r="E16" s="5">
        <v>2100</v>
      </c>
      <c r="F16" s="6">
        <v>414</v>
      </c>
    </row>
    <row r="17" spans="2:6" x14ac:dyDescent="0.35">
      <c r="B17" s="4" t="s">
        <v>6</v>
      </c>
      <c r="C17" s="4" t="s">
        <v>37</v>
      </c>
      <c r="D17" s="4" t="s">
        <v>16</v>
      </c>
      <c r="E17" s="5">
        <v>1904</v>
      </c>
      <c r="F17" s="6">
        <v>405</v>
      </c>
    </row>
    <row r="18" spans="2:6" x14ac:dyDescent="0.35">
      <c r="B18" s="4" t="s">
        <v>6</v>
      </c>
      <c r="C18" s="4" t="s">
        <v>35</v>
      </c>
      <c r="D18" s="4" t="s">
        <v>4</v>
      </c>
      <c r="E18" s="5">
        <v>1302</v>
      </c>
      <c r="F18" s="6">
        <v>402</v>
      </c>
    </row>
    <row r="19" spans="2:6" x14ac:dyDescent="0.35">
      <c r="B19" s="4" t="s">
        <v>6</v>
      </c>
      <c r="C19" s="4" t="s">
        <v>39</v>
      </c>
      <c r="D19" s="4" t="s">
        <v>29</v>
      </c>
      <c r="E19" s="5">
        <v>3052</v>
      </c>
      <c r="F19" s="6">
        <v>378</v>
      </c>
    </row>
    <row r="20" spans="2:6" x14ac:dyDescent="0.35">
      <c r="B20" s="4" t="s">
        <v>40</v>
      </c>
      <c r="C20" s="4" t="s">
        <v>35</v>
      </c>
      <c r="D20" s="4" t="s">
        <v>22</v>
      </c>
      <c r="E20" s="5">
        <v>6853</v>
      </c>
      <c r="F20" s="6">
        <v>372</v>
      </c>
    </row>
    <row r="21" spans="2:6" x14ac:dyDescent="0.35">
      <c r="B21" s="4" t="s">
        <v>7</v>
      </c>
      <c r="C21" s="4" t="s">
        <v>34</v>
      </c>
      <c r="D21" s="4" t="s">
        <v>14</v>
      </c>
      <c r="E21" s="5">
        <v>1932</v>
      </c>
      <c r="F21" s="6">
        <v>369</v>
      </c>
    </row>
    <row r="22" spans="2:6" x14ac:dyDescent="0.35">
      <c r="B22" s="4" t="s">
        <v>6</v>
      </c>
      <c r="C22" s="4" t="s">
        <v>34</v>
      </c>
      <c r="D22" s="4" t="s">
        <v>30</v>
      </c>
      <c r="E22" s="5">
        <v>3402</v>
      </c>
      <c r="F22" s="6">
        <v>366</v>
      </c>
    </row>
    <row r="23" spans="2:6" x14ac:dyDescent="0.35">
      <c r="B23" s="4" t="s">
        <v>3</v>
      </c>
      <c r="C23" s="4" t="s">
        <v>37</v>
      </c>
      <c r="D23" s="4" t="s">
        <v>4</v>
      </c>
      <c r="E23" s="5">
        <v>938</v>
      </c>
      <c r="F23" s="6">
        <v>366</v>
      </c>
    </row>
    <row r="24" spans="2:6" x14ac:dyDescent="0.35">
      <c r="B24" s="4" t="s">
        <v>8</v>
      </c>
      <c r="C24" s="4" t="s">
        <v>35</v>
      </c>
      <c r="D24" s="4" t="s">
        <v>20</v>
      </c>
      <c r="E24" s="5">
        <v>2702</v>
      </c>
      <c r="F24" s="6">
        <v>363</v>
      </c>
    </row>
    <row r="25" spans="2:6" x14ac:dyDescent="0.35">
      <c r="B25" s="4" t="s">
        <v>5</v>
      </c>
      <c r="C25" s="4" t="s">
        <v>35</v>
      </c>
      <c r="D25" s="4" t="s">
        <v>29</v>
      </c>
      <c r="E25" s="5">
        <v>4480</v>
      </c>
      <c r="F25" s="6">
        <v>357</v>
      </c>
    </row>
    <row r="26" spans="2:6" x14ac:dyDescent="0.35">
      <c r="B26" s="4" t="s">
        <v>5</v>
      </c>
      <c r="C26" s="4" t="s">
        <v>36</v>
      </c>
      <c r="D26" s="4" t="s">
        <v>17</v>
      </c>
      <c r="E26" s="5">
        <v>3339</v>
      </c>
      <c r="F26" s="6">
        <v>348</v>
      </c>
    </row>
    <row r="27" spans="2:6" x14ac:dyDescent="0.35">
      <c r="B27" s="4" t="s">
        <v>2</v>
      </c>
      <c r="C27" s="4" t="s">
        <v>38</v>
      </c>
      <c r="D27" s="4" t="s">
        <v>31</v>
      </c>
      <c r="E27" s="5">
        <v>4326</v>
      </c>
      <c r="F27" s="6">
        <v>348</v>
      </c>
    </row>
    <row r="28" spans="2:6" x14ac:dyDescent="0.35">
      <c r="B28" s="4" t="s">
        <v>10</v>
      </c>
      <c r="C28" s="4" t="s">
        <v>36</v>
      </c>
      <c r="D28" s="4" t="s">
        <v>29</v>
      </c>
      <c r="E28" s="5">
        <v>2471</v>
      </c>
      <c r="F28" s="6">
        <v>342</v>
      </c>
    </row>
    <row r="29" spans="2:6" x14ac:dyDescent="0.35">
      <c r="B29" s="4" t="s">
        <v>5</v>
      </c>
      <c r="C29" s="4" t="s">
        <v>34</v>
      </c>
      <c r="D29" s="4" t="s">
        <v>20</v>
      </c>
      <c r="E29" s="5">
        <v>15610</v>
      </c>
      <c r="F29" s="6">
        <v>339</v>
      </c>
    </row>
    <row r="30" spans="2:6" x14ac:dyDescent="0.35">
      <c r="B30" s="4" t="s">
        <v>7</v>
      </c>
      <c r="C30" s="4" t="s">
        <v>37</v>
      </c>
      <c r="D30" s="4" t="s">
        <v>16</v>
      </c>
      <c r="E30" s="5">
        <v>4487</v>
      </c>
      <c r="F30" s="6">
        <v>333</v>
      </c>
    </row>
    <row r="31" spans="2:6" x14ac:dyDescent="0.35">
      <c r="B31" s="4" t="s">
        <v>3</v>
      </c>
      <c r="C31" s="4" t="s">
        <v>37</v>
      </c>
      <c r="D31" s="4" t="s">
        <v>28</v>
      </c>
      <c r="E31" s="5">
        <v>7308</v>
      </c>
      <c r="F31" s="6">
        <v>327</v>
      </c>
    </row>
    <row r="32" spans="2:6" x14ac:dyDescent="0.35">
      <c r="B32" s="4" t="s">
        <v>3</v>
      </c>
      <c r="C32" s="4" t="s">
        <v>37</v>
      </c>
      <c r="D32" s="4" t="s">
        <v>29</v>
      </c>
      <c r="E32" s="5">
        <v>4592</v>
      </c>
      <c r="F32" s="6">
        <v>324</v>
      </c>
    </row>
    <row r="33" spans="2:6" x14ac:dyDescent="0.35">
      <c r="B33" s="4" t="s">
        <v>3</v>
      </c>
      <c r="C33" s="4" t="s">
        <v>34</v>
      </c>
      <c r="D33" s="4" t="s">
        <v>28</v>
      </c>
      <c r="E33" s="5">
        <v>3689</v>
      </c>
      <c r="F33" s="6">
        <v>312</v>
      </c>
    </row>
    <row r="34" spans="2:6" x14ac:dyDescent="0.35">
      <c r="B34" s="4" t="s">
        <v>7</v>
      </c>
      <c r="C34" s="4" t="s">
        <v>38</v>
      </c>
      <c r="D34" s="4" t="s">
        <v>30</v>
      </c>
      <c r="E34" s="5">
        <v>10129</v>
      </c>
      <c r="F34" s="6">
        <v>312</v>
      </c>
    </row>
    <row r="35" spans="2:6" x14ac:dyDescent="0.35">
      <c r="B35" s="4" t="s">
        <v>41</v>
      </c>
      <c r="C35" s="4" t="s">
        <v>36</v>
      </c>
      <c r="D35" s="4" t="s">
        <v>28</v>
      </c>
      <c r="E35" s="5">
        <v>854</v>
      </c>
      <c r="F35" s="6">
        <v>309</v>
      </c>
    </row>
    <row r="36" spans="2:6" x14ac:dyDescent="0.35">
      <c r="B36" s="4" t="s">
        <v>3</v>
      </c>
      <c r="C36" s="4" t="s">
        <v>35</v>
      </c>
      <c r="D36" s="4" t="s">
        <v>33</v>
      </c>
      <c r="E36" s="5">
        <v>819</v>
      </c>
      <c r="F36" s="6">
        <v>306</v>
      </c>
    </row>
    <row r="37" spans="2:6" x14ac:dyDescent="0.35">
      <c r="B37" s="4" t="s">
        <v>9</v>
      </c>
      <c r="C37" s="4" t="s">
        <v>39</v>
      </c>
      <c r="D37" s="4" t="s">
        <v>24</v>
      </c>
      <c r="E37" s="5">
        <v>3920</v>
      </c>
      <c r="F37" s="6">
        <v>306</v>
      </c>
    </row>
    <row r="38" spans="2:6" x14ac:dyDescent="0.35">
      <c r="B38" s="4" t="s">
        <v>40</v>
      </c>
      <c r="C38" s="4" t="s">
        <v>36</v>
      </c>
      <c r="D38" s="4" t="s">
        <v>27</v>
      </c>
      <c r="E38" s="5">
        <v>3164</v>
      </c>
      <c r="F38" s="6">
        <v>306</v>
      </c>
    </row>
    <row r="39" spans="2:6" x14ac:dyDescent="0.35">
      <c r="B39" s="4" t="s">
        <v>10</v>
      </c>
      <c r="C39" s="4" t="s">
        <v>36</v>
      </c>
      <c r="D39" s="4" t="s">
        <v>32</v>
      </c>
      <c r="E39" s="5">
        <v>6657</v>
      </c>
      <c r="F39" s="6">
        <v>303</v>
      </c>
    </row>
    <row r="40" spans="2:6" x14ac:dyDescent="0.35">
      <c r="B40" s="4" t="s">
        <v>2</v>
      </c>
      <c r="C40" s="4" t="s">
        <v>35</v>
      </c>
      <c r="D40" s="4" t="s">
        <v>17</v>
      </c>
      <c r="E40" s="5">
        <v>1589</v>
      </c>
      <c r="F40" s="6">
        <v>303</v>
      </c>
    </row>
    <row r="41" spans="2:6" x14ac:dyDescent="0.35">
      <c r="B41" s="4" t="s">
        <v>3</v>
      </c>
      <c r="C41" s="4" t="s">
        <v>38</v>
      </c>
      <c r="D41" s="4" t="s">
        <v>26</v>
      </c>
      <c r="E41" s="5">
        <v>8841</v>
      </c>
      <c r="F41" s="6">
        <v>303</v>
      </c>
    </row>
    <row r="42" spans="2:6" x14ac:dyDescent="0.35">
      <c r="B42" s="4" t="s">
        <v>7</v>
      </c>
      <c r="C42" s="4" t="s">
        <v>36</v>
      </c>
      <c r="D42" s="4" t="s">
        <v>19</v>
      </c>
      <c r="E42" s="5">
        <v>2870</v>
      </c>
      <c r="F42" s="6">
        <v>300</v>
      </c>
    </row>
    <row r="43" spans="2:6" x14ac:dyDescent="0.35">
      <c r="B43" s="4" t="s">
        <v>8</v>
      </c>
      <c r="C43" s="4" t="s">
        <v>35</v>
      </c>
      <c r="D43" s="4" t="s">
        <v>27</v>
      </c>
      <c r="E43" s="5">
        <v>4753</v>
      </c>
      <c r="F43" s="6">
        <v>300</v>
      </c>
    </row>
    <row r="44" spans="2:6" x14ac:dyDescent="0.35">
      <c r="B44" s="4" t="s">
        <v>40</v>
      </c>
      <c r="C44" s="4" t="s">
        <v>38</v>
      </c>
      <c r="D44" s="4" t="s">
        <v>13</v>
      </c>
      <c r="E44" s="5">
        <v>5670</v>
      </c>
      <c r="F44" s="6">
        <v>297</v>
      </c>
    </row>
    <row r="45" spans="2:6" x14ac:dyDescent="0.35">
      <c r="B45" s="4" t="s">
        <v>41</v>
      </c>
      <c r="C45" s="4" t="s">
        <v>36</v>
      </c>
      <c r="D45" s="4" t="s">
        <v>18</v>
      </c>
      <c r="E45" s="5">
        <v>9632</v>
      </c>
      <c r="F45" s="6">
        <v>288</v>
      </c>
    </row>
    <row r="46" spans="2:6" x14ac:dyDescent="0.35">
      <c r="B46" s="4" t="s">
        <v>8</v>
      </c>
      <c r="C46" s="4" t="s">
        <v>34</v>
      </c>
      <c r="D46" s="4" t="s">
        <v>31</v>
      </c>
      <c r="E46" s="5">
        <v>3507</v>
      </c>
      <c r="F46" s="6">
        <v>288</v>
      </c>
    </row>
    <row r="47" spans="2:6" x14ac:dyDescent="0.35">
      <c r="B47" s="4" t="s">
        <v>10</v>
      </c>
      <c r="C47" s="4" t="s">
        <v>37</v>
      </c>
      <c r="D47" s="4" t="s">
        <v>21</v>
      </c>
      <c r="E47" s="5">
        <v>245</v>
      </c>
      <c r="F47" s="6">
        <v>288</v>
      </c>
    </row>
    <row r="48" spans="2:6" x14ac:dyDescent="0.35">
      <c r="B48" s="4" t="s">
        <v>7</v>
      </c>
      <c r="C48" s="4" t="s">
        <v>35</v>
      </c>
      <c r="D48" s="4" t="s">
        <v>28</v>
      </c>
      <c r="E48" s="5">
        <v>5194</v>
      </c>
      <c r="F48" s="6">
        <v>288</v>
      </c>
    </row>
    <row r="49" spans="2:6" x14ac:dyDescent="0.35">
      <c r="B49" s="4" t="s">
        <v>6</v>
      </c>
      <c r="C49" s="4" t="s">
        <v>38</v>
      </c>
      <c r="D49" s="4" t="s">
        <v>27</v>
      </c>
      <c r="E49" s="5">
        <v>1134</v>
      </c>
      <c r="F49" s="6">
        <v>282</v>
      </c>
    </row>
    <row r="50" spans="2:6" x14ac:dyDescent="0.35">
      <c r="B50" s="4" t="s">
        <v>10</v>
      </c>
      <c r="C50" s="4" t="s">
        <v>35</v>
      </c>
      <c r="D50" s="4" t="s">
        <v>18</v>
      </c>
      <c r="E50" s="5">
        <v>3808</v>
      </c>
      <c r="F50" s="6">
        <v>279</v>
      </c>
    </row>
    <row r="51" spans="2:6" x14ac:dyDescent="0.35">
      <c r="B51" s="4" t="s">
        <v>10</v>
      </c>
      <c r="C51" s="4" t="s">
        <v>39</v>
      </c>
      <c r="D51" s="4" t="s">
        <v>21</v>
      </c>
      <c r="E51" s="5">
        <v>4858</v>
      </c>
      <c r="F51" s="6">
        <v>279</v>
      </c>
    </row>
    <row r="52" spans="2:6" x14ac:dyDescent="0.35">
      <c r="B52" s="4" t="s">
        <v>3</v>
      </c>
      <c r="C52" s="4" t="s">
        <v>34</v>
      </c>
      <c r="D52" s="4" t="s">
        <v>14</v>
      </c>
      <c r="E52" s="5">
        <v>7259</v>
      </c>
      <c r="F52" s="6">
        <v>276</v>
      </c>
    </row>
    <row r="53" spans="2:6" x14ac:dyDescent="0.35">
      <c r="B53" s="4" t="s">
        <v>3</v>
      </c>
      <c r="C53" s="4" t="s">
        <v>35</v>
      </c>
      <c r="D53" s="4" t="s">
        <v>15</v>
      </c>
      <c r="E53" s="5">
        <v>6657</v>
      </c>
      <c r="F53" s="6">
        <v>276</v>
      </c>
    </row>
    <row r="54" spans="2:6" x14ac:dyDescent="0.35">
      <c r="B54" s="4" t="s">
        <v>9</v>
      </c>
      <c r="C54" s="4" t="s">
        <v>37</v>
      </c>
      <c r="D54" s="4" t="s">
        <v>29</v>
      </c>
      <c r="E54" s="5">
        <v>1085</v>
      </c>
      <c r="F54" s="6">
        <v>273</v>
      </c>
    </row>
    <row r="55" spans="2:6" x14ac:dyDescent="0.35">
      <c r="B55" s="4" t="s">
        <v>7</v>
      </c>
      <c r="C55" s="4" t="s">
        <v>38</v>
      </c>
      <c r="D55" s="4" t="s">
        <v>18</v>
      </c>
      <c r="E55" s="5">
        <v>1778</v>
      </c>
      <c r="F55" s="6">
        <v>270</v>
      </c>
    </row>
    <row r="56" spans="2:6" x14ac:dyDescent="0.35">
      <c r="B56" s="4" t="s">
        <v>6</v>
      </c>
      <c r="C56" s="4" t="s">
        <v>35</v>
      </c>
      <c r="D56" s="4" t="s">
        <v>20</v>
      </c>
      <c r="E56" s="5">
        <v>1071</v>
      </c>
      <c r="F56" s="6">
        <v>270</v>
      </c>
    </row>
    <row r="57" spans="2:6" x14ac:dyDescent="0.35">
      <c r="B57" s="4" t="s">
        <v>10</v>
      </c>
      <c r="C57" s="4" t="s">
        <v>36</v>
      </c>
      <c r="D57" s="4" t="s">
        <v>23</v>
      </c>
      <c r="E57" s="5">
        <v>2317</v>
      </c>
      <c r="F57" s="6">
        <v>261</v>
      </c>
    </row>
    <row r="58" spans="2:6" x14ac:dyDescent="0.35">
      <c r="B58" s="4" t="s">
        <v>7</v>
      </c>
      <c r="C58" s="4" t="s">
        <v>38</v>
      </c>
      <c r="D58" s="4" t="s">
        <v>28</v>
      </c>
      <c r="E58" s="5">
        <v>5677</v>
      </c>
      <c r="F58" s="6">
        <v>258</v>
      </c>
    </row>
    <row r="59" spans="2:6" x14ac:dyDescent="0.35">
      <c r="B59" s="4" t="s">
        <v>3</v>
      </c>
      <c r="C59" s="4" t="s">
        <v>35</v>
      </c>
      <c r="D59" s="4" t="s">
        <v>14</v>
      </c>
      <c r="E59" s="5">
        <v>2415</v>
      </c>
      <c r="F59" s="6">
        <v>255</v>
      </c>
    </row>
    <row r="60" spans="2:6" x14ac:dyDescent="0.35">
      <c r="B60" s="4" t="s">
        <v>7</v>
      </c>
      <c r="C60" s="4" t="s">
        <v>35</v>
      </c>
      <c r="D60" s="4" t="s">
        <v>30</v>
      </c>
      <c r="E60" s="5">
        <v>6755</v>
      </c>
      <c r="F60" s="6">
        <v>252</v>
      </c>
    </row>
    <row r="61" spans="2:6" x14ac:dyDescent="0.35">
      <c r="B61" s="4" t="s">
        <v>7</v>
      </c>
      <c r="C61" s="4" t="s">
        <v>36</v>
      </c>
      <c r="D61" s="4" t="s">
        <v>29</v>
      </c>
      <c r="E61" s="5">
        <v>5551</v>
      </c>
      <c r="F61" s="6">
        <v>252</v>
      </c>
    </row>
    <row r="62" spans="2:6" x14ac:dyDescent="0.35">
      <c r="B62" s="4" t="s">
        <v>5</v>
      </c>
      <c r="C62" s="4" t="s">
        <v>39</v>
      </c>
      <c r="D62" s="4" t="s">
        <v>18</v>
      </c>
      <c r="E62" s="5">
        <v>385</v>
      </c>
      <c r="F62" s="6">
        <v>249</v>
      </c>
    </row>
    <row r="63" spans="2:6" x14ac:dyDescent="0.35">
      <c r="B63" s="4" t="s">
        <v>7</v>
      </c>
      <c r="C63" s="4" t="s">
        <v>39</v>
      </c>
      <c r="D63" s="4" t="s">
        <v>17</v>
      </c>
      <c r="E63" s="5">
        <v>4438</v>
      </c>
      <c r="F63" s="6">
        <v>246</v>
      </c>
    </row>
    <row r="64" spans="2:6" x14ac:dyDescent="0.35">
      <c r="B64" s="4" t="s">
        <v>9</v>
      </c>
      <c r="C64" s="4" t="s">
        <v>37</v>
      </c>
      <c r="D64" s="4" t="s">
        <v>26</v>
      </c>
      <c r="E64" s="5">
        <v>2856</v>
      </c>
      <c r="F64" s="6">
        <v>246</v>
      </c>
    </row>
    <row r="65" spans="2:6" x14ac:dyDescent="0.35">
      <c r="B65" s="4" t="s">
        <v>2</v>
      </c>
      <c r="C65" s="4" t="s">
        <v>36</v>
      </c>
      <c r="D65" s="4" t="s">
        <v>31</v>
      </c>
      <c r="E65" s="5">
        <v>3094</v>
      </c>
      <c r="F65" s="6">
        <v>246</v>
      </c>
    </row>
    <row r="66" spans="2:6" x14ac:dyDescent="0.35">
      <c r="B66" s="4" t="s">
        <v>5</v>
      </c>
      <c r="C66" s="4" t="s">
        <v>35</v>
      </c>
      <c r="D66" s="4" t="s">
        <v>31</v>
      </c>
      <c r="E66" s="5">
        <v>4753</v>
      </c>
      <c r="F66" s="6">
        <v>246</v>
      </c>
    </row>
    <row r="67" spans="2:6" x14ac:dyDescent="0.35">
      <c r="B67" s="4" t="s">
        <v>9</v>
      </c>
      <c r="C67" s="4" t="s">
        <v>35</v>
      </c>
      <c r="D67" s="4" t="s">
        <v>15</v>
      </c>
      <c r="E67" s="5">
        <v>7833</v>
      </c>
      <c r="F67" s="6">
        <v>243</v>
      </c>
    </row>
    <row r="68" spans="2:6" x14ac:dyDescent="0.35">
      <c r="B68" s="4" t="s">
        <v>41</v>
      </c>
      <c r="C68" s="4" t="s">
        <v>37</v>
      </c>
      <c r="D68" s="4" t="s">
        <v>30</v>
      </c>
      <c r="E68" s="5">
        <v>1526</v>
      </c>
      <c r="F68" s="6">
        <v>240</v>
      </c>
    </row>
    <row r="69" spans="2:6" x14ac:dyDescent="0.35">
      <c r="B69" s="4" t="s">
        <v>7</v>
      </c>
      <c r="C69" s="4" t="s">
        <v>35</v>
      </c>
      <c r="D69" s="4" t="s">
        <v>19</v>
      </c>
      <c r="E69" s="5">
        <v>4585</v>
      </c>
      <c r="F69" s="6">
        <v>240</v>
      </c>
    </row>
    <row r="70" spans="2:6" x14ac:dyDescent="0.35">
      <c r="B70" s="4" t="s">
        <v>5</v>
      </c>
      <c r="C70" s="4" t="s">
        <v>34</v>
      </c>
      <c r="D70" s="4" t="s">
        <v>22</v>
      </c>
      <c r="E70" s="5">
        <v>6279</v>
      </c>
      <c r="F70" s="6">
        <v>237</v>
      </c>
    </row>
    <row r="71" spans="2:6" x14ac:dyDescent="0.35">
      <c r="B71" s="4" t="s">
        <v>3</v>
      </c>
      <c r="C71" s="4" t="s">
        <v>35</v>
      </c>
      <c r="D71" s="4" t="s">
        <v>25</v>
      </c>
      <c r="E71" s="5">
        <v>2464</v>
      </c>
      <c r="F71" s="6">
        <v>234</v>
      </c>
    </row>
    <row r="72" spans="2:6" x14ac:dyDescent="0.35">
      <c r="B72" s="4" t="s">
        <v>8</v>
      </c>
      <c r="C72" s="4" t="s">
        <v>38</v>
      </c>
      <c r="D72" s="4" t="s">
        <v>23</v>
      </c>
      <c r="E72" s="5">
        <v>1701</v>
      </c>
      <c r="F72" s="6">
        <v>234</v>
      </c>
    </row>
    <row r="73" spans="2:6" x14ac:dyDescent="0.35">
      <c r="B73" s="4" t="s">
        <v>40</v>
      </c>
      <c r="C73" s="4" t="s">
        <v>35</v>
      </c>
      <c r="D73" s="4" t="s">
        <v>32</v>
      </c>
      <c r="E73" s="5">
        <v>12348</v>
      </c>
      <c r="F73" s="6">
        <v>234</v>
      </c>
    </row>
    <row r="74" spans="2:6" x14ac:dyDescent="0.35">
      <c r="B74" s="4" t="s">
        <v>41</v>
      </c>
      <c r="C74" s="4" t="s">
        <v>36</v>
      </c>
      <c r="D74" s="4" t="s">
        <v>13</v>
      </c>
      <c r="E74" s="5">
        <v>10311</v>
      </c>
      <c r="F74" s="6">
        <v>231</v>
      </c>
    </row>
    <row r="75" spans="2:6" x14ac:dyDescent="0.35">
      <c r="B75" s="4" t="s">
        <v>41</v>
      </c>
      <c r="C75" s="4" t="s">
        <v>37</v>
      </c>
      <c r="D75" s="4" t="s">
        <v>15</v>
      </c>
      <c r="E75" s="5">
        <v>714</v>
      </c>
      <c r="F75" s="6">
        <v>231</v>
      </c>
    </row>
    <row r="76" spans="2:6" x14ac:dyDescent="0.35">
      <c r="B76" s="4" t="s">
        <v>10</v>
      </c>
      <c r="C76" s="4" t="s">
        <v>35</v>
      </c>
      <c r="D76" s="4" t="s">
        <v>21</v>
      </c>
      <c r="E76" s="5">
        <v>567</v>
      </c>
      <c r="F76" s="6">
        <v>228</v>
      </c>
    </row>
    <row r="77" spans="2:6" x14ac:dyDescent="0.35">
      <c r="B77" s="4" t="s">
        <v>7</v>
      </c>
      <c r="C77" s="4" t="s">
        <v>37</v>
      </c>
      <c r="D77" s="4" t="s">
        <v>14</v>
      </c>
      <c r="E77" s="5">
        <v>6608</v>
      </c>
      <c r="F77" s="6">
        <v>225</v>
      </c>
    </row>
    <row r="78" spans="2:6" x14ac:dyDescent="0.35">
      <c r="B78" s="4" t="s">
        <v>41</v>
      </c>
      <c r="C78" s="4" t="s">
        <v>34</v>
      </c>
      <c r="D78" s="4" t="s">
        <v>16</v>
      </c>
      <c r="E78" s="5">
        <v>1274</v>
      </c>
      <c r="F78" s="6">
        <v>225</v>
      </c>
    </row>
    <row r="79" spans="2:6" x14ac:dyDescent="0.35">
      <c r="B79" s="4" t="s">
        <v>40</v>
      </c>
      <c r="C79" s="4" t="s">
        <v>39</v>
      </c>
      <c r="D79" s="4" t="s">
        <v>28</v>
      </c>
      <c r="E79" s="5">
        <v>3101</v>
      </c>
      <c r="F79" s="6">
        <v>225</v>
      </c>
    </row>
    <row r="80" spans="2:6" x14ac:dyDescent="0.35">
      <c r="B80" s="4" t="s">
        <v>8</v>
      </c>
      <c r="C80" s="4" t="s">
        <v>34</v>
      </c>
      <c r="D80" s="4" t="s">
        <v>16</v>
      </c>
      <c r="E80" s="5">
        <v>2009</v>
      </c>
      <c r="F80" s="6">
        <v>219</v>
      </c>
    </row>
    <row r="81" spans="2:6" x14ac:dyDescent="0.35">
      <c r="B81" s="4" t="s">
        <v>41</v>
      </c>
      <c r="C81" s="4" t="s">
        <v>35</v>
      </c>
      <c r="D81" s="4" t="s">
        <v>28</v>
      </c>
      <c r="E81" s="5">
        <v>7455</v>
      </c>
      <c r="F81" s="6">
        <v>216</v>
      </c>
    </row>
    <row r="82" spans="2:6" x14ac:dyDescent="0.35">
      <c r="B82" s="4" t="s">
        <v>8</v>
      </c>
      <c r="C82" s="4" t="s">
        <v>38</v>
      </c>
      <c r="D82" s="4" t="s">
        <v>32</v>
      </c>
      <c r="E82" s="5">
        <v>3752</v>
      </c>
      <c r="F82" s="6">
        <v>213</v>
      </c>
    </row>
    <row r="83" spans="2:6" x14ac:dyDescent="0.35">
      <c r="B83" s="4" t="s">
        <v>2</v>
      </c>
      <c r="C83" s="4" t="s">
        <v>39</v>
      </c>
      <c r="D83" s="4" t="s">
        <v>21</v>
      </c>
      <c r="E83" s="5">
        <v>7651</v>
      </c>
      <c r="F83" s="6">
        <v>213</v>
      </c>
    </row>
    <row r="84" spans="2:6" x14ac:dyDescent="0.35">
      <c r="B84" s="4" t="s">
        <v>8</v>
      </c>
      <c r="C84" s="4" t="s">
        <v>35</v>
      </c>
      <c r="D84" s="4" t="s">
        <v>22</v>
      </c>
      <c r="E84" s="5">
        <v>5012</v>
      </c>
      <c r="F84" s="6">
        <v>210</v>
      </c>
    </row>
    <row r="85" spans="2:6" x14ac:dyDescent="0.35">
      <c r="B85" s="4" t="s">
        <v>8</v>
      </c>
      <c r="C85" s="4" t="s">
        <v>39</v>
      </c>
      <c r="D85" s="4" t="s">
        <v>31</v>
      </c>
      <c r="E85" s="5">
        <v>8890</v>
      </c>
      <c r="F85" s="6">
        <v>210</v>
      </c>
    </row>
    <row r="86" spans="2:6" x14ac:dyDescent="0.35">
      <c r="B86" s="4" t="s">
        <v>6</v>
      </c>
      <c r="C86" s="4" t="s">
        <v>34</v>
      </c>
      <c r="D86" s="4" t="s">
        <v>27</v>
      </c>
      <c r="E86" s="5">
        <v>4242</v>
      </c>
      <c r="F86" s="6">
        <v>207</v>
      </c>
    </row>
    <row r="87" spans="2:6" x14ac:dyDescent="0.35">
      <c r="B87" s="4" t="s">
        <v>9</v>
      </c>
      <c r="C87" s="4" t="s">
        <v>37</v>
      </c>
      <c r="D87" s="4" t="s">
        <v>4</v>
      </c>
      <c r="E87" s="5">
        <v>259</v>
      </c>
      <c r="F87" s="6">
        <v>207</v>
      </c>
    </row>
    <row r="88" spans="2:6" x14ac:dyDescent="0.35">
      <c r="B88" s="4" t="s">
        <v>7</v>
      </c>
      <c r="C88" s="4" t="s">
        <v>37</v>
      </c>
      <c r="D88" s="4" t="s">
        <v>22</v>
      </c>
      <c r="E88" s="5">
        <v>9835</v>
      </c>
      <c r="F88" s="6">
        <v>207</v>
      </c>
    </row>
    <row r="89" spans="2:6" x14ac:dyDescent="0.35">
      <c r="B89" s="4" t="s">
        <v>8</v>
      </c>
      <c r="C89" s="4" t="s">
        <v>37</v>
      </c>
      <c r="D89" s="4" t="s">
        <v>19</v>
      </c>
      <c r="E89" s="5">
        <v>1771</v>
      </c>
      <c r="F89" s="6">
        <v>204</v>
      </c>
    </row>
    <row r="90" spans="2:6" x14ac:dyDescent="0.35">
      <c r="B90" s="4" t="s">
        <v>41</v>
      </c>
      <c r="C90" s="4" t="s">
        <v>36</v>
      </c>
      <c r="D90" s="4" t="s">
        <v>26</v>
      </c>
      <c r="E90" s="5">
        <v>98</v>
      </c>
      <c r="F90" s="6">
        <v>204</v>
      </c>
    </row>
    <row r="91" spans="2:6" x14ac:dyDescent="0.35">
      <c r="B91" s="4" t="s">
        <v>9</v>
      </c>
      <c r="C91" s="4" t="s">
        <v>36</v>
      </c>
      <c r="D91" s="4" t="s">
        <v>27</v>
      </c>
      <c r="E91" s="5">
        <v>11522</v>
      </c>
      <c r="F91" s="6">
        <v>204</v>
      </c>
    </row>
    <row r="92" spans="2:6" x14ac:dyDescent="0.35">
      <c r="B92" s="4" t="s">
        <v>10</v>
      </c>
      <c r="C92" s="4" t="s">
        <v>34</v>
      </c>
      <c r="D92" s="4" t="s">
        <v>19</v>
      </c>
      <c r="E92" s="5">
        <v>5355</v>
      </c>
      <c r="F92" s="6">
        <v>204</v>
      </c>
    </row>
    <row r="93" spans="2:6" x14ac:dyDescent="0.35">
      <c r="B93" s="4" t="s">
        <v>9</v>
      </c>
      <c r="C93" s="4" t="s">
        <v>39</v>
      </c>
      <c r="D93" s="4" t="s">
        <v>18</v>
      </c>
      <c r="E93" s="5">
        <v>2639</v>
      </c>
      <c r="F93" s="6">
        <v>204</v>
      </c>
    </row>
    <row r="94" spans="2:6" x14ac:dyDescent="0.35">
      <c r="B94" s="4" t="s">
        <v>5</v>
      </c>
      <c r="C94" s="4" t="s">
        <v>35</v>
      </c>
      <c r="D94" s="4" t="s">
        <v>15</v>
      </c>
      <c r="E94" s="5">
        <v>13391</v>
      </c>
      <c r="F94" s="6">
        <v>201</v>
      </c>
    </row>
    <row r="95" spans="2:6" x14ac:dyDescent="0.35">
      <c r="B95" s="4" t="s">
        <v>2</v>
      </c>
      <c r="C95" s="4" t="s">
        <v>37</v>
      </c>
      <c r="D95" s="4" t="s">
        <v>17</v>
      </c>
      <c r="E95" s="5">
        <v>9926</v>
      </c>
      <c r="F95" s="6">
        <v>201</v>
      </c>
    </row>
    <row r="96" spans="2:6" x14ac:dyDescent="0.35">
      <c r="B96" s="4" t="s">
        <v>5</v>
      </c>
      <c r="C96" s="4" t="s">
        <v>34</v>
      </c>
      <c r="D96" s="4" t="s">
        <v>15</v>
      </c>
      <c r="E96" s="5">
        <v>7280</v>
      </c>
      <c r="F96" s="6">
        <v>201</v>
      </c>
    </row>
    <row r="97" spans="2:6" x14ac:dyDescent="0.35">
      <c r="B97" s="4" t="s">
        <v>40</v>
      </c>
      <c r="C97" s="4" t="s">
        <v>36</v>
      </c>
      <c r="D97" s="4" t="s">
        <v>13</v>
      </c>
      <c r="E97" s="5">
        <v>4424</v>
      </c>
      <c r="F97" s="6">
        <v>201</v>
      </c>
    </row>
    <row r="98" spans="2:6" x14ac:dyDescent="0.35">
      <c r="B98" s="4" t="s">
        <v>7</v>
      </c>
      <c r="C98" s="4" t="s">
        <v>39</v>
      </c>
      <c r="D98" s="4" t="s">
        <v>27</v>
      </c>
      <c r="E98" s="5">
        <v>966</v>
      </c>
      <c r="F98" s="6">
        <v>198</v>
      </c>
    </row>
    <row r="99" spans="2:6" x14ac:dyDescent="0.35">
      <c r="B99" s="4" t="s">
        <v>10</v>
      </c>
      <c r="C99" s="4" t="s">
        <v>35</v>
      </c>
      <c r="D99" s="4" t="s">
        <v>20</v>
      </c>
      <c r="E99" s="5">
        <v>1974</v>
      </c>
      <c r="F99" s="6">
        <v>195</v>
      </c>
    </row>
    <row r="100" spans="2:6" x14ac:dyDescent="0.35">
      <c r="B100" s="4" t="s">
        <v>5</v>
      </c>
      <c r="C100" s="4" t="s">
        <v>34</v>
      </c>
      <c r="D100" s="4" t="s">
        <v>19</v>
      </c>
      <c r="E100" s="5">
        <v>861</v>
      </c>
      <c r="F100" s="6">
        <v>195</v>
      </c>
    </row>
    <row r="101" spans="2:6" x14ac:dyDescent="0.35">
      <c r="B101" s="4" t="s">
        <v>8</v>
      </c>
      <c r="C101" s="4" t="s">
        <v>37</v>
      </c>
      <c r="D101" s="4" t="s">
        <v>22</v>
      </c>
      <c r="E101" s="5">
        <v>1890</v>
      </c>
      <c r="F101" s="6">
        <v>195</v>
      </c>
    </row>
    <row r="102" spans="2:6" x14ac:dyDescent="0.35">
      <c r="B102" s="4" t="s">
        <v>41</v>
      </c>
      <c r="C102" s="4" t="s">
        <v>36</v>
      </c>
      <c r="D102" s="4" t="s">
        <v>19</v>
      </c>
      <c r="E102" s="5">
        <v>1925</v>
      </c>
      <c r="F102" s="6">
        <v>192</v>
      </c>
    </row>
    <row r="103" spans="2:6" x14ac:dyDescent="0.35">
      <c r="B103" s="4" t="s">
        <v>6</v>
      </c>
      <c r="C103" s="4" t="s">
        <v>37</v>
      </c>
      <c r="D103" s="4" t="s">
        <v>23</v>
      </c>
      <c r="E103" s="5">
        <v>4949</v>
      </c>
      <c r="F103" s="6">
        <v>189</v>
      </c>
    </row>
    <row r="104" spans="2:6" x14ac:dyDescent="0.35">
      <c r="B104" s="4" t="s">
        <v>7</v>
      </c>
      <c r="C104" s="4" t="s">
        <v>34</v>
      </c>
      <c r="D104" s="4" t="s">
        <v>24</v>
      </c>
      <c r="E104" s="5">
        <v>8862</v>
      </c>
      <c r="F104" s="6">
        <v>189</v>
      </c>
    </row>
    <row r="105" spans="2:6" x14ac:dyDescent="0.35">
      <c r="B105" s="4" t="s">
        <v>9</v>
      </c>
      <c r="C105" s="4" t="s">
        <v>34</v>
      </c>
      <c r="D105" s="4" t="s">
        <v>16</v>
      </c>
      <c r="E105" s="5">
        <v>938</v>
      </c>
      <c r="F105" s="6">
        <v>189</v>
      </c>
    </row>
    <row r="106" spans="2:6" x14ac:dyDescent="0.35">
      <c r="B106" s="4" t="s">
        <v>9</v>
      </c>
      <c r="C106" s="4" t="s">
        <v>36</v>
      </c>
      <c r="D106" s="4" t="s">
        <v>32</v>
      </c>
      <c r="E106" s="5">
        <v>2954</v>
      </c>
      <c r="F106" s="6">
        <v>189</v>
      </c>
    </row>
    <row r="107" spans="2:6" x14ac:dyDescent="0.35">
      <c r="B107" s="4" t="s">
        <v>41</v>
      </c>
      <c r="C107" s="4" t="s">
        <v>35</v>
      </c>
      <c r="D107" s="4" t="s">
        <v>15</v>
      </c>
      <c r="E107" s="5">
        <v>2114</v>
      </c>
      <c r="F107" s="6">
        <v>186</v>
      </c>
    </row>
    <row r="108" spans="2:6" x14ac:dyDescent="0.35">
      <c r="B108" s="4" t="s">
        <v>8</v>
      </c>
      <c r="C108" s="4" t="s">
        <v>39</v>
      </c>
      <c r="D108" s="4" t="s">
        <v>30</v>
      </c>
      <c r="E108" s="5">
        <v>7021</v>
      </c>
      <c r="F108" s="6">
        <v>183</v>
      </c>
    </row>
    <row r="109" spans="2:6" x14ac:dyDescent="0.35">
      <c r="B109" s="4" t="s">
        <v>2</v>
      </c>
      <c r="C109" s="4" t="s">
        <v>38</v>
      </c>
      <c r="D109" s="4" t="s">
        <v>28</v>
      </c>
      <c r="E109" s="5">
        <v>6580</v>
      </c>
      <c r="F109" s="6">
        <v>183</v>
      </c>
    </row>
    <row r="110" spans="2:6" x14ac:dyDescent="0.35">
      <c r="B110" s="4" t="s">
        <v>7</v>
      </c>
      <c r="C110" s="4" t="s">
        <v>36</v>
      </c>
      <c r="D110" s="4" t="s">
        <v>18</v>
      </c>
      <c r="E110" s="5">
        <v>2646</v>
      </c>
      <c r="F110" s="6">
        <v>177</v>
      </c>
    </row>
    <row r="111" spans="2:6" x14ac:dyDescent="0.35">
      <c r="B111" s="4" t="s">
        <v>41</v>
      </c>
      <c r="C111" s="4" t="s">
        <v>37</v>
      </c>
      <c r="D111" s="4" t="s">
        <v>26</v>
      </c>
      <c r="E111" s="5">
        <v>2324</v>
      </c>
      <c r="F111" s="6">
        <v>177</v>
      </c>
    </row>
    <row r="112" spans="2:6" x14ac:dyDescent="0.35">
      <c r="B112" s="4" t="s">
        <v>6</v>
      </c>
      <c r="C112" s="4" t="s">
        <v>35</v>
      </c>
      <c r="D112" s="4" t="s">
        <v>27</v>
      </c>
      <c r="E112" s="5">
        <v>3864</v>
      </c>
      <c r="F112" s="6">
        <v>177</v>
      </c>
    </row>
    <row r="113" spans="2:6" x14ac:dyDescent="0.35">
      <c r="B113" s="4" t="s">
        <v>41</v>
      </c>
      <c r="C113" s="4" t="s">
        <v>34</v>
      </c>
      <c r="D113" s="4" t="s">
        <v>33</v>
      </c>
      <c r="E113" s="5">
        <v>7847</v>
      </c>
      <c r="F113" s="6">
        <v>174</v>
      </c>
    </row>
    <row r="114" spans="2:6" x14ac:dyDescent="0.35">
      <c r="B114" s="4" t="s">
        <v>9</v>
      </c>
      <c r="C114" s="4" t="s">
        <v>34</v>
      </c>
      <c r="D114" s="4" t="s">
        <v>17</v>
      </c>
      <c r="E114" s="5">
        <v>707</v>
      </c>
      <c r="F114" s="6">
        <v>174</v>
      </c>
    </row>
    <row r="115" spans="2:6" x14ac:dyDescent="0.35">
      <c r="B115" s="4" t="s">
        <v>40</v>
      </c>
      <c r="C115" s="4" t="s">
        <v>35</v>
      </c>
      <c r="D115" s="4" t="s">
        <v>16</v>
      </c>
      <c r="E115" s="5">
        <v>4725</v>
      </c>
      <c r="F115" s="6">
        <v>174</v>
      </c>
    </row>
    <row r="116" spans="2:6" x14ac:dyDescent="0.35">
      <c r="B116" s="4" t="s">
        <v>41</v>
      </c>
      <c r="C116" s="4" t="s">
        <v>36</v>
      </c>
      <c r="D116" s="4" t="s">
        <v>30</v>
      </c>
      <c r="E116" s="5">
        <v>6118</v>
      </c>
      <c r="F116" s="6">
        <v>174</v>
      </c>
    </row>
    <row r="117" spans="2:6" x14ac:dyDescent="0.35">
      <c r="B117" s="4" t="s">
        <v>3</v>
      </c>
      <c r="C117" s="4" t="s">
        <v>39</v>
      </c>
      <c r="D117" s="4" t="s">
        <v>26</v>
      </c>
      <c r="E117" s="5">
        <v>4956</v>
      </c>
      <c r="F117" s="6">
        <v>171</v>
      </c>
    </row>
    <row r="118" spans="2:6" x14ac:dyDescent="0.35">
      <c r="B118" s="4" t="s">
        <v>5</v>
      </c>
      <c r="C118" s="4" t="s">
        <v>39</v>
      </c>
      <c r="D118" s="4" t="s">
        <v>24</v>
      </c>
      <c r="E118" s="5">
        <v>4018</v>
      </c>
      <c r="F118" s="6">
        <v>171</v>
      </c>
    </row>
    <row r="119" spans="2:6" x14ac:dyDescent="0.35">
      <c r="B119" s="4" t="s">
        <v>3</v>
      </c>
      <c r="C119" s="4" t="s">
        <v>39</v>
      </c>
      <c r="D119" s="4" t="s">
        <v>16</v>
      </c>
      <c r="E119" s="5">
        <v>21</v>
      </c>
      <c r="F119" s="6">
        <v>168</v>
      </c>
    </row>
    <row r="120" spans="2:6" x14ac:dyDescent="0.35">
      <c r="B120" s="4" t="s">
        <v>8</v>
      </c>
      <c r="C120" s="4" t="s">
        <v>35</v>
      </c>
      <c r="D120" s="4" t="s">
        <v>29</v>
      </c>
      <c r="E120" s="5">
        <v>2023</v>
      </c>
      <c r="F120" s="6">
        <v>168</v>
      </c>
    </row>
    <row r="121" spans="2:6" x14ac:dyDescent="0.35">
      <c r="B121" s="4" t="s">
        <v>5</v>
      </c>
      <c r="C121" s="4" t="s">
        <v>38</v>
      </c>
      <c r="D121" s="4" t="s">
        <v>19</v>
      </c>
      <c r="E121" s="5">
        <v>5474</v>
      </c>
      <c r="F121" s="6">
        <v>168</v>
      </c>
    </row>
    <row r="122" spans="2:6" x14ac:dyDescent="0.35">
      <c r="B122" s="4" t="s">
        <v>3</v>
      </c>
      <c r="C122" s="4" t="s">
        <v>36</v>
      </c>
      <c r="D122" s="4" t="s">
        <v>23</v>
      </c>
      <c r="E122" s="5">
        <v>3773</v>
      </c>
      <c r="F122" s="6">
        <v>165</v>
      </c>
    </row>
    <row r="123" spans="2:6" x14ac:dyDescent="0.35">
      <c r="B123" s="4" t="s">
        <v>2</v>
      </c>
      <c r="C123" s="4" t="s">
        <v>39</v>
      </c>
      <c r="D123" s="4" t="s">
        <v>20</v>
      </c>
      <c r="E123" s="5">
        <v>9443</v>
      </c>
      <c r="F123" s="6">
        <v>162</v>
      </c>
    </row>
    <row r="124" spans="2:6" x14ac:dyDescent="0.35">
      <c r="B124" s="4" t="s">
        <v>40</v>
      </c>
      <c r="C124" s="4" t="s">
        <v>34</v>
      </c>
      <c r="D124" s="4" t="s">
        <v>19</v>
      </c>
      <c r="E124" s="5">
        <v>4018</v>
      </c>
      <c r="F124" s="6">
        <v>162</v>
      </c>
    </row>
    <row r="125" spans="2:6" x14ac:dyDescent="0.35">
      <c r="B125" s="4" t="s">
        <v>3</v>
      </c>
      <c r="C125" s="4" t="s">
        <v>36</v>
      </c>
      <c r="D125" s="4" t="s">
        <v>28</v>
      </c>
      <c r="E125" s="5">
        <v>973</v>
      </c>
      <c r="F125" s="6">
        <v>162</v>
      </c>
    </row>
    <row r="126" spans="2:6" x14ac:dyDescent="0.35">
      <c r="B126" s="4" t="s">
        <v>9</v>
      </c>
      <c r="C126" s="4" t="s">
        <v>35</v>
      </c>
      <c r="D126" s="4" t="s">
        <v>26</v>
      </c>
      <c r="E126" s="5">
        <v>98</v>
      </c>
      <c r="F126" s="6">
        <v>159</v>
      </c>
    </row>
    <row r="127" spans="2:6" x14ac:dyDescent="0.35">
      <c r="B127" s="4" t="s">
        <v>40</v>
      </c>
      <c r="C127" s="4" t="s">
        <v>34</v>
      </c>
      <c r="D127" s="4" t="s">
        <v>33</v>
      </c>
      <c r="E127" s="5">
        <v>3794</v>
      </c>
      <c r="F127" s="6">
        <v>159</v>
      </c>
    </row>
    <row r="128" spans="2:6" x14ac:dyDescent="0.35">
      <c r="B128" s="4" t="s">
        <v>40</v>
      </c>
      <c r="C128" s="4" t="s">
        <v>34</v>
      </c>
      <c r="D128" s="4" t="s">
        <v>17</v>
      </c>
      <c r="E128" s="5">
        <v>5019</v>
      </c>
      <c r="F128" s="6">
        <v>156</v>
      </c>
    </row>
    <row r="129" spans="2:6" x14ac:dyDescent="0.35">
      <c r="B129" s="4" t="s">
        <v>6</v>
      </c>
      <c r="C129" s="4" t="s">
        <v>36</v>
      </c>
      <c r="D129" s="4" t="s">
        <v>17</v>
      </c>
      <c r="E129" s="5">
        <v>4970</v>
      </c>
      <c r="F129" s="6">
        <v>156</v>
      </c>
    </row>
    <row r="130" spans="2:6" x14ac:dyDescent="0.35">
      <c r="B130" s="4" t="s">
        <v>9</v>
      </c>
      <c r="C130" s="4" t="s">
        <v>37</v>
      </c>
      <c r="D130" s="4" t="s">
        <v>25</v>
      </c>
      <c r="E130" s="5">
        <v>4305</v>
      </c>
      <c r="F130" s="6">
        <v>156</v>
      </c>
    </row>
    <row r="131" spans="2:6" x14ac:dyDescent="0.35">
      <c r="B131" s="4" t="s">
        <v>2</v>
      </c>
      <c r="C131" s="4" t="s">
        <v>38</v>
      </c>
      <c r="D131" s="4" t="s">
        <v>23</v>
      </c>
      <c r="E131" s="5">
        <v>4417</v>
      </c>
      <c r="F131" s="6">
        <v>153</v>
      </c>
    </row>
    <row r="132" spans="2:6" x14ac:dyDescent="0.35">
      <c r="B132" s="4" t="s">
        <v>9</v>
      </c>
      <c r="C132" s="4" t="s">
        <v>34</v>
      </c>
      <c r="D132" s="4" t="s">
        <v>28</v>
      </c>
      <c r="E132" s="5">
        <v>14329</v>
      </c>
      <c r="F132" s="6">
        <v>150</v>
      </c>
    </row>
    <row r="133" spans="2:6" x14ac:dyDescent="0.35">
      <c r="B133" s="4" t="s">
        <v>8</v>
      </c>
      <c r="C133" s="4" t="s">
        <v>37</v>
      </c>
      <c r="D133" s="4" t="s">
        <v>30</v>
      </c>
      <c r="E133" s="5">
        <v>42</v>
      </c>
      <c r="F133" s="6">
        <v>150</v>
      </c>
    </row>
    <row r="134" spans="2:6" x14ac:dyDescent="0.35">
      <c r="B134" s="4" t="s">
        <v>6</v>
      </c>
      <c r="C134" s="4" t="s">
        <v>34</v>
      </c>
      <c r="D134" s="4" t="s">
        <v>17</v>
      </c>
      <c r="E134" s="5">
        <v>3759</v>
      </c>
      <c r="F134" s="6">
        <v>150</v>
      </c>
    </row>
    <row r="135" spans="2:6" x14ac:dyDescent="0.35">
      <c r="B135" s="4" t="s">
        <v>8</v>
      </c>
      <c r="C135" s="4" t="s">
        <v>36</v>
      </c>
      <c r="D135" s="4" t="s">
        <v>23</v>
      </c>
      <c r="E135" s="5">
        <v>5019</v>
      </c>
      <c r="F135" s="6">
        <v>150</v>
      </c>
    </row>
    <row r="136" spans="2:6" x14ac:dyDescent="0.35">
      <c r="B136" s="4" t="s">
        <v>9</v>
      </c>
      <c r="C136" s="4" t="s">
        <v>35</v>
      </c>
      <c r="D136" s="4" t="s">
        <v>4</v>
      </c>
      <c r="E136" s="5">
        <v>959</v>
      </c>
      <c r="F136" s="6">
        <v>147</v>
      </c>
    </row>
    <row r="137" spans="2:6" x14ac:dyDescent="0.35">
      <c r="B137" s="4" t="s">
        <v>3</v>
      </c>
      <c r="C137" s="4" t="s">
        <v>37</v>
      </c>
      <c r="D137" s="4" t="s">
        <v>17</v>
      </c>
      <c r="E137" s="5">
        <v>3983</v>
      </c>
      <c r="F137" s="6">
        <v>144</v>
      </c>
    </row>
    <row r="138" spans="2:6" x14ac:dyDescent="0.35">
      <c r="B138" s="4" t="s">
        <v>41</v>
      </c>
      <c r="C138" s="4" t="s">
        <v>34</v>
      </c>
      <c r="D138" s="4" t="s">
        <v>22</v>
      </c>
      <c r="E138" s="5">
        <v>336</v>
      </c>
      <c r="F138" s="6">
        <v>144</v>
      </c>
    </row>
    <row r="139" spans="2:6" x14ac:dyDescent="0.35">
      <c r="B139" s="4" t="s">
        <v>2</v>
      </c>
      <c r="C139" s="4" t="s">
        <v>39</v>
      </c>
      <c r="D139" s="4" t="s">
        <v>28</v>
      </c>
      <c r="E139" s="5">
        <v>6027</v>
      </c>
      <c r="F139" s="6">
        <v>144</v>
      </c>
    </row>
    <row r="140" spans="2:6" x14ac:dyDescent="0.35">
      <c r="B140" s="4" t="s">
        <v>9</v>
      </c>
      <c r="C140" s="4" t="s">
        <v>35</v>
      </c>
      <c r="D140" s="4" t="s">
        <v>27</v>
      </c>
      <c r="E140" s="5">
        <v>2429</v>
      </c>
      <c r="F140" s="6">
        <v>144</v>
      </c>
    </row>
    <row r="141" spans="2:6" x14ac:dyDescent="0.35">
      <c r="B141" s="4" t="s">
        <v>10</v>
      </c>
      <c r="C141" s="4" t="s">
        <v>38</v>
      </c>
      <c r="D141" s="4" t="s">
        <v>22</v>
      </c>
      <c r="E141" s="5">
        <v>2205</v>
      </c>
      <c r="F141" s="6">
        <v>141</v>
      </c>
    </row>
    <row r="142" spans="2:6" x14ac:dyDescent="0.35">
      <c r="B142" s="4" t="s">
        <v>2</v>
      </c>
      <c r="C142" s="4" t="s">
        <v>39</v>
      </c>
      <c r="D142" s="4" t="s">
        <v>22</v>
      </c>
      <c r="E142" s="5">
        <v>1568</v>
      </c>
      <c r="F142" s="6">
        <v>141</v>
      </c>
    </row>
    <row r="143" spans="2:6" x14ac:dyDescent="0.35">
      <c r="B143" s="4" t="s">
        <v>7</v>
      </c>
      <c r="C143" s="4" t="s">
        <v>34</v>
      </c>
      <c r="D143" s="4" t="s">
        <v>20</v>
      </c>
      <c r="E143" s="5">
        <v>2205</v>
      </c>
      <c r="F143" s="6">
        <v>138</v>
      </c>
    </row>
    <row r="144" spans="2:6" x14ac:dyDescent="0.35">
      <c r="B144" s="4" t="s">
        <v>2</v>
      </c>
      <c r="C144" s="4" t="s">
        <v>37</v>
      </c>
      <c r="D144" s="4" t="s">
        <v>18</v>
      </c>
      <c r="E144" s="5">
        <v>11571</v>
      </c>
      <c r="F144" s="6">
        <v>138</v>
      </c>
    </row>
    <row r="145" spans="2:6" x14ac:dyDescent="0.35">
      <c r="B145" s="4" t="s">
        <v>40</v>
      </c>
      <c r="C145" s="4" t="s">
        <v>34</v>
      </c>
      <c r="D145" s="4" t="s">
        <v>27</v>
      </c>
      <c r="E145" s="5">
        <v>2289</v>
      </c>
      <c r="F145" s="6">
        <v>135</v>
      </c>
    </row>
    <row r="146" spans="2:6" x14ac:dyDescent="0.35">
      <c r="B146" s="4" t="s">
        <v>6</v>
      </c>
      <c r="C146" s="4" t="s">
        <v>38</v>
      </c>
      <c r="D146" s="4" t="s">
        <v>33</v>
      </c>
      <c r="E146" s="5">
        <v>959</v>
      </c>
      <c r="F146" s="6">
        <v>135</v>
      </c>
    </row>
    <row r="147" spans="2:6" x14ac:dyDescent="0.35">
      <c r="B147" s="4" t="s">
        <v>40</v>
      </c>
      <c r="C147" s="4" t="s">
        <v>39</v>
      </c>
      <c r="D147" s="4" t="s">
        <v>29</v>
      </c>
      <c r="E147" s="5">
        <v>0</v>
      </c>
      <c r="F147" s="6">
        <v>135</v>
      </c>
    </row>
    <row r="148" spans="2:6" x14ac:dyDescent="0.35">
      <c r="B148" s="4" t="s">
        <v>6</v>
      </c>
      <c r="C148" s="4" t="s">
        <v>36</v>
      </c>
      <c r="D148" s="4" t="s">
        <v>29</v>
      </c>
      <c r="E148" s="5">
        <v>1400</v>
      </c>
      <c r="F148" s="6">
        <v>135</v>
      </c>
    </row>
    <row r="149" spans="2:6" x14ac:dyDescent="0.35">
      <c r="B149" s="4" t="s">
        <v>41</v>
      </c>
      <c r="C149" s="4" t="s">
        <v>35</v>
      </c>
      <c r="D149" s="4" t="s">
        <v>27</v>
      </c>
      <c r="E149" s="5">
        <v>847</v>
      </c>
      <c r="F149" s="6">
        <v>129</v>
      </c>
    </row>
    <row r="150" spans="2:6" x14ac:dyDescent="0.35">
      <c r="B150" s="4" t="s">
        <v>8</v>
      </c>
      <c r="C150" s="4" t="s">
        <v>35</v>
      </c>
      <c r="D150" s="4" t="s">
        <v>33</v>
      </c>
      <c r="E150" s="5">
        <v>357</v>
      </c>
      <c r="F150" s="6">
        <v>126</v>
      </c>
    </row>
    <row r="151" spans="2:6" x14ac:dyDescent="0.35">
      <c r="B151" s="4" t="s">
        <v>40</v>
      </c>
      <c r="C151" s="4" t="s">
        <v>35</v>
      </c>
      <c r="D151" s="4" t="s">
        <v>29</v>
      </c>
      <c r="E151" s="5">
        <v>1617</v>
      </c>
      <c r="F151" s="6">
        <v>126</v>
      </c>
    </row>
    <row r="152" spans="2:6" x14ac:dyDescent="0.35">
      <c r="B152" s="4" t="s">
        <v>41</v>
      </c>
      <c r="C152" s="4" t="s">
        <v>34</v>
      </c>
      <c r="D152" s="4" t="s">
        <v>23</v>
      </c>
      <c r="E152" s="5">
        <v>4935</v>
      </c>
      <c r="F152" s="6">
        <v>126</v>
      </c>
    </row>
    <row r="153" spans="2:6" x14ac:dyDescent="0.35">
      <c r="B153" s="4" t="s">
        <v>10</v>
      </c>
      <c r="C153" s="4" t="s">
        <v>38</v>
      </c>
      <c r="D153" s="4" t="s">
        <v>4</v>
      </c>
      <c r="E153" s="5">
        <v>6860</v>
      </c>
      <c r="F153" s="6">
        <v>126</v>
      </c>
    </row>
    <row r="154" spans="2:6" x14ac:dyDescent="0.35">
      <c r="B154" s="4" t="s">
        <v>2</v>
      </c>
      <c r="C154" s="4" t="s">
        <v>39</v>
      </c>
      <c r="D154" s="4" t="s">
        <v>33</v>
      </c>
      <c r="E154" s="5">
        <v>4018</v>
      </c>
      <c r="F154" s="6">
        <v>126</v>
      </c>
    </row>
    <row r="155" spans="2:6" x14ac:dyDescent="0.35">
      <c r="B155" s="4" t="s">
        <v>10</v>
      </c>
      <c r="C155" s="4" t="s">
        <v>38</v>
      </c>
      <c r="D155" s="4" t="s">
        <v>13</v>
      </c>
      <c r="E155" s="5">
        <v>63</v>
      </c>
      <c r="F155" s="6">
        <v>123</v>
      </c>
    </row>
    <row r="156" spans="2:6" x14ac:dyDescent="0.35">
      <c r="B156" s="4" t="s">
        <v>41</v>
      </c>
      <c r="C156" s="4" t="s">
        <v>37</v>
      </c>
      <c r="D156" s="4" t="s">
        <v>20</v>
      </c>
      <c r="E156" s="5">
        <v>3388</v>
      </c>
      <c r="F156" s="6">
        <v>123</v>
      </c>
    </row>
    <row r="157" spans="2:6" x14ac:dyDescent="0.35">
      <c r="B157" s="4" t="s">
        <v>6</v>
      </c>
      <c r="C157" s="4" t="s">
        <v>38</v>
      </c>
      <c r="D157" s="4" t="s">
        <v>13</v>
      </c>
      <c r="E157" s="5">
        <v>2317</v>
      </c>
      <c r="F157" s="6">
        <v>123</v>
      </c>
    </row>
    <row r="158" spans="2:6" x14ac:dyDescent="0.35">
      <c r="B158" s="4" t="s">
        <v>6</v>
      </c>
      <c r="C158" s="4" t="s">
        <v>34</v>
      </c>
      <c r="D158" s="4" t="s">
        <v>32</v>
      </c>
      <c r="E158" s="5">
        <v>6734</v>
      </c>
      <c r="F158" s="6">
        <v>123</v>
      </c>
    </row>
    <row r="159" spans="2:6" x14ac:dyDescent="0.35">
      <c r="B159" s="4" t="s">
        <v>6</v>
      </c>
      <c r="C159" s="4" t="s">
        <v>35</v>
      </c>
      <c r="D159" s="4" t="s">
        <v>30</v>
      </c>
      <c r="E159" s="5">
        <v>4781</v>
      </c>
      <c r="F159" s="6">
        <v>123</v>
      </c>
    </row>
    <row r="160" spans="2:6" x14ac:dyDescent="0.35">
      <c r="B160" s="4" t="s">
        <v>9</v>
      </c>
      <c r="C160" s="4" t="s">
        <v>38</v>
      </c>
      <c r="D160" s="4" t="s">
        <v>16</v>
      </c>
      <c r="E160" s="5">
        <v>2646</v>
      </c>
      <c r="F160" s="6">
        <v>120</v>
      </c>
    </row>
    <row r="161" spans="2:6" x14ac:dyDescent="0.35">
      <c r="B161" s="4" t="s">
        <v>6</v>
      </c>
      <c r="C161" s="4" t="s">
        <v>36</v>
      </c>
      <c r="D161" s="4" t="s">
        <v>4</v>
      </c>
      <c r="E161" s="5">
        <v>10073</v>
      </c>
      <c r="F161" s="6">
        <v>120</v>
      </c>
    </row>
    <row r="162" spans="2:6" x14ac:dyDescent="0.35">
      <c r="B162" s="4" t="s">
        <v>2</v>
      </c>
      <c r="C162" s="4" t="s">
        <v>34</v>
      </c>
      <c r="D162" s="4" t="s">
        <v>19</v>
      </c>
      <c r="E162" s="5">
        <v>7511</v>
      </c>
      <c r="F162" s="6">
        <v>120</v>
      </c>
    </row>
    <row r="163" spans="2:6" x14ac:dyDescent="0.35">
      <c r="B163" s="4" t="s">
        <v>2</v>
      </c>
      <c r="C163" s="4" t="s">
        <v>39</v>
      </c>
      <c r="D163" s="4" t="s">
        <v>16</v>
      </c>
      <c r="E163" s="5">
        <v>2016</v>
      </c>
      <c r="F163" s="6">
        <v>117</v>
      </c>
    </row>
    <row r="164" spans="2:6" x14ac:dyDescent="0.35">
      <c r="B164" s="4" t="s">
        <v>3</v>
      </c>
      <c r="C164" s="4" t="s">
        <v>34</v>
      </c>
      <c r="D164" s="4" t="s">
        <v>23</v>
      </c>
      <c r="E164" s="5">
        <v>2212</v>
      </c>
      <c r="F164" s="6">
        <v>117</v>
      </c>
    </row>
    <row r="165" spans="2:6" x14ac:dyDescent="0.35">
      <c r="B165" s="4" t="s">
        <v>7</v>
      </c>
      <c r="C165" s="4" t="s">
        <v>36</v>
      </c>
      <c r="D165" s="4" t="s">
        <v>31</v>
      </c>
      <c r="E165" s="5">
        <v>2149</v>
      </c>
      <c r="F165" s="6">
        <v>117</v>
      </c>
    </row>
    <row r="166" spans="2:6" x14ac:dyDescent="0.35">
      <c r="B166" s="4" t="s">
        <v>40</v>
      </c>
      <c r="C166" s="4" t="s">
        <v>37</v>
      </c>
      <c r="D166" s="4" t="s">
        <v>30</v>
      </c>
      <c r="E166" s="5">
        <v>1624</v>
      </c>
      <c r="F166" s="6">
        <v>114</v>
      </c>
    </row>
    <row r="167" spans="2:6" x14ac:dyDescent="0.35">
      <c r="B167" s="4" t="s">
        <v>7</v>
      </c>
      <c r="C167" s="4" t="s">
        <v>35</v>
      </c>
      <c r="D167" s="4" t="s">
        <v>24</v>
      </c>
      <c r="E167" s="5">
        <v>2793</v>
      </c>
      <c r="F167" s="6">
        <v>114</v>
      </c>
    </row>
    <row r="168" spans="2:6" x14ac:dyDescent="0.35">
      <c r="B168" s="4" t="s">
        <v>9</v>
      </c>
      <c r="C168" s="4" t="s">
        <v>36</v>
      </c>
      <c r="D168" s="4" t="s">
        <v>25</v>
      </c>
      <c r="E168" s="5">
        <v>2142</v>
      </c>
      <c r="F168" s="6">
        <v>114</v>
      </c>
    </row>
    <row r="169" spans="2:6" x14ac:dyDescent="0.35">
      <c r="B169" s="4" t="s">
        <v>7</v>
      </c>
      <c r="C169" s="4" t="s">
        <v>37</v>
      </c>
      <c r="D169" s="4" t="s">
        <v>17</v>
      </c>
      <c r="E169" s="5">
        <v>4487</v>
      </c>
      <c r="F169" s="6">
        <v>111</v>
      </c>
    </row>
    <row r="170" spans="2:6" x14ac:dyDescent="0.35">
      <c r="B170" s="4" t="s">
        <v>5</v>
      </c>
      <c r="C170" s="4" t="s">
        <v>36</v>
      </c>
      <c r="D170" s="4" t="s">
        <v>30</v>
      </c>
      <c r="E170" s="5">
        <v>1526</v>
      </c>
      <c r="F170" s="6">
        <v>105</v>
      </c>
    </row>
    <row r="171" spans="2:6" x14ac:dyDescent="0.35">
      <c r="B171" s="4" t="s">
        <v>41</v>
      </c>
      <c r="C171" s="4" t="s">
        <v>37</v>
      </c>
      <c r="D171" s="4" t="s">
        <v>24</v>
      </c>
      <c r="E171" s="5">
        <v>6398</v>
      </c>
      <c r="F171" s="6">
        <v>102</v>
      </c>
    </row>
    <row r="172" spans="2:6" x14ac:dyDescent="0.35">
      <c r="B172" s="4" t="s">
        <v>5</v>
      </c>
      <c r="C172" s="4" t="s">
        <v>34</v>
      </c>
      <c r="D172" s="4" t="s">
        <v>29</v>
      </c>
      <c r="E172" s="5">
        <v>2891</v>
      </c>
      <c r="F172" s="6">
        <v>102</v>
      </c>
    </row>
    <row r="173" spans="2:6" x14ac:dyDescent="0.35">
      <c r="B173" s="4" t="s">
        <v>6</v>
      </c>
      <c r="C173" s="4" t="s">
        <v>37</v>
      </c>
      <c r="D173" s="4" t="s">
        <v>18</v>
      </c>
      <c r="E173" s="5">
        <v>1505</v>
      </c>
      <c r="F173" s="6">
        <v>102</v>
      </c>
    </row>
    <row r="174" spans="2:6" x14ac:dyDescent="0.35">
      <c r="B174" s="4" t="s">
        <v>40</v>
      </c>
      <c r="C174" s="4" t="s">
        <v>38</v>
      </c>
      <c r="D174" s="4" t="s">
        <v>4</v>
      </c>
      <c r="E174" s="5">
        <v>6125</v>
      </c>
      <c r="F174" s="6">
        <v>102</v>
      </c>
    </row>
    <row r="175" spans="2:6" x14ac:dyDescent="0.35">
      <c r="B175" s="4" t="s">
        <v>3</v>
      </c>
      <c r="C175" s="4" t="s">
        <v>39</v>
      </c>
      <c r="D175" s="4" t="s">
        <v>28</v>
      </c>
      <c r="E175" s="5">
        <v>1652</v>
      </c>
      <c r="F175" s="6">
        <v>102</v>
      </c>
    </row>
    <row r="176" spans="2:6" x14ac:dyDescent="0.35">
      <c r="B176" s="4" t="s">
        <v>9</v>
      </c>
      <c r="C176" s="4" t="s">
        <v>38</v>
      </c>
      <c r="D176" s="4" t="s">
        <v>25</v>
      </c>
      <c r="E176" s="5">
        <v>3850</v>
      </c>
      <c r="F176" s="6">
        <v>102</v>
      </c>
    </row>
    <row r="177" spans="2:6" x14ac:dyDescent="0.35">
      <c r="B177" s="4" t="s">
        <v>9</v>
      </c>
      <c r="C177" s="4" t="s">
        <v>38</v>
      </c>
      <c r="D177" s="4" t="s">
        <v>26</v>
      </c>
      <c r="E177" s="5">
        <v>2436</v>
      </c>
      <c r="F177" s="6">
        <v>99</v>
      </c>
    </row>
    <row r="178" spans="2:6" x14ac:dyDescent="0.35">
      <c r="B178" s="4" t="s">
        <v>41</v>
      </c>
      <c r="C178" s="4" t="s">
        <v>35</v>
      </c>
      <c r="D178" s="4" t="s">
        <v>19</v>
      </c>
      <c r="E178" s="5">
        <v>609</v>
      </c>
      <c r="F178" s="6">
        <v>99</v>
      </c>
    </row>
    <row r="179" spans="2:6" x14ac:dyDescent="0.35">
      <c r="B179" s="4" t="s">
        <v>7</v>
      </c>
      <c r="C179" s="4" t="s">
        <v>34</v>
      </c>
      <c r="D179" s="4" t="s">
        <v>25</v>
      </c>
      <c r="E179" s="5">
        <v>1568</v>
      </c>
      <c r="F179" s="6">
        <v>96</v>
      </c>
    </row>
    <row r="180" spans="2:6" x14ac:dyDescent="0.35">
      <c r="B180" s="4" t="s">
        <v>9</v>
      </c>
      <c r="C180" s="4" t="s">
        <v>37</v>
      </c>
      <c r="D180" s="4" t="s">
        <v>20</v>
      </c>
      <c r="E180" s="5">
        <v>7273</v>
      </c>
      <c r="F180" s="6">
        <v>96</v>
      </c>
    </row>
    <row r="181" spans="2:6" x14ac:dyDescent="0.35">
      <c r="B181" s="4" t="s">
        <v>10</v>
      </c>
      <c r="C181" s="4" t="s">
        <v>35</v>
      </c>
      <c r="D181" s="4" t="s">
        <v>14</v>
      </c>
      <c r="E181" s="5">
        <v>3472</v>
      </c>
      <c r="F181" s="6">
        <v>96</v>
      </c>
    </row>
    <row r="182" spans="2:6" x14ac:dyDescent="0.35">
      <c r="B182" s="4" t="s">
        <v>9</v>
      </c>
      <c r="C182" s="4" t="s">
        <v>37</v>
      </c>
      <c r="D182" s="4" t="s">
        <v>23</v>
      </c>
      <c r="E182" s="5">
        <v>2737</v>
      </c>
      <c r="F182" s="6">
        <v>93</v>
      </c>
    </row>
    <row r="183" spans="2:6" x14ac:dyDescent="0.35">
      <c r="B183" s="4" t="s">
        <v>10</v>
      </c>
      <c r="C183" s="4" t="s">
        <v>34</v>
      </c>
      <c r="D183" s="4" t="s">
        <v>25</v>
      </c>
      <c r="E183" s="5">
        <v>1428</v>
      </c>
      <c r="F183" s="6">
        <v>93</v>
      </c>
    </row>
    <row r="184" spans="2:6" x14ac:dyDescent="0.35">
      <c r="B184" s="4" t="s">
        <v>5</v>
      </c>
      <c r="C184" s="4" t="s">
        <v>34</v>
      </c>
      <c r="D184" s="4" t="s">
        <v>33</v>
      </c>
      <c r="E184" s="5">
        <v>1652</v>
      </c>
      <c r="F184" s="6">
        <v>93</v>
      </c>
    </row>
    <row r="185" spans="2:6" x14ac:dyDescent="0.35">
      <c r="B185" s="4" t="s">
        <v>40</v>
      </c>
      <c r="C185" s="4" t="s">
        <v>37</v>
      </c>
      <c r="D185" s="4" t="s">
        <v>27</v>
      </c>
      <c r="E185" s="5">
        <v>6132</v>
      </c>
      <c r="F185" s="6">
        <v>93</v>
      </c>
    </row>
    <row r="186" spans="2:6" x14ac:dyDescent="0.35">
      <c r="B186" s="4" t="s">
        <v>3</v>
      </c>
      <c r="C186" s="4" t="s">
        <v>34</v>
      </c>
      <c r="D186" s="4" t="s">
        <v>17</v>
      </c>
      <c r="E186" s="5">
        <v>2919</v>
      </c>
      <c r="F186" s="6">
        <v>93</v>
      </c>
    </row>
    <row r="187" spans="2:6" x14ac:dyDescent="0.35">
      <c r="B187" s="4" t="s">
        <v>9</v>
      </c>
      <c r="C187" s="4" t="s">
        <v>34</v>
      </c>
      <c r="D187" s="4" t="s">
        <v>23</v>
      </c>
      <c r="E187" s="5">
        <v>8155</v>
      </c>
      <c r="F187" s="6">
        <v>90</v>
      </c>
    </row>
    <row r="188" spans="2:6" x14ac:dyDescent="0.35">
      <c r="B188" s="4" t="s">
        <v>40</v>
      </c>
      <c r="C188" s="4" t="s">
        <v>36</v>
      </c>
      <c r="D188" s="4" t="s">
        <v>33</v>
      </c>
      <c r="E188" s="5">
        <v>9772</v>
      </c>
      <c r="F188" s="6">
        <v>90</v>
      </c>
    </row>
    <row r="189" spans="2:6" x14ac:dyDescent="0.35">
      <c r="B189" s="4" t="s">
        <v>40</v>
      </c>
      <c r="C189" s="4" t="s">
        <v>38</v>
      </c>
      <c r="D189" s="4" t="s">
        <v>25</v>
      </c>
      <c r="E189" s="5">
        <v>2541</v>
      </c>
      <c r="F189" s="6">
        <v>90</v>
      </c>
    </row>
    <row r="190" spans="2:6" x14ac:dyDescent="0.35">
      <c r="B190" s="4" t="s">
        <v>6</v>
      </c>
      <c r="C190" s="4" t="s">
        <v>37</v>
      </c>
      <c r="D190" s="4" t="s">
        <v>31</v>
      </c>
      <c r="E190" s="5">
        <v>7693</v>
      </c>
      <c r="F190" s="6">
        <v>87</v>
      </c>
    </row>
    <row r="191" spans="2:6" x14ac:dyDescent="0.35">
      <c r="B191" s="4" t="s">
        <v>7</v>
      </c>
      <c r="C191" s="4" t="s">
        <v>36</v>
      </c>
      <c r="D191" s="4" t="s">
        <v>32</v>
      </c>
      <c r="E191" s="5">
        <v>280</v>
      </c>
      <c r="F191" s="6">
        <v>87</v>
      </c>
    </row>
    <row r="192" spans="2:6" x14ac:dyDescent="0.35">
      <c r="B192" s="4" t="s">
        <v>40</v>
      </c>
      <c r="C192" s="4" t="s">
        <v>38</v>
      </c>
      <c r="D192" s="4" t="s">
        <v>26</v>
      </c>
      <c r="E192" s="5">
        <v>609</v>
      </c>
      <c r="F192" s="6">
        <v>87</v>
      </c>
    </row>
    <row r="193" spans="2:6" x14ac:dyDescent="0.35">
      <c r="B193" s="4" t="s">
        <v>9</v>
      </c>
      <c r="C193" s="4" t="s">
        <v>38</v>
      </c>
      <c r="D193" s="4" t="s">
        <v>33</v>
      </c>
      <c r="E193" s="5">
        <v>9506</v>
      </c>
      <c r="F193" s="6">
        <v>87</v>
      </c>
    </row>
    <row r="194" spans="2:6" x14ac:dyDescent="0.35">
      <c r="B194" s="4" t="s">
        <v>10</v>
      </c>
      <c r="C194" s="4" t="s">
        <v>34</v>
      </c>
      <c r="D194" s="4" t="s">
        <v>17</v>
      </c>
      <c r="E194" s="5">
        <v>700</v>
      </c>
      <c r="F194" s="6">
        <v>87</v>
      </c>
    </row>
    <row r="195" spans="2:6" x14ac:dyDescent="0.35">
      <c r="B195" s="4" t="s">
        <v>8</v>
      </c>
      <c r="C195" s="4" t="s">
        <v>37</v>
      </c>
      <c r="D195" s="4" t="s">
        <v>21</v>
      </c>
      <c r="E195" s="5">
        <v>434</v>
      </c>
      <c r="F195" s="6">
        <v>87</v>
      </c>
    </row>
    <row r="196" spans="2:6" x14ac:dyDescent="0.35">
      <c r="B196" s="4" t="s">
        <v>8</v>
      </c>
      <c r="C196" s="4" t="s">
        <v>38</v>
      </c>
      <c r="D196" s="4" t="s">
        <v>22</v>
      </c>
      <c r="E196" s="5">
        <v>168</v>
      </c>
      <c r="F196" s="6">
        <v>84</v>
      </c>
    </row>
    <row r="197" spans="2:6" x14ac:dyDescent="0.35">
      <c r="B197" s="4" t="s">
        <v>41</v>
      </c>
      <c r="C197" s="4" t="s">
        <v>36</v>
      </c>
      <c r="D197" s="4" t="s">
        <v>32</v>
      </c>
      <c r="E197" s="5">
        <v>10304</v>
      </c>
      <c r="F197" s="6">
        <v>84</v>
      </c>
    </row>
    <row r="198" spans="2:6" x14ac:dyDescent="0.35">
      <c r="B198" s="4" t="s">
        <v>5</v>
      </c>
      <c r="C198" s="4" t="s">
        <v>35</v>
      </c>
      <c r="D198" s="4" t="s">
        <v>22</v>
      </c>
      <c r="E198" s="5">
        <v>490</v>
      </c>
      <c r="F198" s="6">
        <v>84</v>
      </c>
    </row>
    <row r="199" spans="2:6" x14ac:dyDescent="0.35">
      <c r="B199" s="4" t="s">
        <v>2</v>
      </c>
      <c r="C199" s="4" t="s">
        <v>39</v>
      </c>
      <c r="D199" s="4" t="s">
        <v>27</v>
      </c>
      <c r="E199" s="5">
        <v>7812</v>
      </c>
      <c r="F199" s="6">
        <v>81</v>
      </c>
    </row>
    <row r="200" spans="2:6" x14ac:dyDescent="0.35">
      <c r="B200" s="4" t="s">
        <v>6</v>
      </c>
      <c r="C200" s="4" t="s">
        <v>37</v>
      </c>
      <c r="D200" s="4" t="s">
        <v>30</v>
      </c>
      <c r="E200" s="5">
        <v>560</v>
      </c>
      <c r="F200" s="6">
        <v>81</v>
      </c>
    </row>
    <row r="201" spans="2:6" x14ac:dyDescent="0.35">
      <c r="B201" s="4" t="s">
        <v>8</v>
      </c>
      <c r="C201" s="4" t="s">
        <v>35</v>
      </c>
      <c r="D201" s="4" t="s">
        <v>30</v>
      </c>
      <c r="E201" s="5">
        <v>3598</v>
      </c>
      <c r="F201" s="6">
        <v>81</v>
      </c>
    </row>
    <row r="202" spans="2:6" x14ac:dyDescent="0.35">
      <c r="B202" s="4" t="s">
        <v>5</v>
      </c>
      <c r="C202" s="4" t="s">
        <v>39</v>
      </c>
      <c r="D202" s="4" t="s">
        <v>22</v>
      </c>
      <c r="E202" s="5">
        <v>6909</v>
      </c>
      <c r="F202" s="6">
        <v>81</v>
      </c>
    </row>
    <row r="203" spans="2:6" x14ac:dyDescent="0.35">
      <c r="B203" s="4" t="s">
        <v>3</v>
      </c>
      <c r="C203" s="4" t="s">
        <v>35</v>
      </c>
      <c r="D203" s="4" t="s">
        <v>23</v>
      </c>
      <c r="E203" s="5">
        <v>2023</v>
      </c>
      <c r="F203" s="6">
        <v>78</v>
      </c>
    </row>
    <row r="204" spans="2:6" x14ac:dyDescent="0.35">
      <c r="B204" s="4" t="s">
        <v>8</v>
      </c>
      <c r="C204" s="4" t="s">
        <v>38</v>
      </c>
      <c r="D204" s="4" t="s">
        <v>21</v>
      </c>
      <c r="E204" s="5">
        <v>6433</v>
      </c>
      <c r="F204" s="6">
        <v>78</v>
      </c>
    </row>
    <row r="205" spans="2:6" x14ac:dyDescent="0.35">
      <c r="B205" s="4" t="s">
        <v>7</v>
      </c>
      <c r="C205" s="4" t="s">
        <v>38</v>
      </c>
      <c r="D205" s="4" t="s">
        <v>14</v>
      </c>
      <c r="E205" s="5">
        <v>1281</v>
      </c>
      <c r="F205" s="6">
        <v>75</v>
      </c>
    </row>
    <row r="206" spans="2:6" x14ac:dyDescent="0.35">
      <c r="B206" s="4" t="s">
        <v>7</v>
      </c>
      <c r="C206" s="4" t="s">
        <v>34</v>
      </c>
      <c r="D206" s="4" t="s">
        <v>32</v>
      </c>
      <c r="E206" s="5">
        <v>3262</v>
      </c>
      <c r="F206" s="6">
        <v>75</v>
      </c>
    </row>
    <row r="207" spans="2:6" x14ac:dyDescent="0.35">
      <c r="B207" s="4" t="s">
        <v>6</v>
      </c>
      <c r="C207" s="4" t="s">
        <v>34</v>
      </c>
      <c r="D207" s="4" t="s">
        <v>29</v>
      </c>
      <c r="E207" s="5">
        <v>3339</v>
      </c>
      <c r="F207" s="6">
        <v>75</v>
      </c>
    </row>
    <row r="208" spans="2:6" x14ac:dyDescent="0.35">
      <c r="B208" s="4" t="s">
        <v>2</v>
      </c>
      <c r="C208" s="4" t="s">
        <v>36</v>
      </c>
      <c r="D208" s="4" t="s">
        <v>29</v>
      </c>
      <c r="E208" s="5">
        <v>8211</v>
      </c>
      <c r="F208" s="6">
        <v>75</v>
      </c>
    </row>
    <row r="209" spans="2:6" x14ac:dyDescent="0.35">
      <c r="B209" s="4" t="s">
        <v>6</v>
      </c>
      <c r="C209" s="4" t="s">
        <v>38</v>
      </c>
      <c r="D209" s="4" t="s">
        <v>25</v>
      </c>
      <c r="E209" s="5">
        <v>469</v>
      </c>
      <c r="F209" s="6">
        <v>75</v>
      </c>
    </row>
    <row r="210" spans="2:6" x14ac:dyDescent="0.35">
      <c r="B210" s="4" t="s">
        <v>5</v>
      </c>
      <c r="C210" s="4" t="s">
        <v>37</v>
      </c>
      <c r="D210" s="4" t="s">
        <v>22</v>
      </c>
      <c r="E210" s="5">
        <v>518</v>
      </c>
      <c r="F210" s="6">
        <v>75</v>
      </c>
    </row>
    <row r="211" spans="2:6" x14ac:dyDescent="0.35">
      <c r="B211" s="4" t="s">
        <v>40</v>
      </c>
      <c r="C211" s="4" t="s">
        <v>34</v>
      </c>
      <c r="D211" s="4" t="s">
        <v>23</v>
      </c>
      <c r="E211" s="5">
        <v>2779</v>
      </c>
      <c r="F211" s="6">
        <v>75</v>
      </c>
    </row>
    <row r="212" spans="2:6" x14ac:dyDescent="0.35">
      <c r="B212" s="4" t="s">
        <v>6</v>
      </c>
      <c r="C212" s="4" t="s">
        <v>34</v>
      </c>
      <c r="D212" s="4" t="s">
        <v>16</v>
      </c>
      <c r="E212" s="5">
        <v>2219</v>
      </c>
      <c r="F212" s="6">
        <v>75</v>
      </c>
    </row>
    <row r="213" spans="2:6" x14ac:dyDescent="0.35">
      <c r="B213" s="4" t="s">
        <v>10</v>
      </c>
      <c r="C213" s="4" t="s">
        <v>36</v>
      </c>
      <c r="D213" s="4" t="s">
        <v>13</v>
      </c>
      <c r="E213" s="5">
        <v>945</v>
      </c>
      <c r="F213" s="6">
        <v>75</v>
      </c>
    </row>
    <row r="214" spans="2:6" x14ac:dyDescent="0.35">
      <c r="B214" s="4" t="s">
        <v>41</v>
      </c>
      <c r="C214" s="4" t="s">
        <v>39</v>
      </c>
      <c r="D214" s="4" t="s">
        <v>14</v>
      </c>
      <c r="E214" s="5">
        <v>3976</v>
      </c>
      <c r="F214" s="6">
        <v>72</v>
      </c>
    </row>
    <row r="215" spans="2:6" x14ac:dyDescent="0.35">
      <c r="B215" s="4" t="s">
        <v>10</v>
      </c>
      <c r="C215" s="4" t="s">
        <v>36</v>
      </c>
      <c r="D215" s="4" t="s">
        <v>27</v>
      </c>
      <c r="E215" s="5">
        <v>1407</v>
      </c>
      <c r="F215" s="6">
        <v>72</v>
      </c>
    </row>
    <row r="216" spans="2:6" x14ac:dyDescent="0.35">
      <c r="B216" s="4" t="s">
        <v>9</v>
      </c>
      <c r="C216" s="4" t="s">
        <v>39</v>
      </c>
      <c r="D216" s="4" t="s">
        <v>25</v>
      </c>
      <c r="E216" s="5">
        <v>3192</v>
      </c>
      <c r="F216" s="6">
        <v>72</v>
      </c>
    </row>
    <row r="217" spans="2:6" x14ac:dyDescent="0.35">
      <c r="B217" s="4" t="s">
        <v>40</v>
      </c>
      <c r="C217" s="4" t="s">
        <v>37</v>
      </c>
      <c r="D217" s="4" t="s">
        <v>29</v>
      </c>
      <c r="E217" s="5">
        <v>9002</v>
      </c>
      <c r="F217" s="6">
        <v>72</v>
      </c>
    </row>
    <row r="218" spans="2:6" x14ac:dyDescent="0.35">
      <c r="B218" s="4" t="s">
        <v>41</v>
      </c>
      <c r="C218" s="4" t="s">
        <v>35</v>
      </c>
      <c r="D218" s="4" t="s">
        <v>13</v>
      </c>
      <c r="E218" s="5">
        <v>4760</v>
      </c>
      <c r="F218" s="6">
        <v>69</v>
      </c>
    </row>
    <row r="219" spans="2:6" x14ac:dyDescent="0.35">
      <c r="B219" s="4" t="s">
        <v>3</v>
      </c>
      <c r="C219" s="4" t="s">
        <v>35</v>
      </c>
      <c r="D219" s="4" t="s">
        <v>29</v>
      </c>
      <c r="E219" s="5">
        <v>2114</v>
      </c>
      <c r="F219" s="6">
        <v>66</v>
      </c>
    </row>
    <row r="220" spans="2:6" x14ac:dyDescent="0.35">
      <c r="B220" s="4" t="s">
        <v>6</v>
      </c>
      <c r="C220" s="4" t="s">
        <v>36</v>
      </c>
      <c r="D220" s="4" t="s">
        <v>21</v>
      </c>
      <c r="E220" s="5">
        <v>497</v>
      </c>
      <c r="F220" s="6">
        <v>63</v>
      </c>
    </row>
    <row r="221" spans="2:6" x14ac:dyDescent="0.35">
      <c r="B221" s="4" t="s">
        <v>7</v>
      </c>
      <c r="C221" s="4" t="s">
        <v>35</v>
      </c>
      <c r="D221" s="4" t="s">
        <v>14</v>
      </c>
      <c r="E221" s="5">
        <v>4606</v>
      </c>
      <c r="F221" s="6">
        <v>63</v>
      </c>
    </row>
    <row r="222" spans="2:6" x14ac:dyDescent="0.35">
      <c r="B222" s="4" t="s">
        <v>5</v>
      </c>
      <c r="C222" s="4" t="s">
        <v>36</v>
      </c>
      <c r="D222" s="4" t="s">
        <v>13</v>
      </c>
      <c r="E222" s="5">
        <v>6146</v>
      </c>
      <c r="F222" s="6">
        <v>63</v>
      </c>
    </row>
    <row r="223" spans="2:6" x14ac:dyDescent="0.35">
      <c r="B223" s="4" t="s">
        <v>6</v>
      </c>
      <c r="C223" s="4" t="s">
        <v>39</v>
      </c>
      <c r="D223" s="4" t="s">
        <v>30</v>
      </c>
      <c r="E223" s="5">
        <v>1638</v>
      </c>
      <c r="F223" s="6">
        <v>63</v>
      </c>
    </row>
    <row r="224" spans="2:6" x14ac:dyDescent="0.35">
      <c r="B224" s="4" t="s">
        <v>8</v>
      </c>
      <c r="C224" s="4" t="s">
        <v>38</v>
      </c>
      <c r="D224" s="4" t="s">
        <v>27</v>
      </c>
      <c r="E224" s="5">
        <v>2268</v>
      </c>
      <c r="F224" s="6">
        <v>63</v>
      </c>
    </row>
    <row r="225" spans="2:6" x14ac:dyDescent="0.35">
      <c r="B225" s="4" t="s">
        <v>9</v>
      </c>
      <c r="C225" s="4" t="s">
        <v>38</v>
      </c>
      <c r="D225" s="4" t="s">
        <v>24</v>
      </c>
      <c r="E225" s="5">
        <v>4137</v>
      </c>
      <c r="F225" s="6">
        <v>60</v>
      </c>
    </row>
    <row r="226" spans="2:6" x14ac:dyDescent="0.35">
      <c r="B226" s="4" t="s">
        <v>9</v>
      </c>
      <c r="C226" s="4" t="s">
        <v>36</v>
      </c>
      <c r="D226" s="4" t="s">
        <v>30</v>
      </c>
      <c r="E226" s="5">
        <v>9051</v>
      </c>
      <c r="F226" s="6">
        <v>57</v>
      </c>
    </row>
    <row r="227" spans="2:6" x14ac:dyDescent="0.35">
      <c r="B227" s="4" t="s">
        <v>6</v>
      </c>
      <c r="C227" s="4" t="s">
        <v>38</v>
      </c>
      <c r="D227" s="4" t="s">
        <v>31</v>
      </c>
      <c r="E227" s="5">
        <v>2681</v>
      </c>
      <c r="F227" s="6">
        <v>54</v>
      </c>
    </row>
    <row r="228" spans="2:6" x14ac:dyDescent="0.35">
      <c r="B228" s="4" t="s">
        <v>2</v>
      </c>
      <c r="C228" s="4" t="s">
        <v>34</v>
      </c>
      <c r="D228" s="4" t="s">
        <v>13</v>
      </c>
      <c r="E228" s="5">
        <v>252</v>
      </c>
      <c r="F228" s="6">
        <v>54</v>
      </c>
    </row>
    <row r="229" spans="2:6" x14ac:dyDescent="0.35">
      <c r="B229" s="4" t="s">
        <v>5</v>
      </c>
      <c r="C229" s="4" t="s">
        <v>38</v>
      </c>
      <c r="D229" s="4" t="s">
        <v>13</v>
      </c>
      <c r="E229" s="5">
        <v>7189</v>
      </c>
      <c r="F229" s="6">
        <v>54</v>
      </c>
    </row>
    <row r="230" spans="2:6" x14ac:dyDescent="0.35">
      <c r="B230" s="4" t="s">
        <v>3</v>
      </c>
      <c r="C230" s="4" t="s">
        <v>34</v>
      </c>
      <c r="D230" s="4" t="s">
        <v>26</v>
      </c>
      <c r="E230" s="5">
        <v>3108</v>
      </c>
      <c r="F230" s="6">
        <v>54</v>
      </c>
    </row>
    <row r="231" spans="2:6" x14ac:dyDescent="0.35">
      <c r="B231" s="4" t="s">
        <v>2</v>
      </c>
      <c r="C231" s="4" t="s">
        <v>37</v>
      </c>
      <c r="D231" s="4" t="s">
        <v>14</v>
      </c>
      <c r="E231" s="5">
        <v>1057</v>
      </c>
      <c r="F231" s="6">
        <v>54</v>
      </c>
    </row>
    <row r="232" spans="2:6" x14ac:dyDescent="0.35">
      <c r="B232" s="4" t="s">
        <v>7</v>
      </c>
      <c r="C232" s="4" t="s">
        <v>37</v>
      </c>
      <c r="D232" s="4" t="s">
        <v>30</v>
      </c>
      <c r="E232" s="5">
        <v>6454</v>
      </c>
      <c r="F232" s="6">
        <v>54</v>
      </c>
    </row>
    <row r="233" spans="2:6" x14ac:dyDescent="0.35">
      <c r="B233" s="4" t="s">
        <v>2</v>
      </c>
      <c r="C233" s="4" t="s">
        <v>38</v>
      </c>
      <c r="D233" s="4" t="s">
        <v>13</v>
      </c>
      <c r="E233" s="5">
        <v>56</v>
      </c>
      <c r="F233" s="6">
        <v>51</v>
      </c>
    </row>
    <row r="234" spans="2:6" x14ac:dyDescent="0.35">
      <c r="B234" s="4" t="s">
        <v>5</v>
      </c>
      <c r="C234" s="4" t="s">
        <v>39</v>
      </c>
      <c r="D234" s="4" t="s">
        <v>26</v>
      </c>
      <c r="E234" s="5">
        <v>5236</v>
      </c>
      <c r="F234" s="6">
        <v>51</v>
      </c>
    </row>
    <row r="235" spans="2:6" x14ac:dyDescent="0.35">
      <c r="B235" s="4" t="s">
        <v>40</v>
      </c>
      <c r="C235" s="4" t="s">
        <v>38</v>
      </c>
      <c r="D235" s="4" t="s">
        <v>24</v>
      </c>
      <c r="E235" s="5">
        <v>623</v>
      </c>
      <c r="F235" s="6">
        <v>51</v>
      </c>
    </row>
    <row r="236" spans="2:6" x14ac:dyDescent="0.35">
      <c r="B236" s="4" t="s">
        <v>3</v>
      </c>
      <c r="C236" s="4" t="s">
        <v>39</v>
      </c>
      <c r="D236" s="4" t="s">
        <v>29</v>
      </c>
      <c r="E236" s="5">
        <v>3640</v>
      </c>
      <c r="F236" s="6">
        <v>51</v>
      </c>
    </row>
    <row r="237" spans="2:6" x14ac:dyDescent="0.35">
      <c r="B237" s="4" t="s">
        <v>5</v>
      </c>
      <c r="C237" s="4" t="s">
        <v>37</v>
      </c>
      <c r="D237" s="4" t="s">
        <v>31</v>
      </c>
      <c r="E237" s="5">
        <v>182</v>
      </c>
      <c r="F237" s="6">
        <v>48</v>
      </c>
    </row>
    <row r="238" spans="2:6" x14ac:dyDescent="0.35">
      <c r="B238" s="4" t="s">
        <v>7</v>
      </c>
      <c r="C238" s="4" t="s">
        <v>34</v>
      </c>
      <c r="D238" s="4" t="s">
        <v>33</v>
      </c>
      <c r="E238" s="5">
        <v>2226</v>
      </c>
      <c r="F238" s="6">
        <v>48</v>
      </c>
    </row>
    <row r="239" spans="2:6" x14ac:dyDescent="0.35">
      <c r="B239" s="4" t="s">
        <v>40</v>
      </c>
      <c r="C239" s="4" t="s">
        <v>34</v>
      </c>
      <c r="D239" s="4" t="s">
        <v>26</v>
      </c>
      <c r="E239" s="5">
        <v>6748</v>
      </c>
      <c r="F239" s="6">
        <v>48</v>
      </c>
    </row>
    <row r="240" spans="2:6" x14ac:dyDescent="0.35">
      <c r="B240" s="4" t="s">
        <v>6</v>
      </c>
      <c r="C240" s="4" t="s">
        <v>34</v>
      </c>
      <c r="D240" s="4" t="s">
        <v>4</v>
      </c>
      <c r="E240" s="5">
        <v>525</v>
      </c>
      <c r="F240" s="6">
        <v>48</v>
      </c>
    </row>
    <row r="241" spans="2:6" x14ac:dyDescent="0.35">
      <c r="B241" s="4" t="s">
        <v>7</v>
      </c>
      <c r="C241" s="4" t="s">
        <v>37</v>
      </c>
      <c r="D241" s="4" t="s">
        <v>33</v>
      </c>
      <c r="E241" s="5">
        <v>6391</v>
      </c>
      <c r="F241" s="6">
        <v>48</v>
      </c>
    </row>
    <row r="242" spans="2:6" x14ac:dyDescent="0.35">
      <c r="B242" s="4" t="s">
        <v>2</v>
      </c>
      <c r="C242" s="4" t="s">
        <v>36</v>
      </c>
      <c r="D242" s="4" t="s">
        <v>17</v>
      </c>
      <c r="E242" s="5">
        <v>189</v>
      </c>
      <c r="F242" s="6">
        <v>48</v>
      </c>
    </row>
    <row r="243" spans="2:6" x14ac:dyDescent="0.35">
      <c r="B243" s="4" t="s">
        <v>40</v>
      </c>
      <c r="C243" s="4" t="s">
        <v>35</v>
      </c>
      <c r="D243" s="4" t="s">
        <v>24</v>
      </c>
      <c r="E243" s="5">
        <v>1638</v>
      </c>
      <c r="F243" s="6">
        <v>48</v>
      </c>
    </row>
    <row r="244" spans="2:6" x14ac:dyDescent="0.35">
      <c r="B244" s="4" t="s">
        <v>8</v>
      </c>
      <c r="C244" s="4" t="s">
        <v>37</v>
      </c>
      <c r="D244" s="4" t="s">
        <v>26</v>
      </c>
      <c r="E244" s="5">
        <v>6279</v>
      </c>
      <c r="F244" s="6">
        <v>45</v>
      </c>
    </row>
    <row r="245" spans="2:6" x14ac:dyDescent="0.35">
      <c r="B245" s="4" t="s">
        <v>40</v>
      </c>
      <c r="C245" s="4" t="s">
        <v>38</v>
      </c>
      <c r="D245" s="4" t="s">
        <v>29</v>
      </c>
      <c r="E245" s="5">
        <v>2541</v>
      </c>
      <c r="F245" s="6">
        <v>45</v>
      </c>
    </row>
    <row r="246" spans="2:6" x14ac:dyDescent="0.35">
      <c r="B246" s="4" t="s">
        <v>9</v>
      </c>
      <c r="C246" s="4" t="s">
        <v>37</v>
      </c>
      <c r="D246" s="4" t="s">
        <v>28</v>
      </c>
      <c r="E246" s="5">
        <v>2919</v>
      </c>
      <c r="F246" s="6">
        <v>45</v>
      </c>
    </row>
    <row r="247" spans="2:6" x14ac:dyDescent="0.35">
      <c r="B247" s="4" t="s">
        <v>5</v>
      </c>
      <c r="C247" s="4" t="s">
        <v>38</v>
      </c>
      <c r="D247" s="4" t="s">
        <v>25</v>
      </c>
      <c r="E247" s="5">
        <v>7483</v>
      </c>
      <c r="F247" s="6">
        <v>45</v>
      </c>
    </row>
    <row r="248" spans="2:6" x14ac:dyDescent="0.35">
      <c r="B248" s="4" t="s">
        <v>7</v>
      </c>
      <c r="C248" s="4" t="s">
        <v>36</v>
      </c>
      <c r="D248" s="4" t="s">
        <v>22</v>
      </c>
      <c r="E248" s="5">
        <v>8435</v>
      </c>
      <c r="F248" s="6">
        <v>42</v>
      </c>
    </row>
    <row r="249" spans="2:6" x14ac:dyDescent="0.35">
      <c r="B249" s="4" t="s">
        <v>3</v>
      </c>
      <c r="C249" s="4" t="s">
        <v>34</v>
      </c>
      <c r="D249" s="4" t="s">
        <v>25</v>
      </c>
      <c r="E249" s="5">
        <v>6300</v>
      </c>
      <c r="F249" s="6">
        <v>42</v>
      </c>
    </row>
    <row r="250" spans="2:6" x14ac:dyDescent="0.35">
      <c r="B250" s="4" t="s">
        <v>40</v>
      </c>
      <c r="C250" s="4" t="s">
        <v>39</v>
      </c>
      <c r="D250" s="4" t="s">
        <v>15</v>
      </c>
      <c r="E250" s="5">
        <v>5775</v>
      </c>
      <c r="F250" s="6">
        <v>42</v>
      </c>
    </row>
    <row r="251" spans="2:6" x14ac:dyDescent="0.35">
      <c r="B251" s="4" t="s">
        <v>2</v>
      </c>
      <c r="C251" s="4" t="s">
        <v>37</v>
      </c>
      <c r="D251" s="4" t="s">
        <v>15</v>
      </c>
      <c r="E251" s="5">
        <v>2863</v>
      </c>
      <c r="F251" s="6">
        <v>42</v>
      </c>
    </row>
    <row r="252" spans="2:6" x14ac:dyDescent="0.35">
      <c r="B252" s="4" t="s">
        <v>5</v>
      </c>
      <c r="C252" s="4" t="s">
        <v>36</v>
      </c>
      <c r="D252" s="4" t="s">
        <v>16</v>
      </c>
      <c r="E252" s="5">
        <v>16184</v>
      </c>
      <c r="F252" s="6">
        <v>39</v>
      </c>
    </row>
    <row r="253" spans="2:6" x14ac:dyDescent="0.35">
      <c r="B253" s="4" t="s">
        <v>41</v>
      </c>
      <c r="C253" s="4" t="s">
        <v>34</v>
      </c>
      <c r="D253" s="4" t="s">
        <v>17</v>
      </c>
      <c r="E253" s="5">
        <v>1463</v>
      </c>
      <c r="F253" s="6">
        <v>39</v>
      </c>
    </row>
    <row r="254" spans="2:6" x14ac:dyDescent="0.35">
      <c r="B254" s="4" t="s">
        <v>3</v>
      </c>
      <c r="C254" s="4" t="s">
        <v>36</v>
      </c>
      <c r="D254" s="4" t="s">
        <v>25</v>
      </c>
      <c r="E254" s="5">
        <v>3339</v>
      </c>
      <c r="F254" s="6">
        <v>39</v>
      </c>
    </row>
    <row r="255" spans="2:6" x14ac:dyDescent="0.35">
      <c r="B255" s="4" t="s">
        <v>7</v>
      </c>
      <c r="C255" s="4" t="s">
        <v>34</v>
      </c>
      <c r="D255" s="4" t="s">
        <v>17</v>
      </c>
      <c r="E255" s="5">
        <v>7777</v>
      </c>
      <c r="F255" s="6">
        <v>39</v>
      </c>
    </row>
    <row r="256" spans="2:6" x14ac:dyDescent="0.35">
      <c r="B256" s="4" t="s">
        <v>40</v>
      </c>
      <c r="C256" s="4" t="s">
        <v>38</v>
      </c>
      <c r="D256" s="4" t="s">
        <v>31</v>
      </c>
      <c r="E256" s="5">
        <v>1988</v>
      </c>
      <c r="F256" s="6">
        <v>39</v>
      </c>
    </row>
    <row r="257" spans="2:6" x14ac:dyDescent="0.35">
      <c r="B257" s="4" t="s">
        <v>3</v>
      </c>
      <c r="C257" s="4" t="s">
        <v>36</v>
      </c>
      <c r="D257" s="4" t="s">
        <v>16</v>
      </c>
      <c r="E257" s="5">
        <v>9198</v>
      </c>
      <c r="F257" s="6">
        <v>36</v>
      </c>
    </row>
    <row r="258" spans="2:6" x14ac:dyDescent="0.35">
      <c r="B258" s="4" t="s">
        <v>6</v>
      </c>
      <c r="C258" s="4" t="s">
        <v>38</v>
      </c>
      <c r="D258" s="4" t="s">
        <v>21</v>
      </c>
      <c r="E258" s="5">
        <v>7322</v>
      </c>
      <c r="F258" s="6">
        <v>36</v>
      </c>
    </row>
    <row r="259" spans="2:6" x14ac:dyDescent="0.35">
      <c r="B259" s="4" t="s">
        <v>2</v>
      </c>
      <c r="C259" s="4" t="s">
        <v>39</v>
      </c>
      <c r="D259" s="4" t="s">
        <v>15</v>
      </c>
      <c r="E259" s="5">
        <v>4802</v>
      </c>
      <c r="F259" s="6">
        <v>36</v>
      </c>
    </row>
    <row r="260" spans="2:6" x14ac:dyDescent="0.35">
      <c r="B260" s="4" t="s">
        <v>40</v>
      </c>
      <c r="C260" s="4" t="s">
        <v>36</v>
      </c>
      <c r="D260" s="4" t="s">
        <v>4</v>
      </c>
      <c r="E260" s="5">
        <v>217</v>
      </c>
      <c r="F260" s="6">
        <v>36</v>
      </c>
    </row>
    <row r="261" spans="2:6" x14ac:dyDescent="0.35">
      <c r="B261" s="4" t="s">
        <v>2</v>
      </c>
      <c r="C261" s="4" t="s">
        <v>39</v>
      </c>
      <c r="D261" s="4" t="s">
        <v>23</v>
      </c>
      <c r="E261" s="5">
        <v>630</v>
      </c>
      <c r="F261" s="6">
        <v>36</v>
      </c>
    </row>
    <row r="262" spans="2:6" x14ac:dyDescent="0.35">
      <c r="B262" s="4" t="s">
        <v>10</v>
      </c>
      <c r="C262" s="4" t="s">
        <v>37</v>
      </c>
      <c r="D262" s="4" t="s">
        <v>23</v>
      </c>
      <c r="E262" s="5">
        <v>4683</v>
      </c>
      <c r="F262" s="6">
        <v>30</v>
      </c>
    </row>
    <row r="263" spans="2:6" x14ac:dyDescent="0.35">
      <c r="B263" s="4" t="s">
        <v>40</v>
      </c>
      <c r="C263" s="4" t="s">
        <v>36</v>
      </c>
      <c r="D263" s="4" t="s">
        <v>25</v>
      </c>
      <c r="E263" s="5">
        <v>5439</v>
      </c>
      <c r="F263" s="6">
        <v>30</v>
      </c>
    </row>
    <row r="264" spans="2:6" x14ac:dyDescent="0.35">
      <c r="B264" s="4" t="s">
        <v>8</v>
      </c>
      <c r="C264" s="4" t="s">
        <v>37</v>
      </c>
      <c r="D264" s="4" t="s">
        <v>15</v>
      </c>
      <c r="E264" s="5">
        <v>9709</v>
      </c>
      <c r="F264" s="6">
        <v>30</v>
      </c>
    </row>
    <row r="265" spans="2:6" x14ac:dyDescent="0.35">
      <c r="B265" s="4" t="s">
        <v>10</v>
      </c>
      <c r="C265" s="4" t="s">
        <v>39</v>
      </c>
      <c r="D265" s="4" t="s">
        <v>33</v>
      </c>
      <c r="E265" s="5">
        <v>12950</v>
      </c>
      <c r="F265" s="6">
        <v>30</v>
      </c>
    </row>
    <row r="266" spans="2:6" x14ac:dyDescent="0.35">
      <c r="B266" s="4" t="s">
        <v>6</v>
      </c>
      <c r="C266" s="4" t="s">
        <v>36</v>
      </c>
      <c r="D266" s="4" t="s">
        <v>13</v>
      </c>
      <c r="E266" s="5">
        <v>4319</v>
      </c>
      <c r="F266" s="6">
        <v>30</v>
      </c>
    </row>
    <row r="267" spans="2:6" x14ac:dyDescent="0.35">
      <c r="B267" s="4" t="s">
        <v>40</v>
      </c>
      <c r="C267" s="4" t="s">
        <v>39</v>
      </c>
      <c r="D267" s="4" t="s">
        <v>27</v>
      </c>
      <c r="E267" s="5">
        <v>6370</v>
      </c>
      <c r="F267" s="6">
        <v>30</v>
      </c>
    </row>
    <row r="268" spans="2:6" x14ac:dyDescent="0.35">
      <c r="B268" s="4" t="s">
        <v>6</v>
      </c>
      <c r="C268" s="4" t="s">
        <v>39</v>
      </c>
      <c r="D268" s="4" t="s">
        <v>17</v>
      </c>
      <c r="E268" s="5">
        <v>6048</v>
      </c>
      <c r="F268" s="6">
        <v>27</v>
      </c>
    </row>
    <row r="269" spans="2:6" x14ac:dyDescent="0.35">
      <c r="B269" s="4" t="s">
        <v>9</v>
      </c>
      <c r="C269" s="4" t="s">
        <v>34</v>
      </c>
      <c r="D269" s="4" t="s">
        <v>21</v>
      </c>
      <c r="E269" s="5">
        <v>6832</v>
      </c>
      <c r="F269" s="6">
        <v>27</v>
      </c>
    </row>
    <row r="270" spans="2:6" x14ac:dyDescent="0.35">
      <c r="B270" s="4" t="s">
        <v>7</v>
      </c>
      <c r="C270" s="4" t="s">
        <v>35</v>
      </c>
      <c r="D270" s="4" t="s">
        <v>16</v>
      </c>
      <c r="E270" s="5">
        <v>2135</v>
      </c>
      <c r="F270" s="6">
        <v>27</v>
      </c>
    </row>
    <row r="271" spans="2:6" x14ac:dyDescent="0.35">
      <c r="B271" s="4" t="s">
        <v>8</v>
      </c>
      <c r="C271" s="4" t="s">
        <v>39</v>
      </c>
      <c r="D271" s="4" t="s">
        <v>26</v>
      </c>
      <c r="E271" s="5">
        <v>1561</v>
      </c>
      <c r="F271" s="6">
        <v>27</v>
      </c>
    </row>
    <row r="272" spans="2:6" x14ac:dyDescent="0.35">
      <c r="B272" s="4" t="s">
        <v>10</v>
      </c>
      <c r="C272" s="4" t="s">
        <v>37</v>
      </c>
      <c r="D272" s="4" t="s">
        <v>28</v>
      </c>
      <c r="E272" s="5">
        <v>3059</v>
      </c>
      <c r="F272" s="6">
        <v>27</v>
      </c>
    </row>
    <row r="273" spans="2:6" x14ac:dyDescent="0.35">
      <c r="B273" s="4" t="s">
        <v>8</v>
      </c>
      <c r="C273" s="4" t="s">
        <v>39</v>
      </c>
      <c r="D273" s="4" t="s">
        <v>18</v>
      </c>
      <c r="E273" s="5">
        <v>9660</v>
      </c>
      <c r="F273" s="6">
        <v>27</v>
      </c>
    </row>
    <row r="274" spans="2:6" x14ac:dyDescent="0.35">
      <c r="B274" s="4" t="s">
        <v>7</v>
      </c>
      <c r="C274" s="4" t="s">
        <v>34</v>
      </c>
      <c r="D274" s="4" t="s">
        <v>15</v>
      </c>
      <c r="E274" s="5">
        <v>3829</v>
      </c>
      <c r="F274" s="6">
        <v>24</v>
      </c>
    </row>
    <row r="275" spans="2:6" x14ac:dyDescent="0.35">
      <c r="B275" s="4" t="s">
        <v>10</v>
      </c>
      <c r="C275" s="4" t="s">
        <v>34</v>
      </c>
      <c r="D275" s="4" t="s">
        <v>22</v>
      </c>
      <c r="E275" s="5">
        <v>4053</v>
      </c>
      <c r="F275" s="6">
        <v>24</v>
      </c>
    </row>
    <row r="276" spans="2:6" x14ac:dyDescent="0.35">
      <c r="B276" s="4" t="s">
        <v>5</v>
      </c>
      <c r="C276" s="4" t="s">
        <v>34</v>
      </c>
      <c r="D276" s="4" t="s">
        <v>27</v>
      </c>
      <c r="E276" s="5">
        <v>6986</v>
      </c>
      <c r="F276" s="6">
        <v>21</v>
      </c>
    </row>
    <row r="277" spans="2:6" x14ac:dyDescent="0.35">
      <c r="B277" s="4" t="s">
        <v>5</v>
      </c>
      <c r="C277" s="4" t="s">
        <v>38</v>
      </c>
      <c r="D277" s="4" t="s">
        <v>32</v>
      </c>
      <c r="E277" s="5">
        <v>5075</v>
      </c>
      <c r="F277" s="6">
        <v>21</v>
      </c>
    </row>
    <row r="278" spans="2:6" x14ac:dyDescent="0.35">
      <c r="B278" s="4" t="s">
        <v>40</v>
      </c>
      <c r="C278" s="4" t="s">
        <v>37</v>
      </c>
      <c r="D278" s="4" t="s">
        <v>19</v>
      </c>
      <c r="E278" s="5">
        <v>7693</v>
      </c>
      <c r="F278" s="6">
        <v>21</v>
      </c>
    </row>
    <row r="279" spans="2:6" x14ac:dyDescent="0.35">
      <c r="B279" s="4" t="s">
        <v>2</v>
      </c>
      <c r="C279" s="4" t="s">
        <v>36</v>
      </c>
      <c r="D279" s="4" t="s">
        <v>16</v>
      </c>
      <c r="E279" s="5">
        <v>11417</v>
      </c>
      <c r="F279" s="6">
        <v>21</v>
      </c>
    </row>
    <row r="280" spans="2:6" x14ac:dyDescent="0.35">
      <c r="B280" s="4" t="s">
        <v>7</v>
      </c>
      <c r="C280" s="4" t="s">
        <v>35</v>
      </c>
      <c r="D280" s="4" t="s">
        <v>27</v>
      </c>
      <c r="E280" s="5">
        <v>2478</v>
      </c>
      <c r="F280" s="6">
        <v>21</v>
      </c>
    </row>
    <row r="281" spans="2:6" x14ac:dyDescent="0.35">
      <c r="B281" s="4" t="s">
        <v>41</v>
      </c>
      <c r="C281" s="4" t="s">
        <v>38</v>
      </c>
      <c r="D281" s="4" t="s">
        <v>25</v>
      </c>
      <c r="E281" s="5">
        <v>154</v>
      </c>
      <c r="F281" s="6">
        <v>21</v>
      </c>
    </row>
    <row r="282" spans="2:6" x14ac:dyDescent="0.35">
      <c r="B282" s="4" t="s">
        <v>5</v>
      </c>
      <c r="C282" s="4" t="s">
        <v>37</v>
      </c>
      <c r="D282" s="4" t="s">
        <v>25</v>
      </c>
      <c r="E282" s="5">
        <v>8813</v>
      </c>
      <c r="F282" s="6">
        <v>21</v>
      </c>
    </row>
    <row r="283" spans="2:6" x14ac:dyDescent="0.35">
      <c r="B283" s="4" t="s">
        <v>2</v>
      </c>
      <c r="C283" s="4" t="s">
        <v>37</v>
      </c>
      <c r="D283" s="4" t="s">
        <v>19</v>
      </c>
      <c r="E283" s="5">
        <v>238</v>
      </c>
      <c r="F283" s="6">
        <v>18</v>
      </c>
    </row>
    <row r="284" spans="2:6" x14ac:dyDescent="0.35">
      <c r="B284" s="4" t="s">
        <v>3</v>
      </c>
      <c r="C284" s="4" t="s">
        <v>36</v>
      </c>
      <c r="D284" s="4" t="s">
        <v>19</v>
      </c>
      <c r="E284" s="5">
        <v>1281</v>
      </c>
      <c r="F284" s="6">
        <v>18</v>
      </c>
    </row>
    <row r="285" spans="2:6" x14ac:dyDescent="0.35">
      <c r="B285" s="4" t="s">
        <v>3</v>
      </c>
      <c r="C285" s="4" t="s">
        <v>34</v>
      </c>
      <c r="D285" s="4" t="s">
        <v>20</v>
      </c>
      <c r="E285" s="5">
        <v>2583</v>
      </c>
      <c r="F285" s="6">
        <v>18</v>
      </c>
    </row>
    <row r="286" spans="2:6" x14ac:dyDescent="0.35">
      <c r="B286" s="4" t="s">
        <v>5</v>
      </c>
      <c r="C286" s="4" t="s">
        <v>36</v>
      </c>
      <c r="D286" s="4" t="s">
        <v>23</v>
      </c>
      <c r="E286" s="5">
        <v>6314</v>
      </c>
      <c r="F286" s="6">
        <v>15</v>
      </c>
    </row>
    <row r="287" spans="2:6" x14ac:dyDescent="0.35">
      <c r="B287" s="4" t="s">
        <v>2</v>
      </c>
      <c r="C287" s="4" t="s">
        <v>35</v>
      </c>
      <c r="D287" s="4" t="s">
        <v>19</v>
      </c>
      <c r="E287" s="5">
        <v>553</v>
      </c>
      <c r="F287" s="6">
        <v>15</v>
      </c>
    </row>
    <row r="288" spans="2:6" x14ac:dyDescent="0.35">
      <c r="B288" s="4" t="s">
        <v>6</v>
      </c>
      <c r="C288" s="4" t="s">
        <v>34</v>
      </c>
      <c r="D288" s="4" t="s">
        <v>15</v>
      </c>
      <c r="E288" s="5">
        <v>1442</v>
      </c>
      <c r="F288" s="6">
        <v>15</v>
      </c>
    </row>
    <row r="289" spans="2:6" x14ac:dyDescent="0.35">
      <c r="B289" s="4" t="s">
        <v>5</v>
      </c>
      <c r="C289" s="4" t="s">
        <v>35</v>
      </c>
      <c r="D289" s="4" t="s">
        <v>18</v>
      </c>
      <c r="E289" s="5">
        <v>2415</v>
      </c>
      <c r="F289" s="6">
        <v>15</v>
      </c>
    </row>
    <row r="290" spans="2:6" x14ac:dyDescent="0.35">
      <c r="B290" s="4" t="s">
        <v>5</v>
      </c>
      <c r="C290" s="4" t="s">
        <v>37</v>
      </c>
      <c r="D290" s="4" t="s">
        <v>14</v>
      </c>
      <c r="E290" s="5">
        <v>4991</v>
      </c>
      <c r="F290" s="6">
        <v>12</v>
      </c>
    </row>
    <row r="291" spans="2:6" x14ac:dyDescent="0.35">
      <c r="B291" s="4" t="s">
        <v>40</v>
      </c>
      <c r="C291" s="4" t="s">
        <v>39</v>
      </c>
      <c r="D291" s="4" t="s">
        <v>22</v>
      </c>
      <c r="E291" s="5">
        <v>5817</v>
      </c>
      <c r="F291" s="6">
        <v>12</v>
      </c>
    </row>
    <row r="292" spans="2:6" x14ac:dyDescent="0.35">
      <c r="B292" s="4" t="s">
        <v>6</v>
      </c>
      <c r="C292" s="4" t="s">
        <v>36</v>
      </c>
      <c r="D292" s="4" t="s">
        <v>32</v>
      </c>
      <c r="E292" s="5">
        <v>6118</v>
      </c>
      <c r="F292" s="6">
        <v>9</v>
      </c>
    </row>
    <row r="293" spans="2:6" x14ac:dyDescent="0.35">
      <c r="B293" s="4" t="s">
        <v>9</v>
      </c>
      <c r="C293" s="4" t="s">
        <v>38</v>
      </c>
      <c r="D293" s="4" t="s">
        <v>17</v>
      </c>
      <c r="E293" s="5">
        <v>2408</v>
      </c>
      <c r="F293" s="6">
        <v>9</v>
      </c>
    </row>
    <row r="294" spans="2:6" x14ac:dyDescent="0.35">
      <c r="B294" s="4" t="s">
        <v>41</v>
      </c>
      <c r="C294" s="4" t="s">
        <v>37</v>
      </c>
      <c r="D294" s="4" t="s">
        <v>21</v>
      </c>
      <c r="E294" s="5">
        <v>2933</v>
      </c>
      <c r="F294" s="6">
        <v>9</v>
      </c>
    </row>
    <row r="295" spans="2:6" x14ac:dyDescent="0.35">
      <c r="B295" s="4" t="s">
        <v>5</v>
      </c>
      <c r="C295" s="4" t="s">
        <v>35</v>
      </c>
      <c r="D295" s="4" t="s">
        <v>4</v>
      </c>
      <c r="E295" s="5">
        <v>2744</v>
      </c>
      <c r="F295" s="6">
        <v>9</v>
      </c>
    </row>
    <row r="296" spans="2:6" x14ac:dyDescent="0.35">
      <c r="B296" s="4" t="s">
        <v>10</v>
      </c>
      <c r="C296" s="4" t="s">
        <v>34</v>
      </c>
      <c r="D296" s="4" t="s">
        <v>26</v>
      </c>
      <c r="E296" s="5">
        <v>4991</v>
      </c>
      <c r="F296" s="6">
        <v>9</v>
      </c>
    </row>
    <row r="297" spans="2:6" x14ac:dyDescent="0.35">
      <c r="B297" s="4" t="s">
        <v>6</v>
      </c>
      <c r="C297" s="4" t="s">
        <v>38</v>
      </c>
      <c r="D297" s="4" t="s">
        <v>16</v>
      </c>
      <c r="E297" s="5">
        <v>938</v>
      </c>
      <c r="F297" s="6">
        <v>6</v>
      </c>
    </row>
    <row r="298" spans="2:6" x14ac:dyDescent="0.35">
      <c r="B298" s="4" t="s">
        <v>10</v>
      </c>
      <c r="C298" s="4" t="s">
        <v>35</v>
      </c>
      <c r="D298" s="4" t="s">
        <v>15</v>
      </c>
      <c r="E298" s="5">
        <v>2562</v>
      </c>
      <c r="F298" s="6">
        <v>6</v>
      </c>
    </row>
    <row r="299" spans="2:6" x14ac:dyDescent="0.35">
      <c r="B299" s="4" t="s">
        <v>6</v>
      </c>
      <c r="C299" s="4" t="s">
        <v>37</v>
      </c>
      <c r="D299" s="4" t="s">
        <v>26</v>
      </c>
      <c r="E299" s="5">
        <v>6818</v>
      </c>
      <c r="F299" s="6">
        <v>6</v>
      </c>
    </row>
    <row r="300" spans="2:6" x14ac:dyDescent="0.35">
      <c r="B300" s="4" t="s">
        <v>2</v>
      </c>
      <c r="C300" s="4" t="s">
        <v>38</v>
      </c>
      <c r="D300" s="4" t="s">
        <v>4</v>
      </c>
      <c r="E300" s="5">
        <v>3549</v>
      </c>
      <c r="F300" s="6">
        <v>3</v>
      </c>
    </row>
    <row r="301" spans="2:6" x14ac:dyDescent="0.35">
      <c r="B301" s="4" t="s">
        <v>41</v>
      </c>
      <c r="C301" s="4" t="s">
        <v>38</v>
      </c>
      <c r="D301" s="4" t="s">
        <v>22</v>
      </c>
      <c r="E301" s="5">
        <v>5915</v>
      </c>
      <c r="F301" s="6">
        <v>3</v>
      </c>
    </row>
    <row r="302" spans="2:6" x14ac:dyDescent="0.35">
      <c r="B302" s="4" t="s">
        <v>5</v>
      </c>
      <c r="C302" s="4" t="s">
        <v>36</v>
      </c>
      <c r="D302" s="4" t="s">
        <v>18</v>
      </c>
      <c r="E302" s="5">
        <v>6111</v>
      </c>
      <c r="F302" s="6">
        <v>3</v>
      </c>
    </row>
    <row r="303" spans="2:6" x14ac:dyDescent="0.35">
      <c r="B303" s="4" t="s">
        <v>6</v>
      </c>
      <c r="C303" s="4" t="s">
        <v>39</v>
      </c>
      <c r="D303" s="4" t="s">
        <v>24</v>
      </c>
      <c r="E303" s="5">
        <v>2989</v>
      </c>
      <c r="F303" s="6">
        <v>3</v>
      </c>
    </row>
    <row r="304" spans="2:6" x14ac:dyDescent="0.35">
      <c r="B304" s="4" t="s">
        <v>7</v>
      </c>
      <c r="C304" s="4" t="s">
        <v>37</v>
      </c>
      <c r="D304" s="4" t="s">
        <v>26</v>
      </c>
      <c r="E304" s="5">
        <v>5306</v>
      </c>
      <c r="F304" s="6">
        <v>0</v>
      </c>
    </row>
  </sheetData>
  <conditionalFormatting sqref="E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duplicateValues" dxfId="319" priority="1"/>
    <cfRule type="duplicateValues" dxfId="318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DC6F-468B-4AB1-827A-861147964D2C}">
  <dimension ref="A1:I20"/>
  <sheetViews>
    <sheetView showGridLines="0" zoomScale="130" zoomScaleNormal="130" workbookViewId="0">
      <selection activeCell="E6" sqref="E6"/>
    </sheetView>
  </sheetViews>
  <sheetFormatPr defaultRowHeight="14.5" x14ac:dyDescent="0.35"/>
  <cols>
    <col min="1" max="1" width="4.1796875" customWidth="1"/>
    <col min="2" max="2" width="11.81640625" customWidth="1"/>
    <col min="3" max="3" width="13.453125" customWidth="1"/>
    <col min="4" max="4" width="11.26953125" customWidth="1"/>
    <col min="5" max="5" width="11" customWidth="1"/>
  </cols>
  <sheetData>
    <row r="1" spans="1:9" s="21" customFormat="1" ht="44" customHeight="1" x14ac:dyDescent="0.8">
      <c r="A1" s="16"/>
      <c r="B1" s="35" t="str">
        <f>Data!S10</f>
        <v>Sales by country (with formulas)</v>
      </c>
    </row>
    <row r="5" spans="1:9" s="36" customFormat="1" ht="15.5" x14ac:dyDescent="0.35">
      <c r="B5" s="38" t="s">
        <v>65</v>
      </c>
      <c r="C5" s="37" t="s">
        <v>1</v>
      </c>
      <c r="D5" s="37"/>
      <c r="E5" s="37" t="s">
        <v>66</v>
      </c>
    </row>
    <row r="6" spans="1:9" x14ac:dyDescent="0.35">
      <c r="B6" s="39" t="s">
        <v>34</v>
      </c>
      <c r="C6" s="41">
        <f>SUMIF(Table4[Geography],B6,Table4[Amount])</f>
        <v>252469</v>
      </c>
      <c r="D6" s="41">
        <f>C6</f>
        <v>252469</v>
      </c>
      <c r="E6" s="44">
        <f>SUMIF(Table4[Geography],B6,Table4[Units])</f>
        <v>8760</v>
      </c>
    </row>
    <row r="7" spans="1:9" x14ac:dyDescent="0.35">
      <c r="B7" s="40" t="s">
        <v>36</v>
      </c>
      <c r="C7" s="42">
        <f>SUMIF(Table4[Geography],B7,Table4[Amount])</f>
        <v>237944</v>
      </c>
      <c r="D7" s="42">
        <f>C7</f>
        <v>237944</v>
      </c>
      <c r="E7" s="45">
        <f>SUMIF(Table4[Geography],B7,Table4[Units])</f>
        <v>7302</v>
      </c>
    </row>
    <row r="8" spans="1:9" x14ac:dyDescent="0.35">
      <c r="B8" s="40" t="s">
        <v>37</v>
      </c>
      <c r="C8" s="42">
        <f>SUMIF(Table4[Geography],B8,Table4[Amount])</f>
        <v>218813</v>
      </c>
      <c r="D8" s="42">
        <f>C8</f>
        <v>218813</v>
      </c>
      <c r="E8" s="45">
        <f>SUMIF(Table4[Geography],B8,Table4[Units])</f>
        <v>7431</v>
      </c>
      <c r="F8" s="4"/>
    </row>
    <row r="9" spans="1:9" x14ac:dyDescent="0.35">
      <c r="B9" s="40" t="s">
        <v>35</v>
      </c>
      <c r="C9" s="42">
        <f>SUMIF(Table4[Geography],B9,Table4[Amount])</f>
        <v>189434</v>
      </c>
      <c r="D9" s="42">
        <f>C9</f>
        <v>189434</v>
      </c>
      <c r="E9" s="45">
        <f>SUMIF(Table4[Geography],B9,Table4[Units])</f>
        <v>10158</v>
      </c>
      <c r="F9" s="4"/>
    </row>
    <row r="10" spans="1:9" x14ac:dyDescent="0.35">
      <c r="B10" s="39" t="s">
        <v>39</v>
      </c>
      <c r="C10" s="42">
        <f>SUMIF(Table4[Geography],B10,Table4[Amount])</f>
        <v>173530</v>
      </c>
      <c r="D10" s="42">
        <f>C10</f>
        <v>173530</v>
      </c>
      <c r="E10" s="45">
        <f>SUMIF(Table4[Geography],B10,Table4[Units])</f>
        <v>5745</v>
      </c>
    </row>
    <row r="11" spans="1:9" x14ac:dyDescent="0.35">
      <c r="B11" s="39" t="s">
        <v>38</v>
      </c>
      <c r="C11" s="41">
        <f>SUMIF(Table4[Geography],B11,Table4[Amount])</f>
        <v>168679</v>
      </c>
      <c r="D11" s="41">
        <f>C11</f>
        <v>168679</v>
      </c>
      <c r="E11" s="44">
        <f>SUMIF(Table4[Geography],B11,Table4[Units])</f>
        <v>6264</v>
      </c>
    </row>
    <row r="13" spans="1:9" x14ac:dyDescent="0.35">
      <c r="H13" s="4"/>
      <c r="I13" s="4"/>
    </row>
    <row r="14" spans="1:9" x14ac:dyDescent="0.35">
      <c r="H14" s="4"/>
      <c r="I14" s="4"/>
    </row>
    <row r="15" spans="1:9" x14ac:dyDescent="0.35">
      <c r="H15" s="4"/>
      <c r="I15" s="4"/>
    </row>
    <row r="16" spans="1:9" x14ac:dyDescent="0.35">
      <c r="H16" s="4"/>
      <c r="I16" s="4"/>
    </row>
    <row r="17" spans="8:9" x14ac:dyDescent="0.35">
      <c r="H17" s="4"/>
      <c r="I17" s="4"/>
    </row>
    <row r="18" spans="8:9" x14ac:dyDescent="0.35">
      <c r="H18" s="4"/>
      <c r="I18" s="4"/>
    </row>
    <row r="19" spans="8:9" x14ac:dyDescent="0.35">
      <c r="H19" s="4"/>
      <c r="I19" s="4"/>
    </row>
    <row r="20" spans="8:9" x14ac:dyDescent="0.35">
      <c r="H20" s="4"/>
      <c r="I20" s="4"/>
    </row>
  </sheetData>
  <sortState xmlns:xlrd2="http://schemas.microsoft.com/office/spreadsheetml/2017/richdata2" ref="B5:E11">
    <sortCondition descending="1" ref="C6:C11"/>
  </sortState>
  <conditionalFormatting sqref="D1:D1048576">
    <cfRule type="dataBar" priority="1">
      <dataBar showValue="0"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{3ECECF70-3DD2-41F9-A4C6-63228969D9F5}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CECF70-3DD2-41F9-A4C6-63228969D9F5}">
            <x14:dataBar minLength="0" maxLength="100" border="1" gradient="0" negativeBarBorderColorSameAsPositive="0">
              <x14:cfvo type="autoMin"/>
              <x14:cfvo type="autoMax"/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2F61-0F66-4D8E-916A-20C6146D43FC}">
  <dimension ref="A1:F12"/>
  <sheetViews>
    <sheetView showGridLines="0" workbookViewId="0">
      <selection activeCell="F12" sqref="F12"/>
    </sheetView>
  </sheetViews>
  <sheetFormatPr defaultRowHeight="14.5" x14ac:dyDescent="0.35"/>
  <cols>
    <col min="1" max="1" width="2.90625" customWidth="1"/>
    <col min="3" max="3" width="18" bestFit="1" customWidth="1"/>
    <col min="4" max="6" width="8.453125" bestFit="1" customWidth="1"/>
    <col min="7" max="7" width="11.7265625" customWidth="1"/>
  </cols>
  <sheetData>
    <row r="1" spans="1:6" s="21" customFormat="1" ht="61.5" customHeight="1" x14ac:dyDescent="0.8">
      <c r="A1" s="16"/>
      <c r="B1" s="35" t="str">
        <f>Data!S12</f>
        <v>Top 5 products by $ per unit</v>
      </c>
    </row>
    <row r="6" spans="1:6" s="15" customFormat="1" x14ac:dyDescent="0.35">
      <c r="C6" s="22" t="s">
        <v>67</v>
      </c>
      <c r="D6" t="s">
        <v>71</v>
      </c>
      <c r="E6"/>
      <c r="F6"/>
    </row>
    <row r="7" spans="1:6" x14ac:dyDescent="0.35">
      <c r="C7" s="23" t="s">
        <v>15</v>
      </c>
      <c r="D7" s="52">
        <v>44.990867579908674</v>
      </c>
    </row>
    <row r="8" spans="1:6" x14ac:dyDescent="0.35">
      <c r="C8" s="23" t="s">
        <v>33</v>
      </c>
      <c r="D8" s="52">
        <v>37.303128371089535</v>
      </c>
    </row>
    <row r="9" spans="1:6" x14ac:dyDescent="0.35">
      <c r="C9" s="23" t="s">
        <v>24</v>
      </c>
      <c r="D9" s="52">
        <v>33.88697318007663</v>
      </c>
    </row>
    <row r="10" spans="1:6" x14ac:dyDescent="0.35">
      <c r="C10" s="23" t="s">
        <v>26</v>
      </c>
      <c r="D10" s="52">
        <v>32.807189542483663</v>
      </c>
    </row>
    <row r="11" spans="1:6" x14ac:dyDescent="0.35">
      <c r="C11" s="23" t="s">
        <v>22</v>
      </c>
      <c r="D11" s="52">
        <v>32.301656920077974</v>
      </c>
    </row>
    <row r="12" spans="1:6" x14ac:dyDescent="0.35">
      <c r="C12" s="23" t="s">
        <v>68</v>
      </c>
      <c r="D12" s="52">
        <v>35.949565217391303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6B9D-5397-462B-8537-3054A11F8825}">
  <dimension ref="A1:S304"/>
  <sheetViews>
    <sheetView workbookViewId="0">
      <selection activeCell="K7" sqref="K7"/>
    </sheetView>
  </sheetViews>
  <sheetFormatPr defaultRowHeight="14.5" x14ac:dyDescent="0.35"/>
  <cols>
    <col min="1" max="1" width="3.1796875" customWidth="1"/>
    <col min="11" max="13" width="8.7265625" style="15"/>
    <col min="15" max="15" width="12.1796875" customWidth="1"/>
    <col min="16" max="16" width="12.7265625" customWidth="1"/>
    <col min="17" max="17" width="12.08984375" customWidth="1"/>
    <col min="18" max="18" width="10.7265625" customWidth="1"/>
    <col min="19" max="19" width="14.36328125" customWidth="1"/>
  </cols>
  <sheetData>
    <row r="1" spans="1:19" s="21" customFormat="1" ht="67" customHeight="1" x14ac:dyDescent="0.8">
      <c r="A1" s="16"/>
      <c r="B1" s="35" t="str">
        <f>Data!S13</f>
        <v>Are there any anomalies in the data?</v>
      </c>
    </row>
    <row r="4" spans="1:19" x14ac:dyDescent="0.35">
      <c r="O4" s="53" t="s">
        <v>11</v>
      </c>
      <c r="P4" s="54" t="s">
        <v>12</v>
      </c>
      <c r="Q4" s="54" t="s">
        <v>0</v>
      </c>
      <c r="R4" s="54" t="s">
        <v>1</v>
      </c>
      <c r="S4" s="54" t="s">
        <v>49</v>
      </c>
    </row>
    <row r="5" spans="1:19" x14ac:dyDescent="0.35">
      <c r="O5" s="2" t="s">
        <v>40</v>
      </c>
      <c r="P5" s="47" t="s">
        <v>37</v>
      </c>
      <c r="Q5" s="47" t="s">
        <v>30</v>
      </c>
      <c r="R5" s="55">
        <v>1624</v>
      </c>
      <c r="S5" s="56">
        <v>114</v>
      </c>
    </row>
    <row r="6" spans="1:19" x14ac:dyDescent="0.35">
      <c r="O6" s="3" t="s">
        <v>8</v>
      </c>
      <c r="P6" s="48" t="s">
        <v>35</v>
      </c>
      <c r="Q6" s="48" t="s">
        <v>32</v>
      </c>
      <c r="R6" s="57">
        <v>6706</v>
      </c>
      <c r="S6" s="58">
        <v>459</v>
      </c>
    </row>
    <row r="7" spans="1:19" x14ac:dyDescent="0.35">
      <c r="O7" s="2" t="s">
        <v>9</v>
      </c>
      <c r="P7" s="47" t="s">
        <v>35</v>
      </c>
      <c r="Q7" s="47" t="s">
        <v>4</v>
      </c>
      <c r="R7" s="55">
        <v>959</v>
      </c>
      <c r="S7" s="56">
        <v>147</v>
      </c>
    </row>
    <row r="8" spans="1:19" x14ac:dyDescent="0.35">
      <c r="O8" s="3" t="s">
        <v>41</v>
      </c>
      <c r="P8" s="48" t="s">
        <v>36</v>
      </c>
      <c r="Q8" s="48" t="s">
        <v>18</v>
      </c>
      <c r="R8" s="57">
        <v>9632</v>
      </c>
      <c r="S8" s="58">
        <v>288</v>
      </c>
    </row>
    <row r="9" spans="1:19" x14ac:dyDescent="0.35">
      <c r="O9" s="2" t="s">
        <v>6</v>
      </c>
      <c r="P9" s="47" t="s">
        <v>39</v>
      </c>
      <c r="Q9" s="47" t="s">
        <v>25</v>
      </c>
      <c r="R9" s="55">
        <v>2100</v>
      </c>
      <c r="S9" s="56">
        <v>414</v>
      </c>
    </row>
    <row r="10" spans="1:19" x14ac:dyDescent="0.35">
      <c r="O10" s="3" t="s">
        <v>40</v>
      </c>
      <c r="P10" s="48" t="s">
        <v>35</v>
      </c>
      <c r="Q10" s="48" t="s">
        <v>33</v>
      </c>
      <c r="R10" s="57">
        <v>8869</v>
      </c>
      <c r="S10" s="58">
        <v>432</v>
      </c>
    </row>
    <row r="11" spans="1:19" x14ac:dyDescent="0.35">
      <c r="O11" s="2" t="s">
        <v>6</v>
      </c>
      <c r="P11" s="47" t="s">
        <v>38</v>
      </c>
      <c r="Q11" s="47" t="s">
        <v>31</v>
      </c>
      <c r="R11" s="55">
        <v>2681</v>
      </c>
      <c r="S11" s="56">
        <v>54</v>
      </c>
    </row>
    <row r="12" spans="1:19" x14ac:dyDescent="0.35">
      <c r="O12" s="3" t="s">
        <v>8</v>
      </c>
      <c r="P12" s="48" t="s">
        <v>35</v>
      </c>
      <c r="Q12" s="48" t="s">
        <v>22</v>
      </c>
      <c r="R12" s="57">
        <v>5012</v>
      </c>
      <c r="S12" s="58">
        <v>210</v>
      </c>
    </row>
    <row r="13" spans="1:19" x14ac:dyDescent="0.35">
      <c r="O13" s="2" t="s">
        <v>7</v>
      </c>
      <c r="P13" s="47" t="s">
        <v>38</v>
      </c>
      <c r="Q13" s="47" t="s">
        <v>14</v>
      </c>
      <c r="R13" s="55">
        <v>1281</v>
      </c>
      <c r="S13" s="56">
        <v>75</v>
      </c>
    </row>
    <row r="14" spans="1:19" x14ac:dyDescent="0.35">
      <c r="O14" s="3" t="s">
        <v>5</v>
      </c>
      <c r="P14" s="48" t="s">
        <v>37</v>
      </c>
      <c r="Q14" s="48" t="s">
        <v>14</v>
      </c>
      <c r="R14" s="57">
        <v>4991</v>
      </c>
      <c r="S14" s="58">
        <v>12</v>
      </c>
    </row>
    <row r="15" spans="1:19" x14ac:dyDescent="0.35">
      <c r="O15" s="2" t="s">
        <v>2</v>
      </c>
      <c r="P15" s="47" t="s">
        <v>39</v>
      </c>
      <c r="Q15" s="47" t="s">
        <v>25</v>
      </c>
      <c r="R15" s="55">
        <v>1785</v>
      </c>
      <c r="S15" s="56">
        <v>462</v>
      </c>
    </row>
    <row r="16" spans="1:19" x14ac:dyDescent="0.35">
      <c r="O16" s="3" t="s">
        <v>3</v>
      </c>
      <c r="P16" s="48" t="s">
        <v>37</v>
      </c>
      <c r="Q16" s="48" t="s">
        <v>17</v>
      </c>
      <c r="R16" s="57">
        <v>3983</v>
      </c>
      <c r="S16" s="58">
        <v>144</v>
      </c>
    </row>
    <row r="17" spans="15:19" x14ac:dyDescent="0.35">
      <c r="O17" s="2" t="s">
        <v>9</v>
      </c>
      <c r="P17" s="47" t="s">
        <v>38</v>
      </c>
      <c r="Q17" s="47" t="s">
        <v>16</v>
      </c>
      <c r="R17" s="55">
        <v>2646</v>
      </c>
      <c r="S17" s="56">
        <v>120</v>
      </c>
    </row>
    <row r="18" spans="15:19" x14ac:dyDescent="0.35">
      <c r="O18" s="3" t="s">
        <v>2</v>
      </c>
      <c r="P18" s="48" t="s">
        <v>34</v>
      </c>
      <c r="Q18" s="48" t="s">
        <v>13</v>
      </c>
      <c r="R18" s="57">
        <v>252</v>
      </c>
      <c r="S18" s="58">
        <v>54</v>
      </c>
    </row>
    <row r="19" spans="15:19" x14ac:dyDescent="0.35">
      <c r="O19" s="2" t="s">
        <v>3</v>
      </c>
      <c r="P19" s="47" t="s">
        <v>35</v>
      </c>
      <c r="Q19" s="47" t="s">
        <v>25</v>
      </c>
      <c r="R19" s="55">
        <v>2464</v>
      </c>
      <c r="S19" s="56">
        <v>234</v>
      </c>
    </row>
    <row r="20" spans="15:19" x14ac:dyDescent="0.35">
      <c r="O20" s="3" t="s">
        <v>3</v>
      </c>
      <c r="P20" s="48" t="s">
        <v>35</v>
      </c>
      <c r="Q20" s="48" t="s">
        <v>29</v>
      </c>
      <c r="R20" s="57">
        <v>2114</v>
      </c>
      <c r="S20" s="58">
        <v>66</v>
      </c>
    </row>
    <row r="21" spans="15:19" x14ac:dyDescent="0.35">
      <c r="O21" s="2" t="s">
        <v>6</v>
      </c>
      <c r="P21" s="47" t="s">
        <v>37</v>
      </c>
      <c r="Q21" s="47" t="s">
        <v>31</v>
      </c>
      <c r="R21" s="55">
        <v>7693</v>
      </c>
      <c r="S21" s="56">
        <v>87</v>
      </c>
    </row>
    <row r="22" spans="15:19" x14ac:dyDescent="0.35">
      <c r="O22" s="3" t="s">
        <v>5</v>
      </c>
      <c r="P22" s="48" t="s">
        <v>34</v>
      </c>
      <c r="Q22" s="48" t="s">
        <v>20</v>
      </c>
      <c r="R22" s="57">
        <v>15610</v>
      </c>
      <c r="S22" s="58">
        <v>339</v>
      </c>
    </row>
    <row r="23" spans="15:19" x14ac:dyDescent="0.35">
      <c r="O23" s="2" t="s">
        <v>41</v>
      </c>
      <c r="P23" s="47" t="s">
        <v>34</v>
      </c>
      <c r="Q23" s="47" t="s">
        <v>22</v>
      </c>
      <c r="R23" s="55">
        <v>336</v>
      </c>
      <c r="S23" s="56">
        <v>144</v>
      </c>
    </row>
    <row r="24" spans="15:19" x14ac:dyDescent="0.35">
      <c r="O24" s="3" t="s">
        <v>2</v>
      </c>
      <c r="P24" s="48" t="s">
        <v>39</v>
      </c>
      <c r="Q24" s="48" t="s">
        <v>20</v>
      </c>
      <c r="R24" s="57">
        <v>9443</v>
      </c>
      <c r="S24" s="58">
        <v>162</v>
      </c>
    </row>
    <row r="25" spans="15:19" x14ac:dyDescent="0.35">
      <c r="O25" s="2" t="s">
        <v>9</v>
      </c>
      <c r="P25" s="47" t="s">
        <v>34</v>
      </c>
      <c r="Q25" s="47" t="s">
        <v>23</v>
      </c>
      <c r="R25" s="55">
        <v>8155</v>
      </c>
      <c r="S25" s="56">
        <v>90</v>
      </c>
    </row>
    <row r="26" spans="15:19" x14ac:dyDescent="0.35">
      <c r="O26" s="3" t="s">
        <v>8</v>
      </c>
      <c r="P26" s="48" t="s">
        <v>38</v>
      </c>
      <c r="Q26" s="48" t="s">
        <v>23</v>
      </c>
      <c r="R26" s="57">
        <v>1701</v>
      </c>
      <c r="S26" s="58">
        <v>234</v>
      </c>
    </row>
    <row r="27" spans="15:19" x14ac:dyDescent="0.35">
      <c r="O27" s="2" t="s">
        <v>10</v>
      </c>
      <c r="P27" s="47" t="s">
        <v>38</v>
      </c>
      <c r="Q27" s="47" t="s">
        <v>22</v>
      </c>
      <c r="R27" s="55">
        <v>2205</v>
      </c>
      <c r="S27" s="56">
        <v>141</v>
      </c>
    </row>
    <row r="28" spans="15:19" x14ac:dyDescent="0.35">
      <c r="O28" s="3" t="s">
        <v>8</v>
      </c>
      <c r="P28" s="48" t="s">
        <v>37</v>
      </c>
      <c r="Q28" s="48" t="s">
        <v>19</v>
      </c>
      <c r="R28" s="57">
        <v>1771</v>
      </c>
      <c r="S28" s="58">
        <v>204</v>
      </c>
    </row>
    <row r="29" spans="15:19" x14ac:dyDescent="0.35">
      <c r="O29" s="2" t="s">
        <v>41</v>
      </c>
      <c r="P29" s="47" t="s">
        <v>35</v>
      </c>
      <c r="Q29" s="47" t="s">
        <v>15</v>
      </c>
      <c r="R29" s="55">
        <v>2114</v>
      </c>
      <c r="S29" s="56">
        <v>186</v>
      </c>
    </row>
    <row r="30" spans="15:19" x14ac:dyDescent="0.35">
      <c r="O30" s="3" t="s">
        <v>41</v>
      </c>
      <c r="P30" s="48" t="s">
        <v>36</v>
      </c>
      <c r="Q30" s="48" t="s">
        <v>13</v>
      </c>
      <c r="R30" s="57">
        <v>10311</v>
      </c>
      <c r="S30" s="58">
        <v>231</v>
      </c>
    </row>
    <row r="31" spans="15:19" x14ac:dyDescent="0.35">
      <c r="O31" s="2" t="s">
        <v>3</v>
      </c>
      <c r="P31" s="47" t="s">
        <v>39</v>
      </c>
      <c r="Q31" s="47" t="s">
        <v>16</v>
      </c>
      <c r="R31" s="55">
        <v>21</v>
      </c>
      <c r="S31" s="56">
        <v>168</v>
      </c>
    </row>
    <row r="32" spans="15:19" x14ac:dyDescent="0.35">
      <c r="O32" s="3" t="s">
        <v>10</v>
      </c>
      <c r="P32" s="48" t="s">
        <v>35</v>
      </c>
      <c r="Q32" s="48" t="s">
        <v>20</v>
      </c>
      <c r="R32" s="57">
        <v>1974</v>
      </c>
      <c r="S32" s="58">
        <v>195</v>
      </c>
    </row>
    <row r="33" spans="15:19" x14ac:dyDescent="0.35">
      <c r="O33" s="2" t="s">
        <v>5</v>
      </c>
      <c r="P33" s="47" t="s">
        <v>36</v>
      </c>
      <c r="Q33" s="47" t="s">
        <v>23</v>
      </c>
      <c r="R33" s="55">
        <v>6314</v>
      </c>
      <c r="S33" s="56">
        <v>15</v>
      </c>
    </row>
    <row r="34" spans="15:19" x14ac:dyDescent="0.35">
      <c r="O34" s="3" t="s">
        <v>10</v>
      </c>
      <c r="P34" s="48" t="s">
        <v>37</v>
      </c>
      <c r="Q34" s="48" t="s">
        <v>23</v>
      </c>
      <c r="R34" s="57">
        <v>4683</v>
      </c>
      <c r="S34" s="58">
        <v>30</v>
      </c>
    </row>
    <row r="35" spans="15:19" x14ac:dyDescent="0.35">
      <c r="O35" s="2" t="s">
        <v>41</v>
      </c>
      <c r="P35" s="47" t="s">
        <v>37</v>
      </c>
      <c r="Q35" s="47" t="s">
        <v>24</v>
      </c>
      <c r="R35" s="55">
        <v>6398</v>
      </c>
      <c r="S35" s="56">
        <v>102</v>
      </c>
    </row>
    <row r="36" spans="15:19" x14ac:dyDescent="0.35">
      <c r="O36" s="3" t="s">
        <v>2</v>
      </c>
      <c r="P36" s="48" t="s">
        <v>35</v>
      </c>
      <c r="Q36" s="48" t="s">
        <v>19</v>
      </c>
      <c r="R36" s="57">
        <v>553</v>
      </c>
      <c r="S36" s="58">
        <v>15</v>
      </c>
    </row>
    <row r="37" spans="15:19" x14ac:dyDescent="0.35">
      <c r="O37" s="2" t="s">
        <v>8</v>
      </c>
      <c r="P37" s="47" t="s">
        <v>39</v>
      </c>
      <c r="Q37" s="47" t="s">
        <v>30</v>
      </c>
      <c r="R37" s="55">
        <v>7021</v>
      </c>
      <c r="S37" s="56">
        <v>183</v>
      </c>
    </row>
    <row r="38" spans="15:19" x14ac:dyDescent="0.35">
      <c r="O38" s="3" t="s">
        <v>40</v>
      </c>
      <c r="P38" s="48" t="s">
        <v>39</v>
      </c>
      <c r="Q38" s="48" t="s">
        <v>22</v>
      </c>
      <c r="R38" s="57">
        <v>5817</v>
      </c>
      <c r="S38" s="58">
        <v>12</v>
      </c>
    </row>
    <row r="39" spans="15:19" x14ac:dyDescent="0.35">
      <c r="O39" s="2" t="s">
        <v>41</v>
      </c>
      <c r="P39" s="47" t="s">
        <v>39</v>
      </c>
      <c r="Q39" s="47" t="s">
        <v>14</v>
      </c>
      <c r="R39" s="55">
        <v>3976</v>
      </c>
      <c r="S39" s="56">
        <v>72</v>
      </c>
    </row>
    <row r="40" spans="15:19" x14ac:dyDescent="0.35">
      <c r="O40" s="3" t="s">
        <v>6</v>
      </c>
      <c r="P40" s="48" t="s">
        <v>38</v>
      </c>
      <c r="Q40" s="48" t="s">
        <v>27</v>
      </c>
      <c r="R40" s="57">
        <v>1134</v>
      </c>
      <c r="S40" s="58">
        <v>282</v>
      </c>
    </row>
    <row r="41" spans="15:19" x14ac:dyDescent="0.35">
      <c r="O41" s="2" t="s">
        <v>2</v>
      </c>
      <c r="P41" s="47" t="s">
        <v>39</v>
      </c>
      <c r="Q41" s="47" t="s">
        <v>28</v>
      </c>
      <c r="R41" s="55">
        <v>6027</v>
      </c>
      <c r="S41" s="56">
        <v>144</v>
      </c>
    </row>
    <row r="42" spans="15:19" x14ac:dyDescent="0.35">
      <c r="O42" s="3" t="s">
        <v>6</v>
      </c>
      <c r="P42" s="48" t="s">
        <v>37</v>
      </c>
      <c r="Q42" s="48" t="s">
        <v>16</v>
      </c>
      <c r="R42" s="57">
        <v>1904</v>
      </c>
      <c r="S42" s="58">
        <v>405</v>
      </c>
    </row>
    <row r="43" spans="15:19" x14ac:dyDescent="0.35">
      <c r="O43" s="2" t="s">
        <v>7</v>
      </c>
      <c r="P43" s="47" t="s">
        <v>34</v>
      </c>
      <c r="Q43" s="47" t="s">
        <v>32</v>
      </c>
      <c r="R43" s="55">
        <v>3262</v>
      </c>
      <c r="S43" s="56">
        <v>75</v>
      </c>
    </row>
    <row r="44" spans="15:19" x14ac:dyDescent="0.35">
      <c r="O44" s="3" t="s">
        <v>40</v>
      </c>
      <c r="P44" s="48" t="s">
        <v>34</v>
      </c>
      <c r="Q44" s="48" t="s">
        <v>27</v>
      </c>
      <c r="R44" s="57">
        <v>2289</v>
      </c>
      <c r="S44" s="58">
        <v>135</v>
      </c>
    </row>
    <row r="45" spans="15:19" x14ac:dyDescent="0.35">
      <c r="O45" s="2" t="s">
        <v>5</v>
      </c>
      <c r="P45" s="47" t="s">
        <v>34</v>
      </c>
      <c r="Q45" s="47" t="s">
        <v>27</v>
      </c>
      <c r="R45" s="55">
        <v>6986</v>
      </c>
      <c r="S45" s="56">
        <v>21</v>
      </c>
    </row>
    <row r="46" spans="15:19" x14ac:dyDescent="0.35">
      <c r="O46" s="3" t="s">
        <v>2</v>
      </c>
      <c r="P46" s="48" t="s">
        <v>38</v>
      </c>
      <c r="Q46" s="48" t="s">
        <v>23</v>
      </c>
      <c r="R46" s="57">
        <v>4417</v>
      </c>
      <c r="S46" s="58">
        <v>153</v>
      </c>
    </row>
    <row r="47" spans="15:19" x14ac:dyDescent="0.35">
      <c r="O47" s="2" t="s">
        <v>6</v>
      </c>
      <c r="P47" s="47" t="s">
        <v>34</v>
      </c>
      <c r="Q47" s="47" t="s">
        <v>15</v>
      </c>
      <c r="R47" s="55">
        <v>1442</v>
      </c>
      <c r="S47" s="56">
        <v>15</v>
      </c>
    </row>
    <row r="48" spans="15:19" x14ac:dyDescent="0.35">
      <c r="O48" s="3" t="s">
        <v>3</v>
      </c>
      <c r="P48" s="48" t="s">
        <v>35</v>
      </c>
      <c r="Q48" s="48" t="s">
        <v>14</v>
      </c>
      <c r="R48" s="57">
        <v>2415</v>
      </c>
      <c r="S48" s="58">
        <v>255</v>
      </c>
    </row>
    <row r="49" spans="15:19" x14ac:dyDescent="0.35">
      <c r="O49" s="2" t="s">
        <v>2</v>
      </c>
      <c r="P49" s="47" t="s">
        <v>37</v>
      </c>
      <c r="Q49" s="47" t="s">
        <v>19</v>
      </c>
      <c r="R49" s="55">
        <v>238</v>
      </c>
      <c r="S49" s="56">
        <v>18</v>
      </c>
    </row>
    <row r="50" spans="15:19" x14ac:dyDescent="0.35">
      <c r="O50" s="3" t="s">
        <v>6</v>
      </c>
      <c r="P50" s="48" t="s">
        <v>37</v>
      </c>
      <c r="Q50" s="48" t="s">
        <v>23</v>
      </c>
      <c r="R50" s="57">
        <v>4949</v>
      </c>
      <c r="S50" s="58">
        <v>189</v>
      </c>
    </row>
    <row r="51" spans="15:19" x14ac:dyDescent="0.35">
      <c r="O51" s="2" t="s">
        <v>5</v>
      </c>
      <c r="P51" s="47" t="s">
        <v>38</v>
      </c>
      <c r="Q51" s="47" t="s">
        <v>32</v>
      </c>
      <c r="R51" s="55">
        <v>5075</v>
      </c>
      <c r="S51" s="56">
        <v>21</v>
      </c>
    </row>
    <row r="52" spans="15:19" x14ac:dyDescent="0.35">
      <c r="O52" s="3" t="s">
        <v>3</v>
      </c>
      <c r="P52" s="48" t="s">
        <v>36</v>
      </c>
      <c r="Q52" s="48" t="s">
        <v>16</v>
      </c>
      <c r="R52" s="57">
        <v>9198</v>
      </c>
      <c r="S52" s="58">
        <v>36</v>
      </c>
    </row>
    <row r="53" spans="15:19" x14ac:dyDescent="0.35">
      <c r="O53" s="2" t="s">
        <v>6</v>
      </c>
      <c r="P53" s="47" t="s">
        <v>34</v>
      </c>
      <c r="Q53" s="47" t="s">
        <v>29</v>
      </c>
      <c r="R53" s="55">
        <v>3339</v>
      </c>
      <c r="S53" s="56">
        <v>75</v>
      </c>
    </row>
    <row r="54" spans="15:19" x14ac:dyDescent="0.35">
      <c r="O54" s="3" t="s">
        <v>40</v>
      </c>
      <c r="P54" s="48" t="s">
        <v>34</v>
      </c>
      <c r="Q54" s="48" t="s">
        <v>17</v>
      </c>
      <c r="R54" s="57">
        <v>5019</v>
      </c>
      <c r="S54" s="58">
        <v>156</v>
      </c>
    </row>
    <row r="55" spans="15:19" x14ac:dyDescent="0.35">
      <c r="O55" s="2" t="s">
        <v>5</v>
      </c>
      <c r="P55" s="47" t="s">
        <v>36</v>
      </c>
      <c r="Q55" s="47" t="s">
        <v>16</v>
      </c>
      <c r="R55" s="55">
        <v>16184</v>
      </c>
      <c r="S55" s="56">
        <v>39</v>
      </c>
    </row>
    <row r="56" spans="15:19" x14ac:dyDescent="0.35">
      <c r="O56" s="3" t="s">
        <v>6</v>
      </c>
      <c r="P56" s="48" t="s">
        <v>36</v>
      </c>
      <c r="Q56" s="48" t="s">
        <v>21</v>
      </c>
      <c r="R56" s="57">
        <v>497</v>
      </c>
      <c r="S56" s="58">
        <v>63</v>
      </c>
    </row>
    <row r="57" spans="15:19" x14ac:dyDescent="0.35">
      <c r="O57" s="2" t="s">
        <v>2</v>
      </c>
      <c r="P57" s="47" t="s">
        <v>36</v>
      </c>
      <c r="Q57" s="47" t="s">
        <v>29</v>
      </c>
      <c r="R57" s="55">
        <v>8211</v>
      </c>
      <c r="S57" s="56">
        <v>75</v>
      </c>
    </row>
    <row r="58" spans="15:19" x14ac:dyDescent="0.35">
      <c r="O58" s="3" t="s">
        <v>2</v>
      </c>
      <c r="P58" s="48" t="s">
        <v>38</v>
      </c>
      <c r="Q58" s="48" t="s">
        <v>28</v>
      </c>
      <c r="R58" s="57">
        <v>6580</v>
      </c>
      <c r="S58" s="58">
        <v>183</v>
      </c>
    </row>
    <row r="59" spans="15:19" x14ac:dyDescent="0.35">
      <c r="O59" s="2" t="s">
        <v>41</v>
      </c>
      <c r="P59" s="47" t="s">
        <v>35</v>
      </c>
      <c r="Q59" s="47" t="s">
        <v>13</v>
      </c>
      <c r="R59" s="55">
        <v>4760</v>
      </c>
      <c r="S59" s="56">
        <v>69</v>
      </c>
    </row>
    <row r="60" spans="15:19" x14ac:dyDescent="0.35">
      <c r="O60" s="3" t="s">
        <v>40</v>
      </c>
      <c r="P60" s="48" t="s">
        <v>36</v>
      </c>
      <c r="Q60" s="48" t="s">
        <v>25</v>
      </c>
      <c r="R60" s="57">
        <v>5439</v>
      </c>
      <c r="S60" s="58">
        <v>30</v>
      </c>
    </row>
    <row r="61" spans="15:19" x14ac:dyDescent="0.35">
      <c r="O61" s="2" t="s">
        <v>41</v>
      </c>
      <c r="P61" s="47" t="s">
        <v>34</v>
      </c>
      <c r="Q61" s="47" t="s">
        <v>17</v>
      </c>
      <c r="R61" s="55">
        <v>1463</v>
      </c>
      <c r="S61" s="56">
        <v>39</v>
      </c>
    </row>
    <row r="62" spans="15:19" x14ac:dyDescent="0.35">
      <c r="O62" s="3" t="s">
        <v>3</v>
      </c>
      <c r="P62" s="48" t="s">
        <v>34</v>
      </c>
      <c r="Q62" s="48" t="s">
        <v>32</v>
      </c>
      <c r="R62" s="57">
        <v>7777</v>
      </c>
      <c r="S62" s="58">
        <v>504</v>
      </c>
    </row>
    <row r="63" spans="15:19" x14ac:dyDescent="0.35">
      <c r="O63" s="2" t="s">
        <v>9</v>
      </c>
      <c r="P63" s="47" t="s">
        <v>37</v>
      </c>
      <c r="Q63" s="47" t="s">
        <v>29</v>
      </c>
      <c r="R63" s="55">
        <v>1085</v>
      </c>
      <c r="S63" s="56">
        <v>273</v>
      </c>
    </row>
    <row r="64" spans="15:19" x14ac:dyDescent="0.35">
      <c r="O64" s="3" t="s">
        <v>5</v>
      </c>
      <c r="P64" s="48" t="s">
        <v>37</v>
      </c>
      <c r="Q64" s="48" t="s">
        <v>31</v>
      </c>
      <c r="R64" s="57">
        <v>182</v>
      </c>
      <c r="S64" s="58">
        <v>48</v>
      </c>
    </row>
    <row r="65" spans="15:19" x14ac:dyDescent="0.35">
      <c r="O65" s="2" t="s">
        <v>6</v>
      </c>
      <c r="P65" s="47" t="s">
        <v>34</v>
      </c>
      <c r="Q65" s="47" t="s">
        <v>27</v>
      </c>
      <c r="R65" s="55">
        <v>4242</v>
      </c>
      <c r="S65" s="56">
        <v>207</v>
      </c>
    </row>
    <row r="66" spans="15:19" x14ac:dyDescent="0.35">
      <c r="O66" s="3" t="s">
        <v>6</v>
      </c>
      <c r="P66" s="48" t="s">
        <v>36</v>
      </c>
      <c r="Q66" s="48" t="s">
        <v>32</v>
      </c>
      <c r="R66" s="57">
        <v>6118</v>
      </c>
      <c r="S66" s="58">
        <v>9</v>
      </c>
    </row>
    <row r="67" spans="15:19" x14ac:dyDescent="0.35">
      <c r="O67" s="2" t="s">
        <v>10</v>
      </c>
      <c r="P67" s="47" t="s">
        <v>36</v>
      </c>
      <c r="Q67" s="47" t="s">
        <v>23</v>
      </c>
      <c r="R67" s="55">
        <v>2317</v>
      </c>
      <c r="S67" s="56">
        <v>261</v>
      </c>
    </row>
    <row r="68" spans="15:19" x14ac:dyDescent="0.35">
      <c r="O68" s="3" t="s">
        <v>6</v>
      </c>
      <c r="P68" s="48" t="s">
        <v>38</v>
      </c>
      <c r="Q68" s="48" t="s">
        <v>16</v>
      </c>
      <c r="R68" s="57">
        <v>938</v>
      </c>
      <c r="S68" s="58">
        <v>6</v>
      </c>
    </row>
    <row r="69" spans="15:19" x14ac:dyDescent="0.35">
      <c r="O69" s="2" t="s">
        <v>8</v>
      </c>
      <c r="P69" s="47" t="s">
        <v>37</v>
      </c>
      <c r="Q69" s="47" t="s">
        <v>15</v>
      </c>
      <c r="R69" s="55">
        <v>9709</v>
      </c>
      <c r="S69" s="56">
        <v>30</v>
      </c>
    </row>
    <row r="70" spans="15:19" x14ac:dyDescent="0.35">
      <c r="O70" s="3" t="s">
        <v>7</v>
      </c>
      <c r="P70" s="48" t="s">
        <v>34</v>
      </c>
      <c r="Q70" s="48" t="s">
        <v>20</v>
      </c>
      <c r="R70" s="57">
        <v>2205</v>
      </c>
      <c r="S70" s="58">
        <v>138</v>
      </c>
    </row>
    <row r="71" spans="15:19" x14ac:dyDescent="0.35">
      <c r="O71" s="2" t="s">
        <v>7</v>
      </c>
      <c r="P71" s="47" t="s">
        <v>37</v>
      </c>
      <c r="Q71" s="47" t="s">
        <v>17</v>
      </c>
      <c r="R71" s="55">
        <v>4487</v>
      </c>
      <c r="S71" s="56">
        <v>111</v>
      </c>
    </row>
    <row r="72" spans="15:19" x14ac:dyDescent="0.35">
      <c r="O72" s="3" t="s">
        <v>5</v>
      </c>
      <c r="P72" s="48" t="s">
        <v>35</v>
      </c>
      <c r="Q72" s="48" t="s">
        <v>18</v>
      </c>
      <c r="R72" s="57">
        <v>2415</v>
      </c>
      <c r="S72" s="58">
        <v>15</v>
      </c>
    </row>
    <row r="73" spans="15:19" x14ac:dyDescent="0.35">
      <c r="O73" s="2" t="s">
        <v>40</v>
      </c>
      <c r="P73" s="47" t="s">
        <v>34</v>
      </c>
      <c r="Q73" s="47" t="s">
        <v>19</v>
      </c>
      <c r="R73" s="55">
        <v>4018</v>
      </c>
      <c r="S73" s="56">
        <v>162</v>
      </c>
    </row>
    <row r="74" spans="15:19" x14ac:dyDescent="0.35">
      <c r="O74" s="3" t="s">
        <v>5</v>
      </c>
      <c r="P74" s="48" t="s">
        <v>34</v>
      </c>
      <c r="Q74" s="48" t="s">
        <v>19</v>
      </c>
      <c r="R74" s="57">
        <v>861</v>
      </c>
      <c r="S74" s="58">
        <v>195</v>
      </c>
    </row>
    <row r="75" spans="15:19" x14ac:dyDescent="0.35">
      <c r="O75" s="2" t="s">
        <v>10</v>
      </c>
      <c r="P75" s="47" t="s">
        <v>38</v>
      </c>
      <c r="Q75" s="47" t="s">
        <v>14</v>
      </c>
      <c r="R75" s="55">
        <v>5586</v>
      </c>
      <c r="S75" s="56">
        <v>525</v>
      </c>
    </row>
    <row r="76" spans="15:19" x14ac:dyDescent="0.35">
      <c r="O76" s="3" t="s">
        <v>7</v>
      </c>
      <c r="P76" s="48" t="s">
        <v>34</v>
      </c>
      <c r="Q76" s="48" t="s">
        <v>33</v>
      </c>
      <c r="R76" s="57">
        <v>2226</v>
      </c>
      <c r="S76" s="58">
        <v>48</v>
      </c>
    </row>
    <row r="77" spans="15:19" x14ac:dyDescent="0.35">
      <c r="O77" s="2" t="s">
        <v>9</v>
      </c>
      <c r="P77" s="47" t="s">
        <v>34</v>
      </c>
      <c r="Q77" s="47" t="s">
        <v>28</v>
      </c>
      <c r="R77" s="55">
        <v>14329</v>
      </c>
      <c r="S77" s="56">
        <v>150</v>
      </c>
    </row>
    <row r="78" spans="15:19" x14ac:dyDescent="0.35">
      <c r="O78" s="3" t="s">
        <v>9</v>
      </c>
      <c r="P78" s="48" t="s">
        <v>34</v>
      </c>
      <c r="Q78" s="48" t="s">
        <v>20</v>
      </c>
      <c r="R78" s="57">
        <v>8463</v>
      </c>
      <c r="S78" s="58">
        <v>492</v>
      </c>
    </row>
    <row r="79" spans="15:19" x14ac:dyDescent="0.35">
      <c r="O79" s="2" t="s">
        <v>5</v>
      </c>
      <c r="P79" s="47" t="s">
        <v>34</v>
      </c>
      <c r="Q79" s="47" t="s">
        <v>29</v>
      </c>
      <c r="R79" s="55">
        <v>2891</v>
      </c>
      <c r="S79" s="56">
        <v>102</v>
      </c>
    </row>
    <row r="80" spans="15:19" x14ac:dyDescent="0.35">
      <c r="O80" s="3" t="s">
        <v>3</v>
      </c>
      <c r="P80" s="48" t="s">
        <v>36</v>
      </c>
      <c r="Q80" s="48" t="s">
        <v>23</v>
      </c>
      <c r="R80" s="57">
        <v>3773</v>
      </c>
      <c r="S80" s="58">
        <v>165</v>
      </c>
    </row>
    <row r="81" spans="15:19" x14ac:dyDescent="0.35">
      <c r="O81" s="2" t="s">
        <v>41</v>
      </c>
      <c r="P81" s="47" t="s">
        <v>36</v>
      </c>
      <c r="Q81" s="47" t="s">
        <v>28</v>
      </c>
      <c r="R81" s="55">
        <v>854</v>
      </c>
      <c r="S81" s="56">
        <v>309</v>
      </c>
    </row>
    <row r="82" spans="15:19" x14ac:dyDescent="0.35">
      <c r="O82" s="3" t="s">
        <v>6</v>
      </c>
      <c r="P82" s="48" t="s">
        <v>36</v>
      </c>
      <c r="Q82" s="48" t="s">
        <v>17</v>
      </c>
      <c r="R82" s="57">
        <v>4970</v>
      </c>
      <c r="S82" s="58">
        <v>156</v>
      </c>
    </row>
    <row r="83" spans="15:19" x14ac:dyDescent="0.35">
      <c r="O83" s="2" t="s">
        <v>9</v>
      </c>
      <c r="P83" s="47" t="s">
        <v>35</v>
      </c>
      <c r="Q83" s="47" t="s">
        <v>26</v>
      </c>
      <c r="R83" s="55">
        <v>98</v>
      </c>
      <c r="S83" s="56">
        <v>159</v>
      </c>
    </row>
    <row r="84" spans="15:19" x14ac:dyDescent="0.35">
      <c r="O84" s="3" t="s">
        <v>5</v>
      </c>
      <c r="P84" s="48" t="s">
        <v>35</v>
      </c>
      <c r="Q84" s="48" t="s">
        <v>15</v>
      </c>
      <c r="R84" s="57">
        <v>13391</v>
      </c>
      <c r="S84" s="58">
        <v>201</v>
      </c>
    </row>
    <row r="85" spans="15:19" x14ac:dyDescent="0.35">
      <c r="O85" s="2" t="s">
        <v>8</v>
      </c>
      <c r="P85" s="47" t="s">
        <v>39</v>
      </c>
      <c r="Q85" s="47" t="s">
        <v>31</v>
      </c>
      <c r="R85" s="55">
        <v>8890</v>
      </c>
      <c r="S85" s="56">
        <v>210</v>
      </c>
    </row>
    <row r="86" spans="15:19" x14ac:dyDescent="0.35">
      <c r="O86" s="3" t="s">
        <v>2</v>
      </c>
      <c r="P86" s="48" t="s">
        <v>38</v>
      </c>
      <c r="Q86" s="48" t="s">
        <v>13</v>
      </c>
      <c r="R86" s="57">
        <v>56</v>
      </c>
      <c r="S86" s="58">
        <v>51</v>
      </c>
    </row>
    <row r="87" spans="15:19" x14ac:dyDescent="0.35">
      <c r="O87" s="2" t="s">
        <v>3</v>
      </c>
      <c r="P87" s="47" t="s">
        <v>36</v>
      </c>
      <c r="Q87" s="47" t="s">
        <v>25</v>
      </c>
      <c r="R87" s="55">
        <v>3339</v>
      </c>
      <c r="S87" s="56">
        <v>39</v>
      </c>
    </row>
    <row r="88" spans="15:19" x14ac:dyDescent="0.35">
      <c r="O88" s="3" t="s">
        <v>10</v>
      </c>
      <c r="P88" s="48" t="s">
        <v>35</v>
      </c>
      <c r="Q88" s="48" t="s">
        <v>18</v>
      </c>
      <c r="R88" s="57">
        <v>3808</v>
      </c>
      <c r="S88" s="58">
        <v>279</v>
      </c>
    </row>
    <row r="89" spans="15:19" x14ac:dyDescent="0.35">
      <c r="O89" s="2" t="s">
        <v>10</v>
      </c>
      <c r="P89" s="47" t="s">
        <v>38</v>
      </c>
      <c r="Q89" s="47" t="s">
        <v>13</v>
      </c>
      <c r="R89" s="55">
        <v>63</v>
      </c>
      <c r="S89" s="56">
        <v>123</v>
      </c>
    </row>
    <row r="90" spans="15:19" x14ac:dyDescent="0.35">
      <c r="O90" s="3" t="s">
        <v>2</v>
      </c>
      <c r="P90" s="48" t="s">
        <v>39</v>
      </c>
      <c r="Q90" s="48" t="s">
        <v>27</v>
      </c>
      <c r="R90" s="57">
        <v>7812</v>
      </c>
      <c r="S90" s="58">
        <v>81</v>
      </c>
    </row>
    <row r="91" spans="15:19" x14ac:dyDescent="0.35">
      <c r="O91" s="2" t="s">
        <v>40</v>
      </c>
      <c r="P91" s="47" t="s">
        <v>37</v>
      </c>
      <c r="Q91" s="47" t="s">
        <v>19</v>
      </c>
      <c r="R91" s="55">
        <v>7693</v>
      </c>
      <c r="S91" s="56">
        <v>21</v>
      </c>
    </row>
    <row r="92" spans="15:19" x14ac:dyDescent="0.35">
      <c r="O92" s="3" t="s">
        <v>3</v>
      </c>
      <c r="P92" s="48" t="s">
        <v>36</v>
      </c>
      <c r="Q92" s="48" t="s">
        <v>28</v>
      </c>
      <c r="R92" s="57">
        <v>973</v>
      </c>
      <c r="S92" s="58">
        <v>162</v>
      </c>
    </row>
    <row r="93" spans="15:19" x14ac:dyDescent="0.35">
      <c r="O93" s="2" t="s">
        <v>10</v>
      </c>
      <c r="P93" s="47" t="s">
        <v>35</v>
      </c>
      <c r="Q93" s="47" t="s">
        <v>21</v>
      </c>
      <c r="R93" s="55">
        <v>567</v>
      </c>
      <c r="S93" s="56">
        <v>228</v>
      </c>
    </row>
    <row r="94" spans="15:19" x14ac:dyDescent="0.35">
      <c r="O94" s="3" t="s">
        <v>10</v>
      </c>
      <c r="P94" s="48" t="s">
        <v>36</v>
      </c>
      <c r="Q94" s="48" t="s">
        <v>29</v>
      </c>
      <c r="R94" s="57">
        <v>2471</v>
      </c>
      <c r="S94" s="58">
        <v>342</v>
      </c>
    </row>
    <row r="95" spans="15:19" x14ac:dyDescent="0.35">
      <c r="O95" s="2" t="s">
        <v>5</v>
      </c>
      <c r="P95" s="47" t="s">
        <v>38</v>
      </c>
      <c r="Q95" s="47" t="s">
        <v>13</v>
      </c>
      <c r="R95" s="55">
        <v>7189</v>
      </c>
      <c r="S95" s="56">
        <v>54</v>
      </c>
    </row>
    <row r="96" spans="15:19" x14ac:dyDescent="0.35">
      <c r="O96" s="3" t="s">
        <v>41</v>
      </c>
      <c r="P96" s="48" t="s">
        <v>35</v>
      </c>
      <c r="Q96" s="48" t="s">
        <v>28</v>
      </c>
      <c r="R96" s="57">
        <v>7455</v>
      </c>
      <c r="S96" s="58">
        <v>216</v>
      </c>
    </row>
    <row r="97" spans="15:19" x14ac:dyDescent="0.35">
      <c r="O97" s="2" t="s">
        <v>3</v>
      </c>
      <c r="P97" s="47" t="s">
        <v>34</v>
      </c>
      <c r="Q97" s="47" t="s">
        <v>26</v>
      </c>
      <c r="R97" s="55">
        <v>3108</v>
      </c>
      <c r="S97" s="56">
        <v>54</v>
      </c>
    </row>
    <row r="98" spans="15:19" x14ac:dyDescent="0.35">
      <c r="O98" s="3" t="s">
        <v>6</v>
      </c>
      <c r="P98" s="48" t="s">
        <v>38</v>
      </c>
      <c r="Q98" s="48" t="s">
        <v>25</v>
      </c>
      <c r="R98" s="57">
        <v>469</v>
      </c>
      <c r="S98" s="58">
        <v>75</v>
      </c>
    </row>
    <row r="99" spans="15:19" x14ac:dyDescent="0.35">
      <c r="O99" s="2" t="s">
        <v>9</v>
      </c>
      <c r="P99" s="47" t="s">
        <v>37</v>
      </c>
      <c r="Q99" s="47" t="s">
        <v>23</v>
      </c>
      <c r="R99" s="55">
        <v>2737</v>
      </c>
      <c r="S99" s="56">
        <v>93</v>
      </c>
    </row>
    <row r="100" spans="15:19" x14ac:dyDescent="0.35">
      <c r="O100" s="3" t="s">
        <v>9</v>
      </c>
      <c r="P100" s="48" t="s">
        <v>37</v>
      </c>
      <c r="Q100" s="48" t="s">
        <v>25</v>
      </c>
      <c r="R100" s="57">
        <v>4305</v>
      </c>
      <c r="S100" s="58">
        <v>156</v>
      </c>
    </row>
    <row r="101" spans="15:19" x14ac:dyDescent="0.35">
      <c r="O101" s="2" t="s">
        <v>9</v>
      </c>
      <c r="P101" s="47" t="s">
        <v>38</v>
      </c>
      <c r="Q101" s="47" t="s">
        <v>17</v>
      </c>
      <c r="R101" s="55">
        <v>2408</v>
      </c>
      <c r="S101" s="56">
        <v>9</v>
      </c>
    </row>
    <row r="102" spans="15:19" x14ac:dyDescent="0.35">
      <c r="O102" s="3" t="s">
        <v>3</v>
      </c>
      <c r="P102" s="48" t="s">
        <v>36</v>
      </c>
      <c r="Q102" s="48" t="s">
        <v>19</v>
      </c>
      <c r="R102" s="57">
        <v>1281</v>
      </c>
      <c r="S102" s="58">
        <v>18</v>
      </c>
    </row>
    <row r="103" spans="15:19" x14ac:dyDescent="0.35">
      <c r="O103" s="2" t="s">
        <v>40</v>
      </c>
      <c r="P103" s="47" t="s">
        <v>35</v>
      </c>
      <c r="Q103" s="47" t="s">
        <v>32</v>
      </c>
      <c r="R103" s="55">
        <v>12348</v>
      </c>
      <c r="S103" s="56">
        <v>234</v>
      </c>
    </row>
    <row r="104" spans="15:19" x14ac:dyDescent="0.35">
      <c r="O104" s="3" t="s">
        <v>3</v>
      </c>
      <c r="P104" s="48" t="s">
        <v>34</v>
      </c>
      <c r="Q104" s="48" t="s">
        <v>28</v>
      </c>
      <c r="R104" s="57">
        <v>3689</v>
      </c>
      <c r="S104" s="58">
        <v>312</v>
      </c>
    </row>
    <row r="105" spans="15:19" x14ac:dyDescent="0.35">
      <c r="O105" s="2" t="s">
        <v>7</v>
      </c>
      <c r="P105" s="47" t="s">
        <v>36</v>
      </c>
      <c r="Q105" s="47" t="s">
        <v>19</v>
      </c>
      <c r="R105" s="55">
        <v>2870</v>
      </c>
      <c r="S105" s="56">
        <v>300</v>
      </c>
    </row>
    <row r="106" spans="15:19" x14ac:dyDescent="0.35">
      <c r="O106" s="3" t="s">
        <v>2</v>
      </c>
      <c r="P106" s="48" t="s">
        <v>36</v>
      </c>
      <c r="Q106" s="48" t="s">
        <v>27</v>
      </c>
      <c r="R106" s="57">
        <v>798</v>
      </c>
      <c r="S106" s="58">
        <v>519</v>
      </c>
    </row>
    <row r="107" spans="15:19" x14ac:dyDescent="0.35">
      <c r="O107" s="2" t="s">
        <v>41</v>
      </c>
      <c r="P107" s="47" t="s">
        <v>37</v>
      </c>
      <c r="Q107" s="47" t="s">
        <v>21</v>
      </c>
      <c r="R107" s="55">
        <v>2933</v>
      </c>
      <c r="S107" s="56">
        <v>9</v>
      </c>
    </row>
    <row r="108" spans="15:19" x14ac:dyDescent="0.35">
      <c r="O108" s="3" t="s">
        <v>5</v>
      </c>
      <c r="P108" s="48" t="s">
        <v>35</v>
      </c>
      <c r="Q108" s="48" t="s">
        <v>4</v>
      </c>
      <c r="R108" s="57">
        <v>2744</v>
      </c>
      <c r="S108" s="58">
        <v>9</v>
      </c>
    </row>
    <row r="109" spans="15:19" x14ac:dyDescent="0.35">
      <c r="O109" s="2" t="s">
        <v>40</v>
      </c>
      <c r="P109" s="47" t="s">
        <v>36</v>
      </c>
      <c r="Q109" s="47" t="s">
        <v>33</v>
      </c>
      <c r="R109" s="55">
        <v>9772</v>
      </c>
      <c r="S109" s="56">
        <v>90</v>
      </c>
    </row>
    <row r="110" spans="15:19" x14ac:dyDescent="0.35">
      <c r="O110" s="3" t="s">
        <v>7</v>
      </c>
      <c r="P110" s="48" t="s">
        <v>34</v>
      </c>
      <c r="Q110" s="48" t="s">
        <v>25</v>
      </c>
      <c r="R110" s="57">
        <v>1568</v>
      </c>
      <c r="S110" s="58">
        <v>96</v>
      </c>
    </row>
    <row r="111" spans="15:19" x14ac:dyDescent="0.35">
      <c r="O111" s="2" t="s">
        <v>2</v>
      </c>
      <c r="P111" s="47" t="s">
        <v>36</v>
      </c>
      <c r="Q111" s="47" t="s">
        <v>16</v>
      </c>
      <c r="R111" s="55">
        <v>11417</v>
      </c>
      <c r="S111" s="56">
        <v>21</v>
      </c>
    </row>
    <row r="112" spans="15:19" x14ac:dyDescent="0.35">
      <c r="O112" s="3" t="s">
        <v>40</v>
      </c>
      <c r="P112" s="48" t="s">
        <v>34</v>
      </c>
      <c r="Q112" s="48" t="s">
        <v>26</v>
      </c>
      <c r="R112" s="57">
        <v>6748</v>
      </c>
      <c r="S112" s="58">
        <v>48</v>
      </c>
    </row>
    <row r="113" spans="15:19" x14ac:dyDescent="0.35">
      <c r="O113" s="2" t="s">
        <v>10</v>
      </c>
      <c r="P113" s="47" t="s">
        <v>36</v>
      </c>
      <c r="Q113" s="47" t="s">
        <v>27</v>
      </c>
      <c r="R113" s="55">
        <v>1407</v>
      </c>
      <c r="S113" s="56">
        <v>72</v>
      </c>
    </row>
    <row r="114" spans="15:19" x14ac:dyDescent="0.35">
      <c r="O114" s="3" t="s">
        <v>8</v>
      </c>
      <c r="P114" s="48" t="s">
        <v>35</v>
      </c>
      <c r="Q114" s="48" t="s">
        <v>29</v>
      </c>
      <c r="R114" s="57">
        <v>2023</v>
      </c>
      <c r="S114" s="58">
        <v>168</v>
      </c>
    </row>
    <row r="115" spans="15:19" x14ac:dyDescent="0.35">
      <c r="O115" s="2" t="s">
        <v>5</v>
      </c>
      <c r="P115" s="47" t="s">
        <v>39</v>
      </c>
      <c r="Q115" s="47" t="s">
        <v>26</v>
      </c>
      <c r="R115" s="55">
        <v>5236</v>
      </c>
      <c r="S115" s="56">
        <v>51</v>
      </c>
    </row>
    <row r="116" spans="15:19" x14ac:dyDescent="0.35">
      <c r="O116" s="3" t="s">
        <v>41</v>
      </c>
      <c r="P116" s="48" t="s">
        <v>36</v>
      </c>
      <c r="Q116" s="48" t="s">
        <v>19</v>
      </c>
      <c r="R116" s="57">
        <v>1925</v>
      </c>
      <c r="S116" s="58">
        <v>192</v>
      </c>
    </row>
    <row r="117" spans="15:19" x14ac:dyDescent="0.35">
      <c r="O117" s="2" t="s">
        <v>7</v>
      </c>
      <c r="P117" s="47" t="s">
        <v>37</v>
      </c>
      <c r="Q117" s="47" t="s">
        <v>14</v>
      </c>
      <c r="R117" s="55">
        <v>6608</v>
      </c>
      <c r="S117" s="56">
        <v>225</v>
      </c>
    </row>
    <row r="118" spans="15:19" x14ac:dyDescent="0.35">
      <c r="O118" s="3" t="s">
        <v>6</v>
      </c>
      <c r="P118" s="48" t="s">
        <v>34</v>
      </c>
      <c r="Q118" s="48" t="s">
        <v>26</v>
      </c>
      <c r="R118" s="57">
        <v>8008</v>
      </c>
      <c r="S118" s="58">
        <v>456</v>
      </c>
    </row>
    <row r="119" spans="15:19" x14ac:dyDescent="0.35">
      <c r="O119" s="2" t="s">
        <v>10</v>
      </c>
      <c r="P119" s="47" t="s">
        <v>34</v>
      </c>
      <c r="Q119" s="47" t="s">
        <v>25</v>
      </c>
      <c r="R119" s="55">
        <v>1428</v>
      </c>
      <c r="S119" s="56">
        <v>93</v>
      </c>
    </row>
    <row r="120" spans="15:19" x14ac:dyDescent="0.35">
      <c r="O120" s="3" t="s">
        <v>6</v>
      </c>
      <c r="P120" s="48" t="s">
        <v>34</v>
      </c>
      <c r="Q120" s="48" t="s">
        <v>4</v>
      </c>
      <c r="R120" s="57">
        <v>525</v>
      </c>
      <c r="S120" s="58">
        <v>48</v>
      </c>
    </row>
    <row r="121" spans="15:19" x14ac:dyDescent="0.35">
      <c r="O121" s="2" t="s">
        <v>6</v>
      </c>
      <c r="P121" s="47" t="s">
        <v>37</v>
      </c>
      <c r="Q121" s="47" t="s">
        <v>18</v>
      </c>
      <c r="R121" s="55">
        <v>1505</v>
      </c>
      <c r="S121" s="56">
        <v>102</v>
      </c>
    </row>
    <row r="122" spans="15:19" x14ac:dyDescent="0.35">
      <c r="O122" s="3" t="s">
        <v>7</v>
      </c>
      <c r="P122" s="48" t="s">
        <v>35</v>
      </c>
      <c r="Q122" s="48" t="s">
        <v>30</v>
      </c>
      <c r="R122" s="57">
        <v>6755</v>
      </c>
      <c r="S122" s="58">
        <v>252</v>
      </c>
    </row>
    <row r="123" spans="15:19" x14ac:dyDescent="0.35">
      <c r="O123" s="2" t="s">
        <v>2</v>
      </c>
      <c r="P123" s="47" t="s">
        <v>37</v>
      </c>
      <c r="Q123" s="47" t="s">
        <v>18</v>
      </c>
      <c r="R123" s="55">
        <v>11571</v>
      </c>
      <c r="S123" s="56">
        <v>138</v>
      </c>
    </row>
    <row r="124" spans="15:19" x14ac:dyDescent="0.35">
      <c r="O124" s="3" t="s">
        <v>40</v>
      </c>
      <c r="P124" s="48" t="s">
        <v>38</v>
      </c>
      <c r="Q124" s="48" t="s">
        <v>25</v>
      </c>
      <c r="R124" s="57">
        <v>2541</v>
      </c>
      <c r="S124" s="58">
        <v>90</v>
      </c>
    </row>
    <row r="125" spans="15:19" x14ac:dyDescent="0.35">
      <c r="O125" s="2" t="s">
        <v>41</v>
      </c>
      <c r="P125" s="47" t="s">
        <v>37</v>
      </c>
      <c r="Q125" s="47" t="s">
        <v>30</v>
      </c>
      <c r="R125" s="55">
        <v>1526</v>
      </c>
      <c r="S125" s="56">
        <v>240</v>
      </c>
    </row>
    <row r="126" spans="15:19" x14ac:dyDescent="0.35">
      <c r="O126" s="3" t="s">
        <v>40</v>
      </c>
      <c r="P126" s="48" t="s">
        <v>38</v>
      </c>
      <c r="Q126" s="48" t="s">
        <v>4</v>
      </c>
      <c r="R126" s="57">
        <v>6125</v>
      </c>
      <c r="S126" s="58">
        <v>102</v>
      </c>
    </row>
    <row r="127" spans="15:19" x14ac:dyDescent="0.35">
      <c r="O127" s="2" t="s">
        <v>41</v>
      </c>
      <c r="P127" s="47" t="s">
        <v>35</v>
      </c>
      <c r="Q127" s="47" t="s">
        <v>27</v>
      </c>
      <c r="R127" s="55">
        <v>847</v>
      </c>
      <c r="S127" s="56">
        <v>129</v>
      </c>
    </row>
    <row r="128" spans="15:19" x14ac:dyDescent="0.35">
      <c r="O128" s="3" t="s">
        <v>8</v>
      </c>
      <c r="P128" s="48" t="s">
        <v>35</v>
      </c>
      <c r="Q128" s="48" t="s">
        <v>27</v>
      </c>
      <c r="R128" s="57">
        <v>4753</v>
      </c>
      <c r="S128" s="58">
        <v>300</v>
      </c>
    </row>
    <row r="129" spans="15:19" x14ac:dyDescent="0.35">
      <c r="O129" s="2" t="s">
        <v>6</v>
      </c>
      <c r="P129" s="47" t="s">
        <v>38</v>
      </c>
      <c r="Q129" s="47" t="s">
        <v>33</v>
      </c>
      <c r="R129" s="55">
        <v>959</v>
      </c>
      <c r="S129" s="56">
        <v>135</v>
      </c>
    </row>
    <row r="130" spans="15:19" x14ac:dyDescent="0.35">
      <c r="O130" s="3" t="s">
        <v>7</v>
      </c>
      <c r="P130" s="48" t="s">
        <v>35</v>
      </c>
      <c r="Q130" s="48" t="s">
        <v>24</v>
      </c>
      <c r="R130" s="57">
        <v>2793</v>
      </c>
      <c r="S130" s="58">
        <v>114</v>
      </c>
    </row>
    <row r="131" spans="15:19" x14ac:dyDescent="0.35">
      <c r="O131" s="2" t="s">
        <v>7</v>
      </c>
      <c r="P131" s="47" t="s">
        <v>35</v>
      </c>
      <c r="Q131" s="47" t="s">
        <v>14</v>
      </c>
      <c r="R131" s="55">
        <v>4606</v>
      </c>
      <c r="S131" s="56">
        <v>63</v>
      </c>
    </row>
    <row r="132" spans="15:19" x14ac:dyDescent="0.35">
      <c r="O132" s="3" t="s">
        <v>7</v>
      </c>
      <c r="P132" s="48" t="s">
        <v>36</v>
      </c>
      <c r="Q132" s="48" t="s">
        <v>29</v>
      </c>
      <c r="R132" s="57">
        <v>5551</v>
      </c>
      <c r="S132" s="58">
        <v>252</v>
      </c>
    </row>
    <row r="133" spans="15:19" x14ac:dyDescent="0.35">
      <c r="O133" s="2" t="s">
        <v>10</v>
      </c>
      <c r="P133" s="47" t="s">
        <v>36</v>
      </c>
      <c r="Q133" s="47" t="s">
        <v>32</v>
      </c>
      <c r="R133" s="55">
        <v>6657</v>
      </c>
      <c r="S133" s="56">
        <v>303</v>
      </c>
    </row>
    <row r="134" spans="15:19" x14ac:dyDescent="0.35">
      <c r="O134" s="3" t="s">
        <v>7</v>
      </c>
      <c r="P134" s="48" t="s">
        <v>39</v>
      </c>
      <c r="Q134" s="48" t="s">
        <v>17</v>
      </c>
      <c r="R134" s="57">
        <v>4438</v>
      </c>
      <c r="S134" s="58">
        <v>246</v>
      </c>
    </row>
    <row r="135" spans="15:19" x14ac:dyDescent="0.35">
      <c r="O135" s="2" t="s">
        <v>8</v>
      </c>
      <c r="P135" s="47" t="s">
        <v>38</v>
      </c>
      <c r="Q135" s="47" t="s">
        <v>22</v>
      </c>
      <c r="R135" s="55">
        <v>168</v>
      </c>
      <c r="S135" s="56">
        <v>84</v>
      </c>
    </row>
    <row r="136" spans="15:19" x14ac:dyDescent="0.35">
      <c r="O136" s="3" t="s">
        <v>7</v>
      </c>
      <c r="P136" s="48" t="s">
        <v>34</v>
      </c>
      <c r="Q136" s="48" t="s">
        <v>17</v>
      </c>
      <c r="R136" s="57">
        <v>7777</v>
      </c>
      <c r="S136" s="58">
        <v>39</v>
      </c>
    </row>
    <row r="137" spans="15:19" x14ac:dyDescent="0.35">
      <c r="O137" s="2" t="s">
        <v>5</v>
      </c>
      <c r="P137" s="47" t="s">
        <v>36</v>
      </c>
      <c r="Q137" s="47" t="s">
        <v>17</v>
      </c>
      <c r="R137" s="55">
        <v>3339</v>
      </c>
      <c r="S137" s="56">
        <v>348</v>
      </c>
    </row>
    <row r="138" spans="15:19" x14ac:dyDescent="0.35">
      <c r="O138" s="3" t="s">
        <v>7</v>
      </c>
      <c r="P138" s="48" t="s">
        <v>37</v>
      </c>
      <c r="Q138" s="48" t="s">
        <v>33</v>
      </c>
      <c r="R138" s="57">
        <v>6391</v>
      </c>
      <c r="S138" s="58">
        <v>48</v>
      </c>
    </row>
    <row r="139" spans="15:19" x14ac:dyDescent="0.35">
      <c r="O139" s="2" t="s">
        <v>5</v>
      </c>
      <c r="P139" s="47" t="s">
        <v>37</v>
      </c>
      <c r="Q139" s="47" t="s">
        <v>22</v>
      </c>
      <c r="R139" s="55">
        <v>518</v>
      </c>
      <c r="S139" s="56">
        <v>75</v>
      </c>
    </row>
    <row r="140" spans="15:19" x14ac:dyDescent="0.35">
      <c r="O140" s="3" t="s">
        <v>7</v>
      </c>
      <c r="P140" s="48" t="s">
        <v>38</v>
      </c>
      <c r="Q140" s="48" t="s">
        <v>28</v>
      </c>
      <c r="R140" s="57">
        <v>5677</v>
      </c>
      <c r="S140" s="58">
        <v>258</v>
      </c>
    </row>
    <row r="141" spans="15:19" x14ac:dyDescent="0.35">
      <c r="O141" s="2" t="s">
        <v>6</v>
      </c>
      <c r="P141" s="47" t="s">
        <v>39</v>
      </c>
      <c r="Q141" s="47" t="s">
        <v>17</v>
      </c>
      <c r="R141" s="55">
        <v>6048</v>
      </c>
      <c r="S141" s="56">
        <v>27</v>
      </c>
    </row>
    <row r="142" spans="15:19" x14ac:dyDescent="0.35">
      <c r="O142" s="3" t="s">
        <v>8</v>
      </c>
      <c r="P142" s="48" t="s">
        <v>38</v>
      </c>
      <c r="Q142" s="48" t="s">
        <v>32</v>
      </c>
      <c r="R142" s="57">
        <v>3752</v>
      </c>
      <c r="S142" s="58">
        <v>213</v>
      </c>
    </row>
    <row r="143" spans="15:19" x14ac:dyDescent="0.35">
      <c r="O143" s="2" t="s">
        <v>5</v>
      </c>
      <c r="P143" s="47" t="s">
        <v>35</v>
      </c>
      <c r="Q143" s="47" t="s">
        <v>29</v>
      </c>
      <c r="R143" s="55">
        <v>4480</v>
      </c>
      <c r="S143" s="56">
        <v>357</v>
      </c>
    </row>
    <row r="144" spans="15:19" x14ac:dyDescent="0.35">
      <c r="O144" s="3" t="s">
        <v>9</v>
      </c>
      <c r="P144" s="48" t="s">
        <v>37</v>
      </c>
      <c r="Q144" s="48" t="s">
        <v>4</v>
      </c>
      <c r="R144" s="57">
        <v>259</v>
      </c>
      <c r="S144" s="58">
        <v>207</v>
      </c>
    </row>
    <row r="145" spans="15:19" x14ac:dyDescent="0.35">
      <c r="O145" s="2" t="s">
        <v>8</v>
      </c>
      <c r="P145" s="47" t="s">
        <v>37</v>
      </c>
      <c r="Q145" s="47" t="s">
        <v>30</v>
      </c>
      <c r="R145" s="55">
        <v>42</v>
      </c>
      <c r="S145" s="56">
        <v>150</v>
      </c>
    </row>
    <row r="146" spans="15:19" x14ac:dyDescent="0.35">
      <c r="O146" s="3" t="s">
        <v>41</v>
      </c>
      <c r="P146" s="48" t="s">
        <v>36</v>
      </c>
      <c r="Q146" s="48" t="s">
        <v>26</v>
      </c>
      <c r="R146" s="57">
        <v>98</v>
      </c>
      <c r="S146" s="58">
        <v>204</v>
      </c>
    </row>
    <row r="147" spans="15:19" x14ac:dyDescent="0.35">
      <c r="O147" s="2" t="s">
        <v>7</v>
      </c>
      <c r="P147" s="47" t="s">
        <v>35</v>
      </c>
      <c r="Q147" s="47" t="s">
        <v>27</v>
      </c>
      <c r="R147" s="55">
        <v>2478</v>
      </c>
      <c r="S147" s="56">
        <v>21</v>
      </c>
    </row>
    <row r="148" spans="15:19" x14ac:dyDescent="0.35">
      <c r="O148" s="3" t="s">
        <v>41</v>
      </c>
      <c r="P148" s="48" t="s">
        <v>34</v>
      </c>
      <c r="Q148" s="48" t="s">
        <v>33</v>
      </c>
      <c r="R148" s="57">
        <v>7847</v>
      </c>
      <c r="S148" s="58">
        <v>174</v>
      </c>
    </row>
    <row r="149" spans="15:19" x14ac:dyDescent="0.35">
      <c r="O149" s="2" t="s">
        <v>2</v>
      </c>
      <c r="P149" s="47" t="s">
        <v>37</v>
      </c>
      <c r="Q149" s="47" t="s">
        <v>17</v>
      </c>
      <c r="R149" s="55">
        <v>9926</v>
      </c>
      <c r="S149" s="56">
        <v>201</v>
      </c>
    </row>
    <row r="150" spans="15:19" x14ac:dyDescent="0.35">
      <c r="O150" s="3" t="s">
        <v>8</v>
      </c>
      <c r="P150" s="48" t="s">
        <v>38</v>
      </c>
      <c r="Q150" s="48" t="s">
        <v>13</v>
      </c>
      <c r="R150" s="57">
        <v>819</v>
      </c>
      <c r="S150" s="58">
        <v>510</v>
      </c>
    </row>
    <row r="151" spans="15:19" x14ac:dyDescent="0.35">
      <c r="O151" s="2" t="s">
        <v>6</v>
      </c>
      <c r="P151" s="47" t="s">
        <v>39</v>
      </c>
      <c r="Q151" s="47" t="s">
        <v>29</v>
      </c>
      <c r="R151" s="55">
        <v>3052</v>
      </c>
      <c r="S151" s="56">
        <v>378</v>
      </c>
    </row>
    <row r="152" spans="15:19" x14ac:dyDescent="0.35">
      <c r="O152" s="3" t="s">
        <v>9</v>
      </c>
      <c r="P152" s="48" t="s">
        <v>34</v>
      </c>
      <c r="Q152" s="48" t="s">
        <v>21</v>
      </c>
      <c r="R152" s="57">
        <v>6832</v>
      </c>
      <c r="S152" s="58">
        <v>27</v>
      </c>
    </row>
    <row r="153" spans="15:19" x14ac:dyDescent="0.35">
      <c r="O153" s="2" t="s">
        <v>2</v>
      </c>
      <c r="P153" s="47" t="s">
        <v>39</v>
      </c>
      <c r="Q153" s="47" t="s">
        <v>16</v>
      </c>
      <c r="R153" s="55">
        <v>2016</v>
      </c>
      <c r="S153" s="56">
        <v>117</v>
      </c>
    </row>
    <row r="154" spans="15:19" x14ac:dyDescent="0.35">
      <c r="O154" s="3" t="s">
        <v>6</v>
      </c>
      <c r="P154" s="48" t="s">
        <v>38</v>
      </c>
      <c r="Q154" s="48" t="s">
        <v>21</v>
      </c>
      <c r="R154" s="57">
        <v>7322</v>
      </c>
      <c r="S154" s="58">
        <v>36</v>
      </c>
    </row>
    <row r="155" spans="15:19" x14ac:dyDescent="0.35">
      <c r="O155" s="2" t="s">
        <v>8</v>
      </c>
      <c r="P155" s="47" t="s">
        <v>35</v>
      </c>
      <c r="Q155" s="47" t="s">
        <v>33</v>
      </c>
      <c r="R155" s="55">
        <v>357</v>
      </c>
      <c r="S155" s="56">
        <v>126</v>
      </c>
    </row>
    <row r="156" spans="15:19" x14ac:dyDescent="0.35">
      <c r="O156" s="3" t="s">
        <v>9</v>
      </c>
      <c r="P156" s="48" t="s">
        <v>39</v>
      </c>
      <c r="Q156" s="48" t="s">
        <v>25</v>
      </c>
      <c r="R156" s="57">
        <v>3192</v>
      </c>
      <c r="S156" s="58">
        <v>72</v>
      </c>
    </row>
    <row r="157" spans="15:19" x14ac:dyDescent="0.35">
      <c r="O157" s="2" t="s">
        <v>7</v>
      </c>
      <c r="P157" s="47" t="s">
        <v>36</v>
      </c>
      <c r="Q157" s="47" t="s">
        <v>22</v>
      </c>
      <c r="R157" s="55">
        <v>8435</v>
      </c>
      <c r="S157" s="56">
        <v>42</v>
      </c>
    </row>
    <row r="158" spans="15:19" x14ac:dyDescent="0.35">
      <c r="O158" s="3" t="s">
        <v>40</v>
      </c>
      <c r="P158" s="48" t="s">
        <v>39</v>
      </c>
      <c r="Q158" s="48" t="s">
        <v>29</v>
      </c>
      <c r="R158" s="57">
        <v>0</v>
      </c>
      <c r="S158" s="58">
        <v>135</v>
      </c>
    </row>
    <row r="159" spans="15:19" x14ac:dyDescent="0.35">
      <c r="O159" s="2" t="s">
        <v>7</v>
      </c>
      <c r="P159" s="47" t="s">
        <v>34</v>
      </c>
      <c r="Q159" s="47" t="s">
        <v>24</v>
      </c>
      <c r="R159" s="55">
        <v>8862</v>
      </c>
      <c r="S159" s="56">
        <v>189</v>
      </c>
    </row>
    <row r="160" spans="15:19" x14ac:dyDescent="0.35">
      <c r="O160" s="3" t="s">
        <v>6</v>
      </c>
      <c r="P160" s="48" t="s">
        <v>37</v>
      </c>
      <c r="Q160" s="48" t="s">
        <v>28</v>
      </c>
      <c r="R160" s="57">
        <v>3556</v>
      </c>
      <c r="S160" s="58">
        <v>459</v>
      </c>
    </row>
    <row r="161" spans="15:19" x14ac:dyDescent="0.35">
      <c r="O161" s="2" t="s">
        <v>5</v>
      </c>
      <c r="P161" s="47" t="s">
        <v>34</v>
      </c>
      <c r="Q161" s="47" t="s">
        <v>15</v>
      </c>
      <c r="R161" s="55">
        <v>7280</v>
      </c>
      <c r="S161" s="56">
        <v>201</v>
      </c>
    </row>
    <row r="162" spans="15:19" x14ac:dyDescent="0.35">
      <c r="O162" s="3" t="s">
        <v>6</v>
      </c>
      <c r="P162" s="48" t="s">
        <v>34</v>
      </c>
      <c r="Q162" s="48" t="s">
        <v>30</v>
      </c>
      <c r="R162" s="57">
        <v>3402</v>
      </c>
      <c r="S162" s="58">
        <v>366</v>
      </c>
    </row>
    <row r="163" spans="15:19" x14ac:dyDescent="0.35">
      <c r="O163" s="2" t="s">
        <v>3</v>
      </c>
      <c r="P163" s="47" t="s">
        <v>37</v>
      </c>
      <c r="Q163" s="47" t="s">
        <v>29</v>
      </c>
      <c r="R163" s="55">
        <v>4592</v>
      </c>
      <c r="S163" s="56">
        <v>324</v>
      </c>
    </row>
    <row r="164" spans="15:19" x14ac:dyDescent="0.35">
      <c r="O164" s="3" t="s">
        <v>9</v>
      </c>
      <c r="P164" s="48" t="s">
        <v>35</v>
      </c>
      <c r="Q164" s="48" t="s">
        <v>15</v>
      </c>
      <c r="R164" s="57">
        <v>7833</v>
      </c>
      <c r="S164" s="58">
        <v>243</v>
      </c>
    </row>
    <row r="165" spans="15:19" x14ac:dyDescent="0.35">
      <c r="O165" s="2" t="s">
        <v>2</v>
      </c>
      <c r="P165" s="47" t="s">
        <v>39</v>
      </c>
      <c r="Q165" s="47" t="s">
        <v>21</v>
      </c>
      <c r="R165" s="55">
        <v>7651</v>
      </c>
      <c r="S165" s="56">
        <v>213</v>
      </c>
    </row>
    <row r="166" spans="15:19" x14ac:dyDescent="0.35">
      <c r="O166" s="3" t="s">
        <v>40</v>
      </c>
      <c r="P166" s="48" t="s">
        <v>35</v>
      </c>
      <c r="Q166" s="48" t="s">
        <v>30</v>
      </c>
      <c r="R166" s="57">
        <v>2275</v>
      </c>
      <c r="S166" s="58">
        <v>447</v>
      </c>
    </row>
    <row r="167" spans="15:19" x14ac:dyDescent="0.35">
      <c r="O167" s="2" t="s">
        <v>40</v>
      </c>
      <c r="P167" s="47" t="s">
        <v>38</v>
      </c>
      <c r="Q167" s="47" t="s">
        <v>13</v>
      </c>
      <c r="R167" s="55">
        <v>5670</v>
      </c>
      <c r="S167" s="56">
        <v>297</v>
      </c>
    </row>
    <row r="168" spans="15:19" x14ac:dyDescent="0.35">
      <c r="O168" s="3" t="s">
        <v>7</v>
      </c>
      <c r="P168" s="48" t="s">
        <v>35</v>
      </c>
      <c r="Q168" s="48" t="s">
        <v>16</v>
      </c>
      <c r="R168" s="57">
        <v>2135</v>
      </c>
      <c r="S168" s="58">
        <v>27</v>
      </c>
    </row>
    <row r="169" spans="15:19" x14ac:dyDescent="0.35">
      <c r="O169" s="2" t="s">
        <v>40</v>
      </c>
      <c r="P169" s="47" t="s">
        <v>34</v>
      </c>
      <c r="Q169" s="47" t="s">
        <v>23</v>
      </c>
      <c r="R169" s="55">
        <v>2779</v>
      </c>
      <c r="S169" s="56">
        <v>75</v>
      </c>
    </row>
    <row r="170" spans="15:19" x14ac:dyDescent="0.35">
      <c r="O170" s="3" t="s">
        <v>10</v>
      </c>
      <c r="P170" s="48" t="s">
        <v>39</v>
      </c>
      <c r="Q170" s="48" t="s">
        <v>33</v>
      </c>
      <c r="R170" s="57">
        <v>12950</v>
      </c>
      <c r="S170" s="58">
        <v>30</v>
      </c>
    </row>
    <row r="171" spans="15:19" x14ac:dyDescent="0.35">
      <c r="O171" s="2" t="s">
        <v>7</v>
      </c>
      <c r="P171" s="47" t="s">
        <v>36</v>
      </c>
      <c r="Q171" s="47" t="s">
        <v>18</v>
      </c>
      <c r="R171" s="55">
        <v>2646</v>
      </c>
      <c r="S171" s="56">
        <v>177</v>
      </c>
    </row>
    <row r="172" spans="15:19" x14ac:dyDescent="0.35">
      <c r="O172" s="3" t="s">
        <v>40</v>
      </c>
      <c r="P172" s="48" t="s">
        <v>34</v>
      </c>
      <c r="Q172" s="48" t="s">
        <v>33</v>
      </c>
      <c r="R172" s="57">
        <v>3794</v>
      </c>
      <c r="S172" s="58">
        <v>159</v>
      </c>
    </row>
    <row r="173" spans="15:19" x14ac:dyDescent="0.35">
      <c r="O173" s="2" t="s">
        <v>3</v>
      </c>
      <c r="P173" s="47" t="s">
        <v>35</v>
      </c>
      <c r="Q173" s="47" t="s">
        <v>33</v>
      </c>
      <c r="R173" s="55">
        <v>819</v>
      </c>
      <c r="S173" s="56">
        <v>306</v>
      </c>
    </row>
    <row r="174" spans="15:19" x14ac:dyDescent="0.35">
      <c r="O174" s="3" t="s">
        <v>3</v>
      </c>
      <c r="P174" s="48" t="s">
        <v>34</v>
      </c>
      <c r="Q174" s="48" t="s">
        <v>20</v>
      </c>
      <c r="R174" s="57">
        <v>2583</v>
      </c>
      <c r="S174" s="58">
        <v>18</v>
      </c>
    </row>
    <row r="175" spans="15:19" x14ac:dyDescent="0.35">
      <c r="O175" s="2" t="s">
        <v>7</v>
      </c>
      <c r="P175" s="47" t="s">
        <v>35</v>
      </c>
      <c r="Q175" s="47" t="s">
        <v>19</v>
      </c>
      <c r="R175" s="55">
        <v>4585</v>
      </c>
      <c r="S175" s="56">
        <v>240</v>
      </c>
    </row>
    <row r="176" spans="15:19" x14ac:dyDescent="0.35">
      <c r="O176" s="3" t="s">
        <v>5</v>
      </c>
      <c r="P176" s="48" t="s">
        <v>34</v>
      </c>
      <c r="Q176" s="48" t="s">
        <v>33</v>
      </c>
      <c r="R176" s="57">
        <v>1652</v>
      </c>
      <c r="S176" s="58">
        <v>93</v>
      </c>
    </row>
    <row r="177" spans="15:19" x14ac:dyDescent="0.35">
      <c r="O177" s="2" t="s">
        <v>10</v>
      </c>
      <c r="P177" s="47" t="s">
        <v>34</v>
      </c>
      <c r="Q177" s="47" t="s">
        <v>26</v>
      </c>
      <c r="R177" s="55">
        <v>4991</v>
      </c>
      <c r="S177" s="56">
        <v>9</v>
      </c>
    </row>
    <row r="178" spans="15:19" x14ac:dyDescent="0.35">
      <c r="O178" s="3" t="s">
        <v>8</v>
      </c>
      <c r="P178" s="48" t="s">
        <v>34</v>
      </c>
      <c r="Q178" s="48" t="s">
        <v>16</v>
      </c>
      <c r="R178" s="57">
        <v>2009</v>
      </c>
      <c r="S178" s="58">
        <v>219</v>
      </c>
    </row>
    <row r="179" spans="15:19" x14ac:dyDescent="0.35">
      <c r="O179" s="2" t="s">
        <v>2</v>
      </c>
      <c r="P179" s="47" t="s">
        <v>39</v>
      </c>
      <c r="Q179" s="47" t="s">
        <v>22</v>
      </c>
      <c r="R179" s="55">
        <v>1568</v>
      </c>
      <c r="S179" s="56">
        <v>141</v>
      </c>
    </row>
    <row r="180" spans="15:19" x14ac:dyDescent="0.35">
      <c r="O180" s="3" t="s">
        <v>41</v>
      </c>
      <c r="P180" s="48" t="s">
        <v>37</v>
      </c>
      <c r="Q180" s="48" t="s">
        <v>20</v>
      </c>
      <c r="R180" s="57">
        <v>3388</v>
      </c>
      <c r="S180" s="58">
        <v>123</v>
      </c>
    </row>
    <row r="181" spans="15:19" x14ac:dyDescent="0.35">
      <c r="O181" s="2" t="s">
        <v>40</v>
      </c>
      <c r="P181" s="47" t="s">
        <v>38</v>
      </c>
      <c r="Q181" s="47" t="s">
        <v>24</v>
      </c>
      <c r="R181" s="55">
        <v>623</v>
      </c>
      <c r="S181" s="56">
        <v>51</v>
      </c>
    </row>
    <row r="182" spans="15:19" x14ac:dyDescent="0.35">
      <c r="O182" s="3" t="s">
        <v>6</v>
      </c>
      <c r="P182" s="48" t="s">
        <v>36</v>
      </c>
      <c r="Q182" s="48" t="s">
        <v>4</v>
      </c>
      <c r="R182" s="57">
        <v>10073</v>
      </c>
      <c r="S182" s="58">
        <v>120</v>
      </c>
    </row>
    <row r="183" spans="15:19" x14ac:dyDescent="0.35">
      <c r="O183" s="2" t="s">
        <v>8</v>
      </c>
      <c r="P183" s="47" t="s">
        <v>39</v>
      </c>
      <c r="Q183" s="47" t="s">
        <v>26</v>
      </c>
      <c r="R183" s="55">
        <v>1561</v>
      </c>
      <c r="S183" s="56">
        <v>27</v>
      </c>
    </row>
    <row r="184" spans="15:19" x14ac:dyDescent="0.35">
      <c r="O184" s="3" t="s">
        <v>9</v>
      </c>
      <c r="P184" s="48" t="s">
        <v>36</v>
      </c>
      <c r="Q184" s="48" t="s">
        <v>27</v>
      </c>
      <c r="R184" s="57">
        <v>11522</v>
      </c>
      <c r="S184" s="58">
        <v>204</v>
      </c>
    </row>
    <row r="185" spans="15:19" x14ac:dyDescent="0.35">
      <c r="O185" s="2" t="s">
        <v>6</v>
      </c>
      <c r="P185" s="47" t="s">
        <v>38</v>
      </c>
      <c r="Q185" s="47" t="s">
        <v>13</v>
      </c>
      <c r="R185" s="55">
        <v>2317</v>
      </c>
      <c r="S185" s="56">
        <v>123</v>
      </c>
    </row>
    <row r="186" spans="15:19" x14ac:dyDescent="0.35">
      <c r="O186" s="3" t="s">
        <v>10</v>
      </c>
      <c r="P186" s="48" t="s">
        <v>37</v>
      </c>
      <c r="Q186" s="48" t="s">
        <v>28</v>
      </c>
      <c r="R186" s="57">
        <v>3059</v>
      </c>
      <c r="S186" s="58">
        <v>27</v>
      </c>
    </row>
    <row r="187" spans="15:19" x14ac:dyDescent="0.35">
      <c r="O187" s="2" t="s">
        <v>41</v>
      </c>
      <c r="P187" s="47" t="s">
        <v>37</v>
      </c>
      <c r="Q187" s="47" t="s">
        <v>26</v>
      </c>
      <c r="R187" s="55">
        <v>2324</v>
      </c>
      <c r="S187" s="56">
        <v>177</v>
      </c>
    </row>
    <row r="188" spans="15:19" x14ac:dyDescent="0.35">
      <c r="O188" s="3" t="s">
        <v>3</v>
      </c>
      <c r="P188" s="48" t="s">
        <v>39</v>
      </c>
      <c r="Q188" s="48" t="s">
        <v>26</v>
      </c>
      <c r="R188" s="57">
        <v>4956</v>
      </c>
      <c r="S188" s="58">
        <v>171</v>
      </c>
    </row>
    <row r="189" spans="15:19" x14ac:dyDescent="0.35">
      <c r="O189" s="2" t="s">
        <v>10</v>
      </c>
      <c r="P189" s="47" t="s">
        <v>34</v>
      </c>
      <c r="Q189" s="47" t="s">
        <v>19</v>
      </c>
      <c r="R189" s="55">
        <v>5355</v>
      </c>
      <c r="S189" s="56">
        <v>204</v>
      </c>
    </row>
    <row r="190" spans="15:19" x14ac:dyDescent="0.35">
      <c r="O190" s="3" t="s">
        <v>3</v>
      </c>
      <c r="P190" s="48" t="s">
        <v>34</v>
      </c>
      <c r="Q190" s="48" t="s">
        <v>14</v>
      </c>
      <c r="R190" s="57">
        <v>7259</v>
      </c>
      <c r="S190" s="58">
        <v>276</v>
      </c>
    </row>
    <row r="191" spans="15:19" x14ac:dyDescent="0.35">
      <c r="O191" s="2" t="s">
        <v>8</v>
      </c>
      <c r="P191" s="47" t="s">
        <v>37</v>
      </c>
      <c r="Q191" s="47" t="s">
        <v>26</v>
      </c>
      <c r="R191" s="55">
        <v>6279</v>
      </c>
      <c r="S191" s="56">
        <v>45</v>
      </c>
    </row>
    <row r="192" spans="15:19" x14ac:dyDescent="0.35">
      <c r="O192" s="3" t="s">
        <v>40</v>
      </c>
      <c r="P192" s="48" t="s">
        <v>38</v>
      </c>
      <c r="Q192" s="48" t="s">
        <v>29</v>
      </c>
      <c r="R192" s="57">
        <v>2541</v>
      </c>
      <c r="S192" s="58">
        <v>45</v>
      </c>
    </row>
    <row r="193" spans="15:19" x14ac:dyDescent="0.35">
      <c r="O193" s="2" t="s">
        <v>6</v>
      </c>
      <c r="P193" s="47" t="s">
        <v>35</v>
      </c>
      <c r="Q193" s="47" t="s">
        <v>27</v>
      </c>
      <c r="R193" s="55">
        <v>3864</v>
      </c>
      <c r="S193" s="56">
        <v>177</v>
      </c>
    </row>
    <row r="194" spans="15:19" x14ac:dyDescent="0.35">
      <c r="O194" s="3" t="s">
        <v>5</v>
      </c>
      <c r="P194" s="48" t="s">
        <v>36</v>
      </c>
      <c r="Q194" s="48" t="s">
        <v>13</v>
      </c>
      <c r="R194" s="57">
        <v>6146</v>
      </c>
      <c r="S194" s="58">
        <v>63</v>
      </c>
    </row>
    <row r="195" spans="15:19" x14ac:dyDescent="0.35">
      <c r="O195" s="2" t="s">
        <v>9</v>
      </c>
      <c r="P195" s="47" t="s">
        <v>39</v>
      </c>
      <c r="Q195" s="47" t="s">
        <v>18</v>
      </c>
      <c r="R195" s="55">
        <v>2639</v>
      </c>
      <c r="S195" s="56">
        <v>204</v>
      </c>
    </row>
    <row r="196" spans="15:19" x14ac:dyDescent="0.35">
      <c r="O196" s="3" t="s">
        <v>8</v>
      </c>
      <c r="P196" s="48" t="s">
        <v>37</v>
      </c>
      <c r="Q196" s="48" t="s">
        <v>22</v>
      </c>
      <c r="R196" s="57">
        <v>1890</v>
      </c>
      <c r="S196" s="58">
        <v>195</v>
      </c>
    </row>
    <row r="197" spans="15:19" x14ac:dyDescent="0.35">
      <c r="O197" s="2" t="s">
        <v>7</v>
      </c>
      <c r="P197" s="47" t="s">
        <v>34</v>
      </c>
      <c r="Q197" s="47" t="s">
        <v>14</v>
      </c>
      <c r="R197" s="55">
        <v>1932</v>
      </c>
      <c r="S197" s="56">
        <v>369</v>
      </c>
    </row>
    <row r="198" spans="15:19" x14ac:dyDescent="0.35">
      <c r="O198" s="3" t="s">
        <v>3</v>
      </c>
      <c r="P198" s="48" t="s">
        <v>34</v>
      </c>
      <c r="Q198" s="48" t="s">
        <v>25</v>
      </c>
      <c r="R198" s="57">
        <v>6300</v>
      </c>
      <c r="S198" s="58">
        <v>42</v>
      </c>
    </row>
    <row r="199" spans="15:19" x14ac:dyDescent="0.35">
      <c r="O199" s="2" t="s">
        <v>6</v>
      </c>
      <c r="P199" s="47" t="s">
        <v>37</v>
      </c>
      <c r="Q199" s="47" t="s">
        <v>30</v>
      </c>
      <c r="R199" s="55">
        <v>560</v>
      </c>
      <c r="S199" s="56">
        <v>81</v>
      </c>
    </row>
    <row r="200" spans="15:19" x14ac:dyDescent="0.35">
      <c r="O200" s="3" t="s">
        <v>9</v>
      </c>
      <c r="P200" s="48" t="s">
        <v>37</v>
      </c>
      <c r="Q200" s="48" t="s">
        <v>26</v>
      </c>
      <c r="R200" s="57">
        <v>2856</v>
      </c>
      <c r="S200" s="58">
        <v>246</v>
      </c>
    </row>
    <row r="201" spans="15:19" x14ac:dyDescent="0.35">
      <c r="O201" s="2" t="s">
        <v>9</v>
      </c>
      <c r="P201" s="47" t="s">
        <v>34</v>
      </c>
      <c r="Q201" s="47" t="s">
        <v>17</v>
      </c>
      <c r="R201" s="55">
        <v>707</v>
      </c>
      <c r="S201" s="56">
        <v>174</v>
      </c>
    </row>
    <row r="202" spans="15:19" x14ac:dyDescent="0.35">
      <c r="O202" s="3" t="s">
        <v>8</v>
      </c>
      <c r="P202" s="48" t="s">
        <v>35</v>
      </c>
      <c r="Q202" s="48" t="s">
        <v>30</v>
      </c>
      <c r="R202" s="57">
        <v>3598</v>
      </c>
      <c r="S202" s="58">
        <v>81</v>
      </c>
    </row>
    <row r="203" spans="15:19" x14ac:dyDescent="0.35">
      <c r="O203" s="2" t="s">
        <v>40</v>
      </c>
      <c r="P203" s="47" t="s">
        <v>35</v>
      </c>
      <c r="Q203" s="47" t="s">
        <v>22</v>
      </c>
      <c r="R203" s="55">
        <v>6853</v>
      </c>
      <c r="S203" s="56">
        <v>372</v>
      </c>
    </row>
    <row r="204" spans="15:19" x14ac:dyDescent="0.35">
      <c r="O204" s="3" t="s">
        <v>40</v>
      </c>
      <c r="P204" s="48" t="s">
        <v>35</v>
      </c>
      <c r="Q204" s="48" t="s">
        <v>16</v>
      </c>
      <c r="R204" s="57">
        <v>4725</v>
      </c>
      <c r="S204" s="58">
        <v>174</v>
      </c>
    </row>
    <row r="205" spans="15:19" x14ac:dyDescent="0.35">
      <c r="O205" s="2" t="s">
        <v>41</v>
      </c>
      <c r="P205" s="47" t="s">
        <v>36</v>
      </c>
      <c r="Q205" s="47" t="s">
        <v>32</v>
      </c>
      <c r="R205" s="55">
        <v>10304</v>
      </c>
      <c r="S205" s="56">
        <v>84</v>
      </c>
    </row>
    <row r="206" spans="15:19" x14ac:dyDescent="0.35">
      <c r="O206" s="3" t="s">
        <v>41</v>
      </c>
      <c r="P206" s="48" t="s">
        <v>34</v>
      </c>
      <c r="Q206" s="48" t="s">
        <v>16</v>
      </c>
      <c r="R206" s="57">
        <v>1274</v>
      </c>
      <c r="S206" s="58">
        <v>225</v>
      </c>
    </row>
    <row r="207" spans="15:19" x14ac:dyDescent="0.35">
      <c r="O207" s="2" t="s">
        <v>5</v>
      </c>
      <c r="P207" s="47" t="s">
        <v>36</v>
      </c>
      <c r="Q207" s="47" t="s">
        <v>30</v>
      </c>
      <c r="R207" s="55">
        <v>1526</v>
      </c>
      <c r="S207" s="56">
        <v>105</v>
      </c>
    </row>
    <row r="208" spans="15:19" x14ac:dyDescent="0.35">
      <c r="O208" s="3" t="s">
        <v>40</v>
      </c>
      <c r="P208" s="48" t="s">
        <v>39</v>
      </c>
      <c r="Q208" s="48" t="s">
        <v>28</v>
      </c>
      <c r="R208" s="57">
        <v>3101</v>
      </c>
      <c r="S208" s="58">
        <v>225</v>
      </c>
    </row>
    <row r="209" spans="15:19" x14ac:dyDescent="0.35">
      <c r="O209" s="2" t="s">
        <v>2</v>
      </c>
      <c r="P209" s="47" t="s">
        <v>37</v>
      </c>
      <c r="Q209" s="47" t="s">
        <v>14</v>
      </c>
      <c r="R209" s="55">
        <v>1057</v>
      </c>
      <c r="S209" s="56">
        <v>54</v>
      </c>
    </row>
    <row r="210" spans="15:19" x14ac:dyDescent="0.35">
      <c r="O210" s="3" t="s">
        <v>7</v>
      </c>
      <c r="P210" s="48" t="s">
        <v>37</v>
      </c>
      <c r="Q210" s="48" t="s">
        <v>26</v>
      </c>
      <c r="R210" s="57">
        <v>5306</v>
      </c>
      <c r="S210" s="58">
        <v>0</v>
      </c>
    </row>
    <row r="211" spans="15:19" x14ac:dyDescent="0.35">
      <c r="O211" s="2" t="s">
        <v>5</v>
      </c>
      <c r="P211" s="47" t="s">
        <v>39</v>
      </c>
      <c r="Q211" s="47" t="s">
        <v>24</v>
      </c>
      <c r="R211" s="55">
        <v>4018</v>
      </c>
      <c r="S211" s="56">
        <v>171</v>
      </c>
    </row>
    <row r="212" spans="15:19" x14ac:dyDescent="0.35">
      <c r="O212" s="3" t="s">
        <v>9</v>
      </c>
      <c r="P212" s="48" t="s">
        <v>34</v>
      </c>
      <c r="Q212" s="48" t="s">
        <v>16</v>
      </c>
      <c r="R212" s="57">
        <v>938</v>
      </c>
      <c r="S212" s="58">
        <v>189</v>
      </c>
    </row>
    <row r="213" spans="15:19" x14ac:dyDescent="0.35">
      <c r="O213" s="2" t="s">
        <v>7</v>
      </c>
      <c r="P213" s="47" t="s">
        <v>38</v>
      </c>
      <c r="Q213" s="47" t="s">
        <v>18</v>
      </c>
      <c r="R213" s="55">
        <v>1778</v>
      </c>
      <c r="S213" s="56">
        <v>270</v>
      </c>
    </row>
    <row r="214" spans="15:19" x14ac:dyDescent="0.35">
      <c r="O214" s="3" t="s">
        <v>6</v>
      </c>
      <c r="P214" s="48" t="s">
        <v>39</v>
      </c>
      <c r="Q214" s="48" t="s">
        <v>30</v>
      </c>
      <c r="R214" s="57">
        <v>1638</v>
      </c>
      <c r="S214" s="58">
        <v>63</v>
      </c>
    </row>
    <row r="215" spans="15:19" x14ac:dyDescent="0.35">
      <c r="O215" s="2" t="s">
        <v>41</v>
      </c>
      <c r="P215" s="47" t="s">
        <v>38</v>
      </c>
      <c r="Q215" s="47" t="s">
        <v>25</v>
      </c>
      <c r="R215" s="55">
        <v>154</v>
      </c>
      <c r="S215" s="56">
        <v>21</v>
      </c>
    </row>
    <row r="216" spans="15:19" x14ac:dyDescent="0.35">
      <c r="O216" s="3" t="s">
        <v>7</v>
      </c>
      <c r="P216" s="48" t="s">
        <v>37</v>
      </c>
      <c r="Q216" s="48" t="s">
        <v>22</v>
      </c>
      <c r="R216" s="57">
        <v>9835</v>
      </c>
      <c r="S216" s="58">
        <v>207</v>
      </c>
    </row>
    <row r="217" spans="15:19" x14ac:dyDescent="0.35">
      <c r="O217" s="2" t="s">
        <v>9</v>
      </c>
      <c r="P217" s="47" t="s">
        <v>37</v>
      </c>
      <c r="Q217" s="47" t="s">
        <v>20</v>
      </c>
      <c r="R217" s="55">
        <v>7273</v>
      </c>
      <c r="S217" s="56">
        <v>96</v>
      </c>
    </row>
    <row r="218" spans="15:19" x14ac:dyDescent="0.35">
      <c r="O218" s="3" t="s">
        <v>5</v>
      </c>
      <c r="P218" s="48" t="s">
        <v>39</v>
      </c>
      <c r="Q218" s="48" t="s">
        <v>22</v>
      </c>
      <c r="R218" s="57">
        <v>6909</v>
      </c>
      <c r="S218" s="58">
        <v>81</v>
      </c>
    </row>
    <row r="219" spans="15:19" x14ac:dyDescent="0.35">
      <c r="O219" s="2" t="s">
        <v>9</v>
      </c>
      <c r="P219" s="47" t="s">
        <v>39</v>
      </c>
      <c r="Q219" s="47" t="s">
        <v>24</v>
      </c>
      <c r="R219" s="55">
        <v>3920</v>
      </c>
      <c r="S219" s="56">
        <v>306</v>
      </c>
    </row>
    <row r="220" spans="15:19" x14ac:dyDescent="0.35">
      <c r="O220" s="3" t="s">
        <v>10</v>
      </c>
      <c r="P220" s="48" t="s">
        <v>39</v>
      </c>
      <c r="Q220" s="48" t="s">
        <v>21</v>
      </c>
      <c r="R220" s="57">
        <v>4858</v>
      </c>
      <c r="S220" s="58">
        <v>279</v>
      </c>
    </row>
    <row r="221" spans="15:19" x14ac:dyDescent="0.35">
      <c r="O221" s="2" t="s">
        <v>2</v>
      </c>
      <c r="P221" s="47" t="s">
        <v>38</v>
      </c>
      <c r="Q221" s="47" t="s">
        <v>4</v>
      </c>
      <c r="R221" s="55">
        <v>3549</v>
      </c>
      <c r="S221" s="56">
        <v>3</v>
      </c>
    </row>
    <row r="222" spans="15:19" x14ac:dyDescent="0.35">
      <c r="O222" s="3" t="s">
        <v>7</v>
      </c>
      <c r="P222" s="48" t="s">
        <v>39</v>
      </c>
      <c r="Q222" s="48" t="s">
        <v>27</v>
      </c>
      <c r="R222" s="57">
        <v>966</v>
      </c>
      <c r="S222" s="58">
        <v>198</v>
      </c>
    </row>
    <row r="223" spans="15:19" x14ac:dyDescent="0.35">
      <c r="O223" s="2" t="s">
        <v>5</v>
      </c>
      <c r="P223" s="47" t="s">
        <v>39</v>
      </c>
      <c r="Q223" s="47" t="s">
        <v>18</v>
      </c>
      <c r="R223" s="55">
        <v>385</v>
      </c>
      <c r="S223" s="56">
        <v>249</v>
      </c>
    </row>
    <row r="224" spans="15:19" x14ac:dyDescent="0.35">
      <c r="O224" s="3" t="s">
        <v>6</v>
      </c>
      <c r="P224" s="48" t="s">
        <v>34</v>
      </c>
      <c r="Q224" s="48" t="s">
        <v>16</v>
      </c>
      <c r="R224" s="57">
        <v>2219</v>
      </c>
      <c r="S224" s="58">
        <v>75</v>
      </c>
    </row>
    <row r="225" spans="15:19" x14ac:dyDescent="0.35">
      <c r="O225" s="2" t="s">
        <v>9</v>
      </c>
      <c r="P225" s="47" t="s">
        <v>36</v>
      </c>
      <c r="Q225" s="47" t="s">
        <v>32</v>
      </c>
      <c r="R225" s="55">
        <v>2954</v>
      </c>
      <c r="S225" s="56">
        <v>189</v>
      </c>
    </row>
    <row r="226" spans="15:19" x14ac:dyDescent="0.35">
      <c r="O226" s="3" t="s">
        <v>7</v>
      </c>
      <c r="P226" s="48" t="s">
        <v>36</v>
      </c>
      <c r="Q226" s="48" t="s">
        <v>32</v>
      </c>
      <c r="R226" s="57">
        <v>280</v>
      </c>
      <c r="S226" s="58">
        <v>87</v>
      </c>
    </row>
    <row r="227" spans="15:19" x14ac:dyDescent="0.35">
      <c r="O227" s="2" t="s">
        <v>41</v>
      </c>
      <c r="P227" s="47" t="s">
        <v>36</v>
      </c>
      <c r="Q227" s="47" t="s">
        <v>30</v>
      </c>
      <c r="R227" s="55">
        <v>6118</v>
      </c>
      <c r="S227" s="56">
        <v>174</v>
      </c>
    </row>
    <row r="228" spans="15:19" x14ac:dyDescent="0.35">
      <c r="O228" s="3" t="s">
        <v>2</v>
      </c>
      <c r="P228" s="48" t="s">
        <v>39</v>
      </c>
      <c r="Q228" s="48" t="s">
        <v>15</v>
      </c>
      <c r="R228" s="57">
        <v>4802</v>
      </c>
      <c r="S228" s="58">
        <v>36</v>
      </c>
    </row>
    <row r="229" spans="15:19" x14ac:dyDescent="0.35">
      <c r="O229" s="2" t="s">
        <v>9</v>
      </c>
      <c r="P229" s="47" t="s">
        <v>38</v>
      </c>
      <c r="Q229" s="47" t="s">
        <v>24</v>
      </c>
      <c r="R229" s="55">
        <v>4137</v>
      </c>
      <c r="S229" s="56">
        <v>60</v>
      </c>
    </row>
    <row r="230" spans="15:19" x14ac:dyDescent="0.35">
      <c r="O230" s="3" t="s">
        <v>3</v>
      </c>
      <c r="P230" s="48" t="s">
        <v>35</v>
      </c>
      <c r="Q230" s="48" t="s">
        <v>23</v>
      </c>
      <c r="R230" s="57">
        <v>2023</v>
      </c>
      <c r="S230" s="58">
        <v>78</v>
      </c>
    </row>
    <row r="231" spans="15:19" x14ac:dyDescent="0.35">
      <c r="O231" s="2" t="s">
        <v>9</v>
      </c>
      <c r="P231" s="47" t="s">
        <v>36</v>
      </c>
      <c r="Q231" s="47" t="s">
        <v>30</v>
      </c>
      <c r="R231" s="55">
        <v>9051</v>
      </c>
      <c r="S231" s="56">
        <v>57</v>
      </c>
    </row>
    <row r="232" spans="15:19" x14ac:dyDescent="0.35">
      <c r="O232" s="3" t="s">
        <v>9</v>
      </c>
      <c r="P232" s="48" t="s">
        <v>37</v>
      </c>
      <c r="Q232" s="48" t="s">
        <v>28</v>
      </c>
      <c r="R232" s="57">
        <v>2919</v>
      </c>
      <c r="S232" s="58">
        <v>45</v>
      </c>
    </row>
    <row r="233" spans="15:19" x14ac:dyDescent="0.35">
      <c r="O233" s="2" t="s">
        <v>41</v>
      </c>
      <c r="P233" s="47" t="s">
        <v>38</v>
      </c>
      <c r="Q233" s="47" t="s">
        <v>22</v>
      </c>
      <c r="R233" s="55">
        <v>5915</v>
      </c>
      <c r="S233" s="56">
        <v>3</v>
      </c>
    </row>
    <row r="234" spans="15:19" x14ac:dyDescent="0.35">
      <c r="O234" s="3" t="s">
        <v>10</v>
      </c>
      <c r="P234" s="48" t="s">
        <v>35</v>
      </c>
      <c r="Q234" s="48" t="s">
        <v>15</v>
      </c>
      <c r="R234" s="57">
        <v>2562</v>
      </c>
      <c r="S234" s="58">
        <v>6</v>
      </c>
    </row>
    <row r="235" spans="15:19" x14ac:dyDescent="0.35">
      <c r="O235" s="2" t="s">
        <v>5</v>
      </c>
      <c r="P235" s="47" t="s">
        <v>37</v>
      </c>
      <c r="Q235" s="47" t="s">
        <v>25</v>
      </c>
      <c r="R235" s="55">
        <v>8813</v>
      </c>
      <c r="S235" s="56">
        <v>21</v>
      </c>
    </row>
    <row r="236" spans="15:19" x14ac:dyDescent="0.35">
      <c r="O236" s="3" t="s">
        <v>5</v>
      </c>
      <c r="P236" s="48" t="s">
        <v>36</v>
      </c>
      <c r="Q236" s="48" t="s">
        <v>18</v>
      </c>
      <c r="R236" s="57">
        <v>6111</v>
      </c>
      <c r="S236" s="58">
        <v>3</v>
      </c>
    </row>
    <row r="237" spans="15:19" x14ac:dyDescent="0.35">
      <c r="O237" s="2" t="s">
        <v>8</v>
      </c>
      <c r="P237" s="47" t="s">
        <v>34</v>
      </c>
      <c r="Q237" s="47" t="s">
        <v>31</v>
      </c>
      <c r="R237" s="55">
        <v>3507</v>
      </c>
      <c r="S237" s="56">
        <v>288</v>
      </c>
    </row>
    <row r="238" spans="15:19" x14ac:dyDescent="0.35">
      <c r="O238" s="3" t="s">
        <v>6</v>
      </c>
      <c r="P238" s="48" t="s">
        <v>36</v>
      </c>
      <c r="Q238" s="48" t="s">
        <v>13</v>
      </c>
      <c r="R238" s="57">
        <v>4319</v>
      </c>
      <c r="S238" s="58">
        <v>30</v>
      </c>
    </row>
    <row r="239" spans="15:19" x14ac:dyDescent="0.35">
      <c r="O239" s="2" t="s">
        <v>40</v>
      </c>
      <c r="P239" s="47" t="s">
        <v>38</v>
      </c>
      <c r="Q239" s="47" t="s">
        <v>26</v>
      </c>
      <c r="R239" s="55">
        <v>609</v>
      </c>
      <c r="S239" s="56">
        <v>87</v>
      </c>
    </row>
    <row r="240" spans="15:19" x14ac:dyDescent="0.35">
      <c r="O240" s="3" t="s">
        <v>40</v>
      </c>
      <c r="P240" s="48" t="s">
        <v>39</v>
      </c>
      <c r="Q240" s="48" t="s">
        <v>27</v>
      </c>
      <c r="R240" s="57">
        <v>6370</v>
      </c>
      <c r="S240" s="58">
        <v>30</v>
      </c>
    </row>
    <row r="241" spans="15:19" x14ac:dyDescent="0.35">
      <c r="O241" s="2" t="s">
        <v>5</v>
      </c>
      <c r="P241" s="47" t="s">
        <v>38</v>
      </c>
      <c r="Q241" s="47" t="s">
        <v>19</v>
      </c>
      <c r="R241" s="55">
        <v>5474</v>
      </c>
      <c r="S241" s="56">
        <v>168</v>
      </c>
    </row>
    <row r="242" spans="15:19" x14ac:dyDescent="0.35">
      <c r="O242" s="3" t="s">
        <v>40</v>
      </c>
      <c r="P242" s="48" t="s">
        <v>36</v>
      </c>
      <c r="Q242" s="48" t="s">
        <v>27</v>
      </c>
      <c r="R242" s="57">
        <v>3164</v>
      </c>
      <c r="S242" s="58">
        <v>306</v>
      </c>
    </row>
    <row r="243" spans="15:19" x14ac:dyDescent="0.35">
      <c r="O243" s="2" t="s">
        <v>6</v>
      </c>
      <c r="P243" s="47" t="s">
        <v>35</v>
      </c>
      <c r="Q243" s="47" t="s">
        <v>4</v>
      </c>
      <c r="R243" s="55">
        <v>1302</v>
      </c>
      <c r="S243" s="56">
        <v>402</v>
      </c>
    </row>
    <row r="244" spans="15:19" x14ac:dyDescent="0.35">
      <c r="O244" s="3" t="s">
        <v>3</v>
      </c>
      <c r="P244" s="48" t="s">
        <v>37</v>
      </c>
      <c r="Q244" s="48" t="s">
        <v>28</v>
      </c>
      <c r="R244" s="57">
        <v>7308</v>
      </c>
      <c r="S244" s="58">
        <v>327</v>
      </c>
    </row>
    <row r="245" spans="15:19" x14ac:dyDescent="0.35">
      <c r="O245" s="2" t="s">
        <v>40</v>
      </c>
      <c r="P245" s="47" t="s">
        <v>37</v>
      </c>
      <c r="Q245" s="47" t="s">
        <v>27</v>
      </c>
      <c r="R245" s="55">
        <v>6132</v>
      </c>
      <c r="S245" s="56">
        <v>93</v>
      </c>
    </row>
    <row r="246" spans="15:19" x14ac:dyDescent="0.35">
      <c r="O246" s="3" t="s">
        <v>10</v>
      </c>
      <c r="P246" s="48" t="s">
        <v>35</v>
      </c>
      <c r="Q246" s="48" t="s">
        <v>14</v>
      </c>
      <c r="R246" s="57">
        <v>3472</v>
      </c>
      <c r="S246" s="58">
        <v>96</v>
      </c>
    </row>
    <row r="247" spans="15:19" x14ac:dyDescent="0.35">
      <c r="O247" s="2" t="s">
        <v>8</v>
      </c>
      <c r="P247" s="47" t="s">
        <v>39</v>
      </c>
      <c r="Q247" s="47" t="s">
        <v>18</v>
      </c>
      <c r="R247" s="55">
        <v>9660</v>
      </c>
      <c r="S247" s="56">
        <v>27</v>
      </c>
    </row>
    <row r="248" spans="15:19" x14ac:dyDescent="0.35">
      <c r="O248" s="3" t="s">
        <v>9</v>
      </c>
      <c r="P248" s="48" t="s">
        <v>38</v>
      </c>
      <c r="Q248" s="48" t="s">
        <v>26</v>
      </c>
      <c r="R248" s="57">
        <v>2436</v>
      </c>
      <c r="S248" s="58">
        <v>99</v>
      </c>
    </row>
    <row r="249" spans="15:19" x14ac:dyDescent="0.35">
      <c r="O249" s="2" t="s">
        <v>9</v>
      </c>
      <c r="P249" s="47" t="s">
        <v>38</v>
      </c>
      <c r="Q249" s="47" t="s">
        <v>33</v>
      </c>
      <c r="R249" s="55">
        <v>9506</v>
      </c>
      <c r="S249" s="56">
        <v>87</v>
      </c>
    </row>
    <row r="250" spans="15:19" x14ac:dyDescent="0.35">
      <c r="O250" s="3" t="s">
        <v>10</v>
      </c>
      <c r="P250" s="48" t="s">
        <v>37</v>
      </c>
      <c r="Q250" s="48" t="s">
        <v>21</v>
      </c>
      <c r="R250" s="57">
        <v>245</v>
      </c>
      <c r="S250" s="58">
        <v>288</v>
      </c>
    </row>
    <row r="251" spans="15:19" x14ac:dyDescent="0.35">
      <c r="O251" s="2" t="s">
        <v>8</v>
      </c>
      <c r="P251" s="47" t="s">
        <v>35</v>
      </c>
      <c r="Q251" s="47" t="s">
        <v>20</v>
      </c>
      <c r="R251" s="55">
        <v>2702</v>
      </c>
      <c r="S251" s="56">
        <v>363</v>
      </c>
    </row>
    <row r="252" spans="15:19" x14ac:dyDescent="0.35">
      <c r="O252" s="3" t="s">
        <v>10</v>
      </c>
      <c r="P252" s="48" t="s">
        <v>34</v>
      </c>
      <c r="Q252" s="48" t="s">
        <v>17</v>
      </c>
      <c r="R252" s="57">
        <v>700</v>
      </c>
      <c r="S252" s="58">
        <v>87</v>
      </c>
    </row>
    <row r="253" spans="15:19" x14ac:dyDescent="0.35">
      <c r="O253" s="2" t="s">
        <v>6</v>
      </c>
      <c r="P253" s="47" t="s">
        <v>34</v>
      </c>
      <c r="Q253" s="47" t="s">
        <v>17</v>
      </c>
      <c r="R253" s="55">
        <v>3759</v>
      </c>
      <c r="S253" s="56">
        <v>150</v>
      </c>
    </row>
    <row r="254" spans="15:19" x14ac:dyDescent="0.35">
      <c r="O254" s="3" t="s">
        <v>2</v>
      </c>
      <c r="P254" s="48" t="s">
        <v>35</v>
      </c>
      <c r="Q254" s="48" t="s">
        <v>17</v>
      </c>
      <c r="R254" s="57">
        <v>1589</v>
      </c>
      <c r="S254" s="58">
        <v>303</v>
      </c>
    </row>
    <row r="255" spans="15:19" x14ac:dyDescent="0.35">
      <c r="O255" s="2" t="s">
        <v>7</v>
      </c>
      <c r="P255" s="47" t="s">
        <v>35</v>
      </c>
      <c r="Q255" s="47" t="s">
        <v>28</v>
      </c>
      <c r="R255" s="55">
        <v>5194</v>
      </c>
      <c r="S255" s="56">
        <v>288</v>
      </c>
    </row>
    <row r="256" spans="15:19" x14ac:dyDescent="0.35">
      <c r="O256" s="3" t="s">
        <v>10</v>
      </c>
      <c r="P256" s="48" t="s">
        <v>36</v>
      </c>
      <c r="Q256" s="48" t="s">
        <v>13</v>
      </c>
      <c r="R256" s="57">
        <v>945</v>
      </c>
      <c r="S256" s="58">
        <v>75</v>
      </c>
    </row>
    <row r="257" spans="15:19" x14ac:dyDescent="0.35">
      <c r="O257" s="2" t="s">
        <v>40</v>
      </c>
      <c r="P257" s="47" t="s">
        <v>38</v>
      </c>
      <c r="Q257" s="47" t="s">
        <v>31</v>
      </c>
      <c r="R257" s="55">
        <v>1988</v>
      </c>
      <c r="S257" s="56">
        <v>39</v>
      </c>
    </row>
    <row r="258" spans="15:19" x14ac:dyDescent="0.35">
      <c r="O258" s="3" t="s">
        <v>6</v>
      </c>
      <c r="P258" s="48" t="s">
        <v>34</v>
      </c>
      <c r="Q258" s="48" t="s">
        <v>32</v>
      </c>
      <c r="R258" s="57">
        <v>6734</v>
      </c>
      <c r="S258" s="58">
        <v>123</v>
      </c>
    </row>
    <row r="259" spans="15:19" x14ac:dyDescent="0.35">
      <c r="O259" s="2" t="s">
        <v>40</v>
      </c>
      <c r="P259" s="47" t="s">
        <v>36</v>
      </c>
      <c r="Q259" s="47" t="s">
        <v>4</v>
      </c>
      <c r="R259" s="55">
        <v>217</v>
      </c>
      <c r="S259" s="56">
        <v>36</v>
      </c>
    </row>
    <row r="260" spans="15:19" x14ac:dyDescent="0.35">
      <c r="O260" s="3" t="s">
        <v>5</v>
      </c>
      <c r="P260" s="48" t="s">
        <v>34</v>
      </c>
      <c r="Q260" s="48" t="s">
        <v>22</v>
      </c>
      <c r="R260" s="57">
        <v>6279</v>
      </c>
      <c r="S260" s="58">
        <v>237</v>
      </c>
    </row>
    <row r="261" spans="15:19" x14ac:dyDescent="0.35">
      <c r="O261" s="2" t="s">
        <v>40</v>
      </c>
      <c r="P261" s="47" t="s">
        <v>36</v>
      </c>
      <c r="Q261" s="47" t="s">
        <v>13</v>
      </c>
      <c r="R261" s="55">
        <v>4424</v>
      </c>
      <c r="S261" s="56">
        <v>201</v>
      </c>
    </row>
    <row r="262" spans="15:19" x14ac:dyDescent="0.35">
      <c r="O262" s="3" t="s">
        <v>2</v>
      </c>
      <c r="P262" s="48" t="s">
        <v>36</v>
      </c>
      <c r="Q262" s="48" t="s">
        <v>17</v>
      </c>
      <c r="R262" s="57">
        <v>189</v>
      </c>
      <c r="S262" s="58">
        <v>48</v>
      </c>
    </row>
    <row r="263" spans="15:19" x14ac:dyDescent="0.35">
      <c r="O263" s="2" t="s">
        <v>5</v>
      </c>
      <c r="P263" s="47" t="s">
        <v>35</v>
      </c>
      <c r="Q263" s="47" t="s">
        <v>22</v>
      </c>
      <c r="R263" s="55">
        <v>490</v>
      </c>
      <c r="S263" s="56">
        <v>84</v>
      </c>
    </row>
    <row r="264" spans="15:19" x14ac:dyDescent="0.35">
      <c r="O264" s="3" t="s">
        <v>8</v>
      </c>
      <c r="P264" s="48" t="s">
        <v>37</v>
      </c>
      <c r="Q264" s="48" t="s">
        <v>21</v>
      </c>
      <c r="R264" s="57">
        <v>434</v>
      </c>
      <c r="S264" s="58">
        <v>87</v>
      </c>
    </row>
    <row r="265" spans="15:19" x14ac:dyDescent="0.35">
      <c r="O265" s="2" t="s">
        <v>7</v>
      </c>
      <c r="P265" s="47" t="s">
        <v>38</v>
      </c>
      <c r="Q265" s="47" t="s">
        <v>30</v>
      </c>
      <c r="R265" s="55">
        <v>10129</v>
      </c>
      <c r="S265" s="56">
        <v>312</v>
      </c>
    </row>
    <row r="266" spans="15:19" x14ac:dyDescent="0.35">
      <c r="O266" s="3" t="s">
        <v>3</v>
      </c>
      <c r="P266" s="48" t="s">
        <v>39</v>
      </c>
      <c r="Q266" s="48" t="s">
        <v>28</v>
      </c>
      <c r="R266" s="57">
        <v>1652</v>
      </c>
      <c r="S266" s="58">
        <v>102</v>
      </c>
    </row>
    <row r="267" spans="15:19" x14ac:dyDescent="0.35">
      <c r="O267" s="2" t="s">
        <v>8</v>
      </c>
      <c r="P267" s="47" t="s">
        <v>38</v>
      </c>
      <c r="Q267" s="47" t="s">
        <v>21</v>
      </c>
      <c r="R267" s="55">
        <v>6433</v>
      </c>
      <c r="S267" s="56">
        <v>78</v>
      </c>
    </row>
    <row r="268" spans="15:19" x14ac:dyDescent="0.35">
      <c r="O268" s="3" t="s">
        <v>3</v>
      </c>
      <c r="P268" s="48" t="s">
        <v>34</v>
      </c>
      <c r="Q268" s="48" t="s">
        <v>23</v>
      </c>
      <c r="R268" s="57">
        <v>2212</v>
      </c>
      <c r="S268" s="58">
        <v>117</v>
      </c>
    </row>
    <row r="269" spans="15:19" x14ac:dyDescent="0.35">
      <c r="O269" s="2" t="s">
        <v>41</v>
      </c>
      <c r="P269" s="47" t="s">
        <v>35</v>
      </c>
      <c r="Q269" s="47" t="s">
        <v>19</v>
      </c>
      <c r="R269" s="55">
        <v>609</v>
      </c>
      <c r="S269" s="56">
        <v>99</v>
      </c>
    </row>
    <row r="270" spans="15:19" x14ac:dyDescent="0.35">
      <c r="O270" s="3" t="s">
        <v>40</v>
      </c>
      <c r="P270" s="48" t="s">
        <v>35</v>
      </c>
      <c r="Q270" s="48" t="s">
        <v>24</v>
      </c>
      <c r="R270" s="57">
        <v>1638</v>
      </c>
      <c r="S270" s="58">
        <v>48</v>
      </c>
    </row>
    <row r="271" spans="15:19" x14ac:dyDescent="0.35">
      <c r="O271" s="2" t="s">
        <v>7</v>
      </c>
      <c r="P271" s="47" t="s">
        <v>34</v>
      </c>
      <c r="Q271" s="47" t="s">
        <v>15</v>
      </c>
      <c r="R271" s="55">
        <v>3829</v>
      </c>
      <c r="S271" s="56">
        <v>24</v>
      </c>
    </row>
    <row r="272" spans="15:19" x14ac:dyDescent="0.35">
      <c r="O272" s="3" t="s">
        <v>40</v>
      </c>
      <c r="P272" s="48" t="s">
        <v>39</v>
      </c>
      <c r="Q272" s="48" t="s">
        <v>15</v>
      </c>
      <c r="R272" s="57">
        <v>5775</v>
      </c>
      <c r="S272" s="58">
        <v>42</v>
      </c>
    </row>
    <row r="273" spans="15:19" x14ac:dyDescent="0.35">
      <c r="O273" s="2" t="s">
        <v>6</v>
      </c>
      <c r="P273" s="47" t="s">
        <v>35</v>
      </c>
      <c r="Q273" s="47" t="s">
        <v>20</v>
      </c>
      <c r="R273" s="55">
        <v>1071</v>
      </c>
      <c r="S273" s="56">
        <v>270</v>
      </c>
    </row>
    <row r="274" spans="15:19" x14ac:dyDescent="0.35">
      <c r="O274" s="3" t="s">
        <v>8</v>
      </c>
      <c r="P274" s="48" t="s">
        <v>36</v>
      </c>
      <c r="Q274" s="48" t="s">
        <v>23</v>
      </c>
      <c r="R274" s="57">
        <v>5019</v>
      </c>
      <c r="S274" s="58">
        <v>150</v>
      </c>
    </row>
    <row r="275" spans="15:19" x14ac:dyDescent="0.35">
      <c r="O275" s="2" t="s">
        <v>2</v>
      </c>
      <c r="P275" s="47" t="s">
        <v>37</v>
      </c>
      <c r="Q275" s="47" t="s">
        <v>15</v>
      </c>
      <c r="R275" s="55">
        <v>2863</v>
      </c>
      <c r="S275" s="56">
        <v>42</v>
      </c>
    </row>
    <row r="276" spans="15:19" x14ac:dyDescent="0.35">
      <c r="O276" s="3" t="s">
        <v>40</v>
      </c>
      <c r="P276" s="48" t="s">
        <v>35</v>
      </c>
      <c r="Q276" s="48" t="s">
        <v>29</v>
      </c>
      <c r="R276" s="57">
        <v>1617</v>
      </c>
      <c r="S276" s="58">
        <v>126</v>
      </c>
    </row>
    <row r="277" spans="15:19" x14ac:dyDescent="0.35">
      <c r="O277" s="2" t="s">
        <v>6</v>
      </c>
      <c r="P277" s="47" t="s">
        <v>37</v>
      </c>
      <c r="Q277" s="47" t="s">
        <v>26</v>
      </c>
      <c r="R277" s="55">
        <v>6818</v>
      </c>
      <c r="S277" s="56">
        <v>6</v>
      </c>
    </row>
    <row r="278" spans="15:19" x14ac:dyDescent="0.35">
      <c r="O278" s="3" t="s">
        <v>3</v>
      </c>
      <c r="P278" s="48" t="s">
        <v>35</v>
      </c>
      <c r="Q278" s="48" t="s">
        <v>15</v>
      </c>
      <c r="R278" s="57">
        <v>6657</v>
      </c>
      <c r="S278" s="58">
        <v>276</v>
      </c>
    </row>
    <row r="279" spans="15:19" x14ac:dyDescent="0.35">
      <c r="O279" s="2" t="s">
        <v>3</v>
      </c>
      <c r="P279" s="47" t="s">
        <v>34</v>
      </c>
      <c r="Q279" s="47" t="s">
        <v>17</v>
      </c>
      <c r="R279" s="55">
        <v>2919</v>
      </c>
      <c r="S279" s="56">
        <v>93</v>
      </c>
    </row>
    <row r="280" spans="15:19" x14ac:dyDescent="0.35">
      <c r="O280" s="3" t="s">
        <v>2</v>
      </c>
      <c r="P280" s="48" t="s">
        <v>36</v>
      </c>
      <c r="Q280" s="48" t="s">
        <v>31</v>
      </c>
      <c r="R280" s="57">
        <v>3094</v>
      </c>
      <c r="S280" s="58">
        <v>246</v>
      </c>
    </row>
    <row r="281" spans="15:19" x14ac:dyDescent="0.35">
      <c r="O281" s="2" t="s">
        <v>6</v>
      </c>
      <c r="P281" s="47" t="s">
        <v>39</v>
      </c>
      <c r="Q281" s="47" t="s">
        <v>24</v>
      </c>
      <c r="R281" s="55">
        <v>2989</v>
      </c>
      <c r="S281" s="56">
        <v>3</v>
      </c>
    </row>
    <row r="282" spans="15:19" x14ac:dyDescent="0.35">
      <c r="O282" s="3" t="s">
        <v>8</v>
      </c>
      <c r="P282" s="48" t="s">
        <v>38</v>
      </c>
      <c r="Q282" s="48" t="s">
        <v>27</v>
      </c>
      <c r="R282" s="57">
        <v>2268</v>
      </c>
      <c r="S282" s="58">
        <v>63</v>
      </c>
    </row>
    <row r="283" spans="15:19" x14ac:dyDescent="0.35">
      <c r="O283" s="2" t="s">
        <v>5</v>
      </c>
      <c r="P283" s="47" t="s">
        <v>35</v>
      </c>
      <c r="Q283" s="47" t="s">
        <v>31</v>
      </c>
      <c r="R283" s="55">
        <v>4753</v>
      </c>
      <c r="S283" s="56">
        <v>246</v>
      </c>
    </row>
    <row r="284" spans="15:19" x14ac:dyDescent="0.35">
      <c r="O284" s="3" t="s">
        <v>2</v>
      </c>
      <c r="P284" s="48" t="s">
        <v>34</v>
      </c>
      <c r="Q284" s="48" t="s">
        <v>19</v>
      </c>
      <c r="R284" s="57">
        <v>7511</v>
      </c>
      <c r="S284" s="58">
        <v>120</v>
      </c>
    </row>
    <row r="285" spans="15:19" x14ac:dyDescent="0.35">
      <c r="O285" s="2" t="s">
        <v>2</v>
      </c>
      <c r="P285" s="47" t="s">
        <v>38</v>
      </c>
      <c r="Q285" s="47" t="s">
        <v>31</v>
      </c>
      <c r="R285" s="55">
        <v>4326</v>
      </c>
      <c r="S285" s="56">
        <v>348</v>
      </c>
    </row>
    <row r="286" spans="15:19" x14ac:dyDescent="0.35">
      <c r="O286" s="3" t="s">
        <v>41</v>
      </c>
      <c r="P286" s="48" t="s">
        <v>34</v>
      </c>
      <c r="Q286" s="48" t="s">
        <v>23</v>
      </c>
      <c r="R286" s="57">
        <v>4935</v>
      </c>
      <c r="S286" s="58">
        <v>126</v>
      </c>
    </row>
    <row r="287" spans="15:19" x14ac:dyDescent="0.35">
      <c r="O287" s="2" t="s">
        <v>6</v>
      </c>
      <c r="P287" s="47" t="s">
        <v>35</v>
      </c>
      <c r="Q287" s="47" t="s">
        <v>30</v>
      </c>
      <c r="R287" s="55">
        <v>4781</v>
      </c>
      <c r="S287" s="56">
        <v>123</v>
      </c>
    </row>
    <row r="288" spans="15:19" x14ac:dyDescent="0.35">
      <c r="O288" s="3" t="s">
        <v>5</v>
      </c>
      <c r="P288" s="48" t="s">
        <v>38</v>
      </c>
      <c r="Q288" s="48" t="s">
        <v>25</v>
      </c>
      <c r="R288" s="57">
        <v>7483</v>
      </c>
      <c r="S288" s="58">
        <v>45</v>
      </c>
    </row>
    <row r="289" spans="15:19" x14ac:dyDescent="0.35">
      <c r="O289" s="2" t="s">
        <v>10</v>
      </c>
      <c r="P289" s="47" t="s">
        <v>38</v>
      </c>
      <c r="Q289" s="47" t="s">
        <v>4</v>
      </c>
      <c r="R289" s="55">
        <v>6860</v>
      </c>
      <c r="S289" s="56">
        <v>126</v>
      </c>
    </row>
    <row r="290" spans="15:19" x14ac:dyDescent="0.35">
      <c r="O290" s="3" t="s">
        <v>40</v>
      </c>
      <c r="P290" s="48" t="s">
        <v>37</v>
      </c>
      <c r="Q290" s="48" t="s">
        <v>29</v>
      </c>
      <c r="R290" s="57">
        <v>9002</v>
      </c>
      <c r="S290" s="58">
        <v>72</v>
      </c>
    </row>
    <row r="291" spans="15:19" x14ac:dyDescent="0.35">
      <c r="O291" s="2" t="s">
        <v>6</v>
      </c>
      <c r="P291" s="47" t="s">
        <v>36</v>
      </c>
      <c r="Q291" s="47" t="s">
        <v>29</v>
      </c>
      <c r="R291" s="55">
        <v>1400</v>
      </c>
      <c r="S291" s="56">
        <v>135</v>
      </c>
    </row>
    <row r="292" spans="15:19" x14ac:dyDescent="0.35">
      <c r="O292" s="3" t="s">
        <v>10</v>
      </c>
      <c r="P292" s="48" t="s">
        <v>34</v>
      </c>
      <c r="Q292" s="48" t="s">
        <v>22</v>
      </c>
      <c r="R292" s="57">
        <v>4053</v>
      </c>
      <c r="S292" s="58">
        <v>24</v>
      </c>
    </row>
    <row r="293" spans="15:19" x14ac:dyDescent="0.35">
      <c r="O293" s="2" t="s">
        <v>7</v>
      </c>
      <c r="P293" s="47" t="s">
        <v>36</v>
      </c>
      <c r="Q293" s="47" t="s">
        <v>31</v>
      </c>
      <c r="R293" s="55">
        <v>2149</v>
      </c>
      <c r="S293" s="56">
        <v>117</v>
      </c>
    </row>
    <row r="294" spans="15:19" x14ac:dyDescent="0.35">
      <c r="O294" s="3" t="s">
        <v>3</v>
      </c>
      <c r="P294" s="48" t="s">
        <v>39</v>
      </c>
      <c r="Q294" s="48" t="s">
        <v>29</v>
      </c>
      <c r="R294" s="57">
        <v>3640</v>
      </c>
      <c r="S294" s="58">
        <v>51</v>
      </c>
    </row>
    <row r="295" spans="15:19" x14ac:dyDescent="0.35">
      <c r="O295" s="2" t="s">
        <v>2</v>
      </c>
      <c r="P295" s="47" t="s">
        <v>39</v>
      </c>
      <c r="Q295" s="47" t="s">
        <v>23</v>
      </c>
      <c r="R295" s="55">
        <v>630</v>
      </c>
      <c r="S295" s="56">
        <v>36</v>
      </c>
    </row>
    <row r="296" spans="15:19" x14ac:dyDescent="0.35">
      <c r="O296" s="3" t="s">
        <v>9</v>
      </c>
      <c r="P296" s="48" t="s">
        <v>35</v>
      </c>
      <c r="Q296" s="48" t="s">
        <v>27</v>
      </c>
      <c r="R296" s="57">
        <v>2429</v>
      </c>
      <c r="S296" s="58">
        <v>144</v>
      </c>
    </row>
    <row r="297" spans="15:19" x14ac:dyDescent="0.35">
      <c r="O297" s="2" t="s">
        <v>9</v>
      </c>
      <c r="P297" s="47" t="s">
        <v>36</v>
      </c>
      <c r="Q297" s="47" t="s">
        <v>25</v>
      </c>
      <c r="R297" s="55">
        <v>2142</v>
      </c>
      <c r="S297" s="56">
        <v>114</v>
      </c>
    </row>
    <row r="298" spans="15:19" x14ac:dyDescent="0.35">
      <c r="O298" s="3" t="s">
        <v>7</v>
      </c>
      <c r="P298" s="48" t="s">
        <v>37</v>
      </c>
      <c r="Q298" s="48" t="s">
        <v>30</v>
      </c>
      <c r="R298" s="57">
        <v>6454</v>
      </c>
      <c r="S298" s="58">
        <v>54</v>
      </c>
    </row>
    <row r="299" spans="15:19" x14ac:dyDescent="0.35">
      <c r="O299" s="2" t="s">
        <v>7</v>
      </c>
      <c r="P299" s="47" t="s">
        <v>37</v>
      </c>
      <c r="Q299" s="47" t="s">
        <v>16</v>
      </c>
      <c r="R299" s="55">
        <v>4487</v>
      </c>
      <c r="S299" s="56">
        <v>333</v>
      </c>
    </row>
    <row r="300" spans="15:19" x14ac:dyDescent="0.35">
      <c r="O300" s="3" t="s">
        <v>3</v>
      </c>
      <c r="P300" s="48" t="s">
        <v>37</v>
      </c>
      <c r="Q300" s="48" t="s">
        <v>4</v>
      </c>
      <c r="R300" s="57">
        <v>938</v>
      </c>
      <c r="S300" s="58">
        <v>366</v>
      </c>
    </row>
    <row r="301" spans="15:19" x14ac:dyDescent="0.35">
      <c r="O301" s="2" t="s">
        <v>3</v>
      </c>
      <c r="P301" s="47" t="s">
        <v>38</v>
      </c>
      <c r="Q301" s="47" t="s">
        <v>26</v>
      </c>
      <c r="R301" s="55">
        <v>8841</v>
      </c>
      <c r="S301" s="56">
        <v>303</v>
      </c>
    </row>
    <row r="302" spans="15:19" x14ac:dyDescent="0.35">
      <c r="O302" s="3" t="s">
        <v>2</v>
      </c>
      <c r="P302" s="48" t="s">
        <v>39</v>
      </c>
      <c r="Q302" s="48" t="s">
        <v>33</v>
      </c>
      <c r="R302" s="57">
        <v>4018</v>
      </c>
      <c r="S302" s="58">
        <v>126</v>
      </c>
    </row>
    <row r="303" spans="15:19" x14ac:dyDescent="0.35">
      <c r="O303" s="2" t="s">
        <v>41</v>
      </c>
      <c r="P303" s="47" t="s">
        <v>37</v>
      </c>
      <c r="Q303" s="47" t="s">
        <v>15</v>
      </c>
      <c r="R303" s="55">
        <v>714</v>
      </c>
      <c r="S303" s="56">
        <v>231</v>
      </c>
    </row>
    <row r="304" spans="15:19" x14ac:dyDescent="0.35">
      <c r="O304" s="3" t="s">
        <v>9</v>
      </c>
      <c r="P304" s="48" t="s">
        <v>38</v>
      </c>
      <c r="Q304" s="48" t="s">
        <v>25</v>
      </c>
      <c r="R304" s="57">
        <v>3850</v>
      </c>
      <c r="S304" s="58">
        <v>102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8718-9A5B-4449-96CB-0B93599B0E39}">
  <dimension ref="A1:H18"/>
  <sheetViews>
    <sheetView workbookViewId="0">
      <selection activeCell="F5" sqref="F5"/>
    </sheetView>
  </sheetViews>
  <sheetFormatPr defaultRowHeight="14.5" x14ac:dyDescent="0.35"/>
  <cols>
    <col min="3" max="3" width="15.7265625" bestFit="1" customWidth="1"/>
    <col min="4" max="4" width="14" bestFit="1" customWidth="1"/>
    <col min="7" max="7" width="15.7265625" bestFit="1" customWidth="1"/>
    <col min="8" max="8" width="14" bestFit="1" customWidth="1"/>
  </cols>
  <sheetData>
    <row r="1" spans="1:8" s="21" customFormat="1" ht="67" customHeight="1" x14ac:dyDescent="0.8">
      <c r="A1" s="16"/>
      <c r="B1" s="35" t="str">
        <f>Data!S14</f>
        <v>Best Sales person by country</v>
      </c>
    </row>
    <row r="4" spans="1:8" x14ac:dyDescent="0.35">
      <c r="D4" s="59" t="s">
        <v>72</v>
      </c>
      <c r="H4" s="59" t="s">
        <v>73</v>
      </c>
    </row>
    <row r="5" spans="1:8" x14ac:dyDescent="0.35">
      <c r="C5" s="22" t="s">
        <v>67</v>
      </c>
      <c r="D5" t="s">
        <v>69</v>
      </c>
      <c r="G5" s="22" t="s">
        <v>67</v>
      </c>
      <c r="H5" t="s">
        <v>69</v>
      </c>
    </row>
    <row r="6" spans="1:8" x14ac:dyDescent="0.35">
      <c r="C6" s="23" t="s">
        <v>38</v>
      </c>
      <c r="D6" s="46"/>
      <c r="G6" s="23" t="s">
        <v>38</v>
      </c>
      <c r="H6" s="46"/>
    </row>
    <row r="7" spans="1:8" x14ac:dyDescent="0.35">
      <c r="C7" s="24" t="s">
        <v>5</v>
      </c>
      <c r="D7" s="46">
        <v>25221</v>
      </c>
      <c r="G7" s="24" t="s">
        <v>41</v>
      </c>
      <c r="H7" s="46">
        <v>6069</v>
      </c>
    </row>
    <row r="8" spans="1:8" x14ac:dyDescent="0.35">
      <c r="C8" s="23" t="s">
        <v>36</v>
      </c>
      <c r="D8" s="46"/>
      <c r="G8" s="23" t="s">
        <v>36</v>
      </c>
      <c r="H8" s="46"/>
    </row>
    <row r="9" spans="1:8" x14ac:dyDescent="0.35">
      <c r="C9" s="24" t="s">
        <v>5</v>
      </c>
      <c r="D9" s="46">
        <v>39620</v>
      </c>
      <c r="G9" s="24" t="s">
        <v>8</v>
      </c>
      <c r="H9" s="46">
        <v>5019</v>
      </c>
    </row>
    <row r="10" spans="1:8" x14ac:dyDescent="0.35">
      <c r="C10" s="23" t="s">
        <v>34</v>
      </c>
      <c r="D10" s="46"/>
      <c r="G10" s="23" t="s">
        <v>34</v>
      </c>
      <c r="H10" s="46"/>
    </row>
    <row r="11" spans="1:8" x14ac:dyDescent="0.35">
      <c r="C11" s="24" t="s">
        <v>5</v>
      </c>
      <c r="D11" s="46">
        <v>41559</v>
      </c>
      <c r="G11" s="24" t="s">
        <v>8</v>
      </c>
      <c r="H11" s="46">
        <v>5516</v>
      </c>
    </row>
    <row r="12" spans="1:8" x14ac:dyDescent="0.35">
      <c r="C12" s="23" t="s">
        <v>37</v>
      </c>
      <c r="D12" s="46"/>
      <c r="G12" s="23" t="s">
        <v>37</v>
      </c>
      <c r="H12" s="46"/>
    </row>
    <row r="13" spans="1:8" x14ac:dyDescent="0.35">
      <c r="C13" s="24" t="s">
        <v>7</v>
      </c>
      <c r="D13" s="46">
        <v>43568</v>
      </c>
      <c r="G13" s="24" t="s">
        <v>10</v>
      </c>
      <c r="H13" s="46">
        <v>7987</v>
      </c>
    </row>
    <row r="14" spans="1:8" x14ac:dyDescent="0.35">
      <c r="C14" s="23" t="s">
        <v>39</v>
      </c>
      <c r="D14" s="46"/>
      <c r="G14" s="23" t="s">
        <v>39</v>
      </c>
      <c r="H14" s="46"/>
    </row>
    <row r="15" spans="1:8" x14ac:dyDescent="0.35">
      <c r="C15" s="24" t="s">
        <v>2</v>
      </c>
      <c r="D15" s="46">
        <v>45752</v>
      </c>
      <c r="G15" s="24" t="s">
        <v>41</v>
      </c>
      <c r="H15" s="46">
        <v>3976</v>
      </c>
    </row>
    <row r="16" spans="1:8" x14ac:dyDescent="0.35">
      <c r="C16" s="23" t="s">
        <v>35</v>
      </c>
      <c r="D16" s="46"/>
      <c r="G16" s="23" t="s">
        <v>35</v>
      </c>
      <c r="H16" s="46"/>
    </row>
    <row r="17" spans="3:8" x14ac:dyDescent="0.35">
      <c r="C17" s="24" t="s">
        <v>40</v>
      </c>
      <c r="D17" s="46">
        <v>38325</v>
      </c>
      <c r="G17" s="24" t="s">
        <v>2</v>
      </c>
      <c r="H17" s="46">
        <v>2142</v>
      </c>
    </row>
    <row r="18" spans="3:8" x14ac:dyDescent="0.35">
      <c r="C18" s="23" t="s">
        <v>68</v>
      </c>
      <c r="D18" s="46">
        <v>234045</v>
      </c>
      <c r="G18" s="23" t="s">
        <v>68</v>
      </c>
      <c r="H18" s="46">
        <v>30709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394F-1DC0-454B-829F-A14936FFFFA8}">
  <dimension ref="A1:F29"/>
  <sheetViews>
    <sheetView topLeftCell="A21" zoomScale="150" zoomScaleNormal="150" workbookViewId="0">
      <selection activeCell="H10" sqref="H10"/>
    </sheetView>
  </sheetViews>
  <sheetFormatPr defaultRowHeight="14.5" x14ac:dyDescent="0.35"/>
  <cols>
    <col min="2" max="2" width="2.08984375" customWidth="1"/>
    <col min="3" max="3" width="2.453125" customWidth="1"/>
    <col min="4" max="4" width="4.6328125" customWidth="1"/>
    <col min="5" max="5" width="20.36328125" bestFit="1" customWidth="1"/>
    <col min="6" max="6" width="9.08984375" bestFit="1" customWidth="1"/>
    <col min="7" max="8" width="9.36328125" bestFit="1" customWidth="1"/>
  </cols>
  <sheetData>
    <row r="1" spans="1:6" s="21" customFormat="1" ht="62.5" customHeight="1" x14ac:dyDescent="0.8">
      <c r="A1" s="16"/>
      <c r="B1" s="35" t="str">
        <f>Data!S15</f>
        <v>Profits by product (using products table)</v>
      </c>
    </row>
    <row r="6" spans="1:6" x14ac:dyDescent="0.35">
      <c r="E6" s="22" t="s">
        <v>67</v>
      </c>
      <c r="F6" t="s">
        <v>76</v>
      </c>
    </row>
    <row r="7" spans="1:6" x14ac:dyDescent="0.35">
      <c r="E7" s="23" t="s">
        <v>26</v>
      </c>
      <c r="F7" s="60">
        <v>58277.8</v>
      </c>
    </row>
    <row r="8" spans="1:6" x14ac:dyDescent="0.35">
      <c r="E8" s="23" t="s">
        <v>17</v>
      </c>
      <c r="F8" s="60">
        <v>56471.590000000004</v>
      </c>
    </row>
    <row r="9" spans="1:6" x14ac:dyDescent="0.35">
      <c r="E9" s="23" t="s">
        <v>32</v>
      </c>
      <c r="F9" s="60">
        <v>52063.35</v>
      </c>
    </row>
    <row r="10" spans="1:6" x14ac:dyDescent="0.35">
      <c r="E10" s="23" t="s">
        <v>15</v>
      </c>
      <c r="F10" s="60">
        <v>50988.91</v>
      </c>
    </row>
    <row r="11" spans="1:6" x14ac:dyDescent="0.35">
      <c r="E11" s="23" t="s">
        <v>22</v>
      </c>
      <c r="F11" s="60">
        <v>46234.960000000006</v>
      </c>
    </row>
    <row r="12" spans="1:6" x14ac:dyDescent="0.35">
      <c r="E12" s="23" t="s">
        <v>33</v>
      </c>
      <c r="F12" s="60">
        <v>46226.020000000004</v>
      </c>
    </row>
    <row r="13" spans="1:6" x14ac:dyDescent="0.35">
      <c r="E13" s="23" t="s">
        <v>23</v>
      </c>
      <c r="F13" s="60">
        <v>44884.12</v>
      </c>
    </row>
    <row r="14" spans="1:6" x14ac:dyDescent="0.35">
      <c r="E14" s="23" t="s">
        <v>16</v>
      </c>
      <c r="F14" s="60">
        <v>43177.340000000004</v>
      </c>
    </row>
    <row r="15" spans="1:6" x14ac:dyDescent="0.35">
      <c r="E15" s="23" t="s">
        <v>18</v>
      </c>
      <c r="F15" s="60">
        <v>40814.559999999998</v>
      </c>
    </row>
    <row r="16" spans="1:6" x14ac:dyDescent="0.35">
      <c r="E16" s="23" t="s">
        <v>28</v>
      </c>
      <c r="F16" s="60">
        <v>39084.340000000004</v>
      </c>
    </row>
    <row r="17" spans="5:6" x14ac:dyDescent="0.35">
      <c r="E17" s="23" t="s">
        <v>29</v>
      </c>
      <c r="F17" s="60">
        <v>36700.840000000004</v>
      </c>
    </row>
    <row r="18" spans="5:6" x14ac:dyDescent="0.35">
      <c r="E18" s="23" t="s">
        <v>20</v>
      </c>
      <c r="F18" s="60">
        <v>31390.480000000003</v>
      </c>
    </row>
    <row r="19" spans="5:6" x14ac:dyDescent="0.35">
      <c r="E19" s="23" t="s">
        <v>24</v>
      </c>
      <c r="F19" s="60">
        <v>30189.32</v>
      </c>
    </row>
    <row r="20" spans="5:6" x14ac:dyDescent="0.35">
      <c r="E20" s="23" t="s">
        <v>19</v>
      </c>
      <c r="F20" s="60">
        <v>29800.160000000003</v>
      </c>
    </row>
    <row r="21" spans="5:6" x14ac:dyDescent="0.35">
      <c r="E21" s="23" t="s">
        <v>13</v>
      </c>
      <c r="F21" s="60">
        <v>29721.27</v>
      </c>
    </row>
    <row r="22" spans="5:6" x14ac:dyDescent="0.35">
      <c r="E22" s="23" t="s">
        <v>25</v>
      </c>
      <c r="F22" s="60">
        <v>29678.099999999995</v>
      </c>
    </row>
    <row r="23" spans="5:6" x14ac:dyDescent="0.35">
      <c r="E23" s="23" t="s">
        <v>31</v>
      </c>
      <c r="F23" s="60">
        <v>29518.43</v>
      </c>
    </row>
    <row r="24" spans="5:6" x14ac:dyDescent="0.35">
      <c r="E24" s="23" t="s">
        <v>21</v>
      </c>
      <c r="F24" s="60">
        <v>26000</v>
      </c>
    </row>
    <row r="25" spans="5:6" x14ac:dyDescent="0.35">
      <c r="E25" s="23" t="s">
        <v>30</v>
      </c>
      <c r="F25" s="60">
        <v>25899.020000000011</v>
      </c>
    </row>
    <row r="26" spans="5:6" x14ac:dyDescent="0.35">
      <c r="E26" s="23" t="s">
        <v>27</v>
      </c>
      <c r="F26" s="60">
        <v>19572.14</v>
      </c>
    </row>
    <row r="27" spans="5:6" x14ac:dyDescent="0.35">
      <c r="E27" s="23" t="s">
        <v>14</v>
      </c>
      <c r="F27" s="60">
        <v>19525.600000000002</v>
      </c>
    </row>
    <row r="28" spans="5:6" x14ac:dyDescent="0.35">
      <c r="E28" s="23" t="s">
        <v>4</v>
      </c>
      <c r="F28" s="60">
        <v>14946.919999999998</v>
      </c>
    </row>
    <row r="29" spans="5:6" x14ac:dyDescent="0.35">
      <c r="E29" s="23" t="s">
        <v>68</v>
      </c>
      <c r="F29" s="60">
        <v>801165.2699999999</v>
      </c>
    </row>
  </sheetData>
  <conditionalFormatting sqref="B5">
    <cfRule type="top10" dxfId="316" priority="2" rank="10"/>
  </conditionalFormatting>
  <conditionalFormatting sqref="F1:F6 F30:F1048576">
    <cfRule type="top10" dxfId="315" priority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B5D9-2410-4D02-A739-E65705623CD3}">
  <dimension ref="A1:O18"/>
  <sheetViews>
    <sheetView showGridLines="0" topLeftCell="E3" zoomScale="130" zoomScaleNormal="130" workbookViewId="0">
      <selection activeCell="O15" sqref="O15"/>
    </sheetView>
  </sheetViews>
  <sheetFormatPr defaultRowHeight="14.5" x14ac:dyDescent="0.35"/>
  <cols>
    <col min="3" max="3" width="4.26953125" customWidth="1"/>
    <col min="4" max="4" width="10.1796875" customWidth="1"/>
    <col min="5" max="5" width="8.453125" customWidth="1"/>
    <col min="6" max="6" width="13.1796875" customWidth="1"/>
    <col min="8" max="8" width="5.90625" customWidth="1"/>
    <col min="9" max="9" width="7.08984375" customWidth="1"/>
    <col min="10" max="10" width="15.26953125" customWidth="1"/>
    <col min="11" max="11" width="14.08984375" customWidth="1"/>
    <col min="12" max="12" width="13.453125" customWidth="1"/>
    <col min="13" max="13" width="6.54296875" customWidth="1"/>
  </cols>
  <sheetData>
    <row r="1" spans="1:15" s="21" customFormat="1" ht="62.5" customHeight="1" x14ac:dyDescent="0.8">
      <c r="A1" s="16"/>
      <c r="B1" s="35" t="str">
        <f>Data!S16</f>
        <v>Dynamic country-level Sales Report</v>
      </c>
    </row>
    <row r="4" spans="1:15" ht="15.5" x14ac:dyDescent="0.35">
      <c r="D4" s="61" t="s">
        <v>77</v>
      </c>
      <c r="F4" s="67" t="s">
        <v>34</v>
      </c>
    </row>
    <row r="5" spans="1:15" x14ac:dyDescent="0.35">
      <c r="O5" s="39" t="s">
        <v>34</v>
      </c>
    </row>
    <row r="6" spans="1:15" x14ac:dyDescent="0.35">
      <c r="D6" s="63" t="s">
        <v>78</v>
      </c>
      <c r="E6" s="63"/>
      <c r="F6" s="62"/>
      <c r="G6" s="62"/>
      <c r="J6" s="63" t="s">
        <v>83</v>
      </c>
      <c r="K6" s="62"/>
      <c r="L6" s="62"/>
      <c r="O6" s="40" t="s">
        <v>36</v>
      </c>
    </row>
    <row r="7" spans="1:15" x14ac:dyDescent="0.35">
      <c r="O7" s="40" t="s">
        <v>37</v>
      </c>
    </row>
    <row r="8" spans="1:15" x14ac:dyDescent="0.35">
      <c r="E8" s="40" t="s">
        <v>79</v>
      </c>
      <c r="F8" s="40"/>
      <c r="G8" s="40">
        <f>COUNTIFS(Table4[Geography],F4)</f>
        <v>58</v>
      </c>
      <c r="J8" s="68"/>
      <c r="K8" s="69" t="s">
        <v>1</v>
      </c>
      <c r="L8" s="70" t="s">
        <v>49</v>
      </c>
      <c r="M8" s="25" t="s">
        <v>84</v>
      </c>
      <c r="O8" s="40" t="s">
        <v>35</v>
      </c>
    </row>
    <row r="9" spans="1:15" x14ac:dyDescent="0.35">
      <c r="J9" s="39" t="s">
        <v>2</v>
      </c>
      <c r="K9" s="41">
        <f>SUMIFS(Table4[Amount], Table4[Sales Person],$J9, Table4[Geography],$F$4)</f>
        <v>7763</v>
      </c>
      <c r="L9" s="39">
        <f>SUMIFS(Table4[Units], Table4[Sales Person],$J9, Table4[Geography],$F$4)</f>
        <v>174</v>
      </c>
      <c r="M9">
        <f>IF(K9&gt;12000,1,-1)</f>
        <v>-1</v>
      </c>
      <c r="O9" s="39" t="s">
        <v>39</v>
      </c>
    </row>
    <row r="10" spans="1:15" x14ac:dyDescent="0.35">
      <c r="D10" s="64"/>
      <c r="E10" s="64"/>
      <c r="F10" s="64" t="s">
        <v>64</v>
      </c>
      <c r="G10" s="64" t="s">
        <v>57</v>
      </c>
      <c r="J10" s="40" t="s">
        <v>8</v>
      </c>
      <c r="K10" s="42">
        <f>SUMIFS(Table4[Amount], Table4[Sales Person],$J10, Table4[Geography],$F$4)</f>
        <v>5516</v>
      </c>
      <c r="L10" s="40">
        <f>SUMIFS(Table4[Units], Table4[Sales Person],$J10, Table4[Geography],$F$4)</f>
        <v>507</v>
      </c>
      <c r="M10" s="15">
        <f t="shared" ref="M10:M18" si="0">IF(K10&gt;12000,1,-1)</f>
        <v>-1</v>
      </c>
      <c r="O10" s="39" t="s">
        <v>38</v>
      </c>
    </row>
    <row r="11" spans="1:15" x14ac:dyDescent="0.35">
      <c r="D11" s="39" t="s">
        <v>80</v>
      </c>
      <c r="E11" s="39"/>
      <c r="F11" s="65">
        <f>SUMIF(Table4[Geography],F4,Table4[Amount])</f>
        <v>252469</v>
      </c>
      <c r="G11" s="65">
        <f>AVERAGEIF(Table4[Geography],$F$4,Table4[Amount])</f>
        <v>4352.9137931034484</v>
      </c>
      <c r="J11" s="40" t="s">
        <v>41</v>
      </c>
      <c r="K11" s="42">
        <f>SUMIFS(Table4[Amount], Table4[Sales Person],$J11, Table4[Geography],$F$4)</f>
        <v>15855</v>
      </c>
      <c r="L11" s="40">
        <f>SUMIFS(Table4[Units], Table4[Sales Person],$J11, Table4[Geography],$F$4)</f>
        <v>708</v>
      </c>
      <c r="M11" s="15">
        <f t="shared" si="0"/>
        <v>1</v>
      </c>
    </row>
    <row r="12" spans="1:15" x14ac:dyDescent="0.35">
      <c r="D12" s="40" t="s">
        <v>70</v>
      </c>
      <c r="E12" s="40"/>
      <c r="F12" s="66">
        <f>SUMIF(Table4[Geography],$F4,Table4[Cost])</f>
        <v>80681.400000000038</v>
      </c>
      <c r="G12" s="66">
        <f>AVERAGEIF(Table4[Geography],$F$4,Table4[Cost])</f>
        <v>1391.0586206896558</v>
      </c>
      <c r="J12" s="40" t="s">
        <v>7</v>
      </c>
      <c r="K12" s="42">
        <f>SUMIFS(Table4[Amount], Table4[Sales Person],$J12, Table4[Geography],$F$4)</f>
        <v>31661</v>
      </c>
      <c r="L12" s="40">
        <f>SUMIFS(Table4[Units], Table4[Sales Person],$J12, Table4[Geography],$F$4)</f>
        <v>978</v>
      </c>
      <c r="M12" s="15">
        <f t="shared" si="0"/>
        <v>1</v>
      </c>
    </row>
    <row r="13" spans="1:15" x14ac:dyDescent="0.35">
      <c r="D13" s="40" t="s">
        <v>81</v>
      </c>
      <c r="E13" s="40"/>
      <c r="F13" s="66">
        <f>F11-F12</f>
        <v>171787.59999999998</v>
      </c>
      <c r="G13" s="66">
        <f>G11-G12</f>
        <v>2961.8551724137924</v>
      </c>
      <c r="J13" s="40" t="s">
        <v>6</v>
      </c>
      <c r="K13" s="42">
        <f>SUMIFS(Table4[Amount], Table4[Sales Person],$J13, Table4[Geography],$F$4)</f>
        <v>33670</v>
      </c>
      <c r="L13" s="40">
        <f>SUMIFS(Table4[Units], Table4[Sales Person],$J13, Table4[Geography],$F$4)</f>
        <v>1515</v>
      </c>
      <c r="M13" s="15">
        <f t="shared" si="0"/>
        <v>1</v>
      </c>
    </row>
    <row r="14" spans="1:15" x14ac:dyDescent="0.35">
      <c r="D14" s="39" t="s">
        <v>82</v>
      </c>
      <c r="E14" s="39"/>
      <c r="F14" s="65">
        <f>SUMIF(Table4[Geography],$F$4,Table4[Units])</f>
        <v>8760</v>
      </c>
      <c r="G14" s="65">
        <f>AVERAGEIF(Table4[Geography],$F$4,Table4[Units])</f>
        <v>151.0344827586207</v>
      </c>
      <c r="J14" s="40" t="s">
        <v>5</v>
      </c>
      <c r="K14" s="42">
        <f>SUMIFS(Table4[Amount], Table4[Sales Person],$J14, Table4[Geography],$F$4)</f>
        <v>41559</v>
      </c>
      <c r="L14" s="40">
        <f>SUMIFS(Table4[Units], Table4[Sales Person],$J14, Table4[Geography],$F$4)</f>
        <v>1188</v>
      </c>
      <c r="M14" s="15">
        <f t="shared" si="0"/>
        <v>1</v>
      </c>
    </row>
    <row r="15" spans="1:15" x14ac:dyDescent="0.35">
      <c r="J15" s="40" t="s">
        <v>3</v>
      </c>
      <c r="K15" s="42">
        <f>SUMIFS(Table4[Amount], Table4[Sales Person],$J15, Table4[Geography],$F$4)</f>
        <v>35847</v>
      </c>
      <c r="L15" s="40">
        <f>SUMIFS(Table4[Units], Table4[Sales Person],$J15, Table4[Geography],$F$4)</f>
        <v>1416</v>
      </c>
      <c r="M15" s="15">
        <f t="shared" si="0"/>
        <v>1</v>
      </c>
    </row>
    <row r="16" spans="1:15" x14ac:dyDescent="0.35">
      <c r="J16" s="39" t="s">
        <v>9</v>
      </c>
      <c r="K16" s="41">
        <f>SUMIFS(Table4[Amount], Table4[Sales Person],$J16, Table4[Geography],$F$4)</f>
        <v>39424</v>
      </c>
      <c r="L16" s="39">
        <f>SUMIFS(Table4[Units], Table4[Sales Person],$J16, Table4[Geography],$F$4)</f>
        <v>1122</v>
      </c>
      <c r="M16" s="15">
        <f t="shared" si="0"/>
        <v>1</v>
      </c>
    </row>
    <row r="17" spans="10:13" x14ac:dyDescent="0.35">
      <c r="J17" s="39" t="s">
        <v>10</v>
      </c>
      <c r="K17" s="41">
        <f>SUMIFS(Table4[Amount], Table4[Sales Person],$J17, Table4[Geography],$F$4)</f>
        <v>16527</v>
      </c>
      <c r="L17" s="39">
        <f>SUMIFS(Table4[Units], Table4[Sales Person],$J17, Table4[Geography],$F$4)</f>
        <v>417</v>
      </c>
      <c r="M17" s="15">
        <f t="shared" si="0"/>
        <v>1</v>
      </c>
    </row>
    <row r="18" spans="10:13" x14ac:dyDescent="0.35">
      <c r="J18" s="39" t="s">
        <v>40</v>
      </c>
      <c r="K18" s="41">
        <f>SUMIFS(Table4[Amount], Table4[Sales Person],$J18, Table4[Geography],$F$4)</f>
        <v>24647</v>
      </c>
      <c r="L18" s="39">
        <f>SUMIFS(Table4[Units], Table4[Sales Person],$J18, Table4[Geography],$F$4)</f>
        <v>735</v>
      </c>
      <c r="M18" s="15">
        <f t="shared" si="0"/>
        <v>1</v>
      </c>
    </row>
  </sheetData>
  <conditionalFormatting sqref="K9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{28D25D56-712E-4D55-A6A7-5C25C0F240EB}</x14:id>
        </ext>
      </extLst>
    </cfRule>
  </conditionalFormatting>
  <dataValidations count="1">
    <dataValidation type="list" allowBlank="1" showInputMessage="1" showErrorMessage="1" sqref="F4" xr:uid="{1328362D-E484-4D91-87F4-1F965A15DCCD}">
      <formula1>$O$5:$O$10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25D56-712E-4D55-A6A7-5C25C0F240E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K9:K18</xm:sqref>
        </x14:conditionalFormatting>
        <x14:conditionalFormatting xmlns:xm="http://schemas.microsoft.com/office/excel/2006/main">
          <x14:cfRule type="iconSet" priority="1" id="{9B21A34F-316D-42C7-9C92-2C4411CAFE6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M9:M18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Q1</vt:lpstr>
      <vt:lpstr>Q2</vt:lpstr>
      <vt:lpstr>Q3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sarojini mandapati</cp:lastModifiedBy>
  <dcterms:created xsi:type="dcterms:W3CDTF">2021-03-14T20:21:32Z</dcterms:created>
  <dcterms:modified xsi:type="dcterms:W3CDTF">2023-09-26T10:45:33Z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e8937798-4099-4855-8e20-5ca4602d5a70</vt:lpwstr>
  </property>
</Properties>
</file>