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PH" sheetId="1" r:id="rId4"/>
    <sheet state="visible" name="recap" sheetId="2" r:id="rId5"/>
    <sheet state="visible" name="AERE LAO" sheetId="3" r:id="rId6"/>
    <sheet state="visible" name="BODE LAO" sheetId="4" r:id="rId7"/>
    <sheet state="visible" name="BOKE DIALLOUBE" sheetId="5" r:id="rId8"/>
    <sheet state="visible" name="DEMETTE" sheetId="6" r:id="rId9"/>
    <sheet state="visible" name="DODEL" sheetId="7" r:id="rId10"/>
    <sheet state="visible" name="DOUMGA LAO" sheetId="8" r:id="rId11"/>
    <sheet state="visible" name="FANAYE" sheetId="9" r:id="rId12"/>
    <sheet state="visible" name="GALOYA TOUCOULEUR" sheetId="10" r:id="rId13"/>
    <sheet state="visible" name="GAMADJI SARE" sheetId="11" r:id="rId14"/>
    <sheet state="visible" name="GOLLERE" sheetId="12" r:id="rId15"/>
    <sheet state="visible" name="GUEDE CHANTIER" sheetId="13" r:id="rId16"/>
    <sheet state="visible" name="GUEDE VILLAGE" sheetId="14" r:id="rId17"/>
    <sheet state="visible" name="MADINA NDIATHBE" sheetId="15" r:id="rId18"/>
    <sheet state="visible" name="MBOUMBA" sheetId="16" r:id="rId19"/>
    <sheet state="visible" name="NDIAYENE PEINDAO" sheetId="17" r:id="rId20"/>
    <sheet state="visible" name="MBOLO BIRANE" sheetId="18" r:id="rId21"/>
    <sheet state="visible" name="MERI" sheetId="19" r:id="rId22"/>
    <sheet state="visible" name="NIANDANE" sheetId="20" r:id="rId23"/>
    <sheet state="visible" name="PETE" sheetId="21" r:id="rId24"/>
    <sheet state="visible" name="NDIOUM" sheetId="22" r:id="rId25"/>
    <sheet state="visible" name="PODOR" sheetId="23" r:id="rId26"/>
    <sheet state="visible" name="WALALDE" sheetId="24" r:id="rId2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6">
      <text>
        <t xml:space="preserve">n'est pas rempli sur le PV
	-K 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
      <text>
        <t xml:space="preserve">Question:  Fief de Alioune Diop du PDS?  A t-il eu un impact sur les résultats.  Réponse: Selon le chargé de massification Ibrahima Harouna Dia, Alioune Diop n'a pas battu campagne et il a attendu le dernier jour pour donner une consigne de vote. Cette consigne était arrivée tardivement car certains de ses partisans avaient déjà rejoint l'APR. Il fait remarquer qu'ils ont fait des portes a portes qui selon lui expliquerai ses résultats. selon Mr Dia, s'il avait battu campagne, ils pouvaient avoir 50% des voix
	-K 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Cellules en rouge: selon le coordonnateur communal, une dizaine de mandataires et RBV n'ont pas siégés. Les responsables de Benno auraient eu leur numéros de tel et les auraient corrompus. Il a aussi évoqués des problèmes de moyens financiers et logistiques pour déployer son personnel dans une aussi vaste commune.
	-K D
Bonjour Mon frere 
J'aurais suggéré au CED de mentionner ces aspects dans le rapport que nous avons demandé de produire 
Il est très important de considérer ces aspects 
Merci encore
	-Serigne Mbacke LO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2">
      <text>
        <t xml:space="preserve">primo votants?
	-K D</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6">
      <text>
        <t xml:space="preserve">Les résultats n'ont pas été inscrits sur le PV
	-K D</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31">
      <text>
        <t xml:space="preserve">Nouveau bureau , composé principalement de primo votants
	-K D</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36">
      <text>
        <t xml:space="preserve">Chercher explication???
	-K D</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Apport de Ibrahima Abou Nguette dont le parti a rejoint la coalition. Il est de cette localité
	-K D</t>
      </text>
    </comment>
  </commentList>
</comments>
</file>

<file path=xl/sharedStrings.xml><?xml version="1.0" encoding="utf-8"?>
<sst xmlns="http://schemas.openxmlformats.org/spreadsheetml/2006/main" count="1179" uniqueCount="266">
  <si>
    <t>Resultats du Département</t>
  </si>
  <si>
    <t>Commune</t>
  </si>
  <si>
    <t>Nb BV Comptés</t>
  </si>
  <si>
    <t>NB Total de BV</t>
  </si>
  <si>
    <t>Nombre d'inscrits</t>
  </si>
  <si>
    <t>AERE LAO</t>
  </si>
  <si>
    <t>BODE LAO</t>
  </si>
  <si>
    <t>BOKE DIALLOUBE</t>
  </si>
  <si>
    <t>DEMETTE</t>
  </si>
  <si>
    <t>DODEL</t>
  </si>
  <si>
    <t>DOUMGA LAO</t>
  </si>
  <si>
    <t>FANAYE</t>
  </si>
  <si>
    <t>GALOYA TOUCOULEUR</t>
  </si>
  <si>
    <t>GAMADJI SARE</t>
  </si>
  <si>
    <t>GOLLERE</t>
  </si>
  <si>
    <t>GUEDE CHANTIER</t>
  </si>
  <si>
    <t>GUEDE VILLAGE</t>
  </si>
  <si>
    <t>MADINA NDIATHBE</t>
  </si>
  <si>
    <t>MBOLO BIRANE</t>
  </si>
  <si>
    <t>MBOUMBA</t>
  </si>
  <si>
    <t>MERI</t>
  </si>
  <si>
    <t>NDIAYENE PEINDAO</t>
  </si>
  <si>
    <t>NDIOUM</t>
  </si>
  <si>
    <t>NIANDANE</t>
  </si>
  <si>
    <t>PETE</t>
  </si>
  <si>
    <t>PODOR</t>
  </si>
  <si>
    <t>WALALDE</t>
  </si>
  <si>
    <t>Centre de vote</t>
  </si>
  <si>
    <t>Numéro Bureau</t>
  </si>
  <si>
    <t>Inscrits</t>
  </si>
  <si>
    <t>SVE</t>
  </si>
  <si>
    <t>AERE MBAYBE</t>
  </si>
  <si>
    <t>BAROBE</t>
  </si>
  <si>
    <t>BELEL THIEDO</t>
  </si>
  <si>
    <t>BIBE - WINDI THILY</t>
  </si>
  <si>
    <t>BOBOREL</t>
  </si>
  <si>
    <t>BOKE DIEGUESS</t>
  </si>
  <si>
    <t>BOKE FAFABE FAYEMBE</t>
  </si>
  <si>
    <t>BOKE FAFABE MARIABE</t>
  </si>
  <si>
    <t>BOKE MBAYBE</t>
  </si>
  <si>
    <t>BOKE NAMARI</t>
  </si>
  <si>
    <t>BOKE SALSALBE</t>
  </si>
  <si>
    <t>DIARANGUEL</t>
  </si>
  <si>
    <t>DIONGUI</t>
  </si>
  <si>
    <t>FERLO THIKITE</t>
  </si>
  <si>
    <t>GADIOBE</t>
  </si>
  <si>
    <t>GAYE KADAR DIALLOUBE</t>
  </si>
  <si>
    <t>GAYE KADAR IRLABE</t>
  </si>
  <si>
    <t>GUELONGAL</t>
  </si>
  <si>
    <t>HOUGA GUIRWASS</t>
  </si>
  <si>
    <t>KARAVOYNDOU</t>
  </si>
  <si>
    <t>KOURBOL</t>
  </si>
  <si>
    <t>LAIKY</t>
  </si>
  <si>
    <t>LOUGRE MBABA</t>
  </si>
  <si>
    <t>NDIAYENE PEULH</t>
  </si>
  <si>
    <t>NGOUYE</t>
  </si>
  <si>
    <t>OUALLAH</t>
  </si>
  <si>
    <t>SALDE</t>
  </si>
  <si>
    <t>THIALAMBOL</t>
  </si>
  <si>
    <t>THIELBI</t>
  </si>
  <si>
    <t>THIKITE</t>
  </si>
  <si>
    <t>VASSATAKE</t>
  </si>
  <si>
    <t>YAVALDE DIALLOUBE</t>
  </si>
  <si>
    <t>YAVALDE IRLABE</t>
  </si>
  <si>
    <t>ECOLE DEMETTE</t>
  </si>
  <si>
    <t>ADJI BALI</t>
  </si>
  <si>
    <t>BELI THIOVI</t>
  </si>
  <si>
    <t>DARA ALAYBE</t>
  </si>
  <si>
    <t>DIERI DIOUGA</t>
  </si>
  <si>
    <t>DIOBE</t>
  </si>
  <si>
    <t>DIOMANDOU</t>
  </si>
  <si>
    <t>DIOUWANABE</t>
  </si>
  <si>
    <t>DOUBANGUE</t>
  </si>
  <si>
    <t>ECOLE DIAMAL</t>
  </si>
  <si>
    <t>ECOLE POURI</t>
  </si>
  <si>
    <t>ECOLE SINTHIOU DANGDE</t>
  </si>
  <si>
    <t>FAMBAL</t>
  </si>
  <si>
    <t>GADATY</t>
  </si>
  <si>
    <t>GAOUDY GOTTY</t>
  </si>
  <si>
    <t>MARDA</t>
  </si>
  <si>
    <t>NDORMBOSS</t>
  </si>
  <si>
    <t>OURO POUREL</t>
  </si>
  <si>
    <t>PATHE GALLO</t>
  </si>
  <si>
    <t>SASSEL TALBE</t>
  </si>
  <si>
    <t>THIALAGA</t>
  </si>
  <si>
    <t>THIENEL SAKOBE</t>
  </si>
  <si>
    <t>TOULDE GALLE</t>
  </si>
  <si>
    <t>AERE POSTE</t>
  </si>
  <si>
    <t>AVGALI</t>
  </si>
  <si>
    <t>BARKEDJI HOUDIABE</t>
  </si>
  <si>
    <t>BOKI</t>
  </si>
  <si>
    <t>COGGA</t>
  </si>
  <si>
    <t>DIAYNGA PEULH</t>
  </si>
  <si>
    <t>DIAYNGA SOUBALO</t>
  </si>
  <si>
    <t>DOUMGA</t>
  </si>
  <si>
    <t>HOUDALAYE</t>
  </si>
  <si>
    <t>KOYLEL</t>
  </si>
  <si>
    <t>MELEL</t>
  </si>
  <si>
    <t>NDOMANABE</t>
  </si>
  <si>
    <t>OUROURBE BEMBA</t>
  </si>
  <si>
    <t>SYVALBE</t>
  </si>
  <si>
    <t>THIEWEL</t>
  </si>
  <si>
    <t>THILLY</t>
  </si>
  <si>
    <t>TOULDE ROUBOUNDE</t>
  </si>
  <si>
    <t>VANDE</t>
  </si>
  <si>
    <t>VETHIANCOBE</t>
  </si>
  <si>
    <t>VODABE PENAKA</t>
  </si>
  <si>
    <t>VORDE</t>
  </si>
  <si>
    <t>WOURO ARDO</t>
  </si>
  <si>
    <t>YARE LAO</t>
  </si>
  <si>
    <t>BAKARNABE</t>
  </si>
  <si>
    <t>BELEL BOGAL</t>
  </si>
  <si>
    <t>DARA SALAM</t>
  </si>
  <si>
    <t>DIAGNOUM DIAOBE</t>
  </si>
  <si>
    <t>DIALMATHE</t>
  </si>
  <si>
    <t>DIMAT WALO</t>
  </si>
  <si>
    <t>FANAYE WALO</t>
  </si>
  <si>
    <t>FETE DOUNDO SENO</t>
  </si>
  <si>
    <t>FORAGE WENDOU OULD</t>
  </si>
  <si>
    <t>MEDINA KHAIRI</t>
  </si>
  <si>
    <t>NDIEURBA</t>
  </si>
  <si>
    <t>PAMBINABE</t>
  </si>
  <si>
    <t>SALNDE FANAYE</t>
  </si>
  <si>
    <t>TATKI</t>
  </si>
  <si>
    <t>THIANGAYE</t>
  </si>
  <si>
    <t>ALVAR</t>
  </si>
  <si>
    <t>BOMBODE</t>
  </si>
  <si>
    <t>COPPE MANGAYE</t>
  </si>
  <si>
    <t>DIARA</t>
  </si>
  <si>
    <t>ECOLE GAMADJI SARE</t>
  </si>
  <si>
    <t>ECOLE THIELAO</t>
  </si>
  <si>
    <t>KODIOLEL</t>
  </si>
  <si>
    <t>KORKADIEL</t>
  </si>
  <si>
    <t>MBELOGNE</t>
  </si>
  <si>
    <t>MOUNDOUWAYE</t>
  </si>
  <si>
    <t>NAMARDE</t>
  </si>
  <si>
    <t>NAMAREL ECOLE</t>
  </si>
  <si>
    <t>NGANE</t>
  </si>
  <si>
    <t>OURO MALEY</t>
  </si>
  <si>
    <t>WINDOU DIAMY</t>
  </si>
  <si>
    <t>YOLI</t>
  </si>
  <si>
    <t>ECOLE GUEDE CHANTIER</t>
  </si>
  <si>
    <t>AGNAM TOWNGUEL</t>
  </si>
  <si>
    <t>BELEL KELLE</t>
  </si>
  <si>
    <t>DADO</t>
  </si>
  <si>
    <t>DECOLE</t>
  </si>
  <si>
    <t>DIAMA ALWALI</t>
  </si>
  <si>
    <t>DIAMBO</t>
  </si>
  <si>
    <t>DIAMBO BELEL</t>
  </si>
  <si>
    <t>DIATAR</t>
  </si>
  <si>
    <t>DIEGUESS</t>
  </si>
  <si>
    <t>DOUE</t>
  </si>
  <si>
    <t>ECOLE DE DONAYE WALO</t>
  </si>
  <si>
    <t>ECOLE DONAYE</t>
  </si>
  <si>
    <t>ECOLE GUEDE VILLAGE</t>
  </si>
  <si>
    <t>ECOLE THIACKLE</t>
  </si>
  <si>
    <t>FONDE ASS</t>
  </si>
  <si>
    <t>GOUMEL</t>
  </si>
  <si>
    <t>GUEDE WOURO</t>
  </si>
  <si>
    <t>GUIA</t>
  </si>
  <si>
    <t>KODIT</t>
  </si>
  <si>
    <t>LERABE</t>
  </si>
  <si>
    <t>MAFRE</t>
  </si>
  <si>
    <t>MAISON FAMILIALE GUEDE</t>
  </si>
  <si>
    <t>MBANTOU</t>
  </si>
  <si>
    <t>MBANTOU CROISEMENT</t>
  </si>
  <si>
    <t>MBIDDI</t>
  </si>
  <si>
    <t>MBOYO</t>
  </si>
  <si>
    <t>MEREZICK</t>
  </si>
  <si>
    <t>NDIAWARA</t>
  </si>
  <si>
    <t>NENETTE</t>
  </si>
  <si>
    <t>NGHAOULE</t>
  </si>
  <si>
    <t>OURO MADIHOU</t>
  </si>
  <si>
    <t>OUROURBE NENETTE</t>
  </si>
  <si>
    <t>PETEL DIEGUESS</t>
  </si>
  <si>
    <t>TAREDJI</t>
  </si>
  <si>
    <t>ARAM</t>
  </si>
  <si>
    <t>BILVILI</t>
  </si>
  <si>
    <t>BOUNABE</t>
  </si>
  <si>
    <t>CAS CAS</t>
  </si>
  <si>
    <t>CIVRE THIAMBE</t>
  </si>
  <si>
    <t>DEMBA WASSA</t>
  </si>
  <si>
    <t>DIAMY GALO</t>
  </si>
  <si>
    <t>DOGUI DOMBI</t>
  </si>
  <si>
    <t>DOUNGUEL</t>
  </si>
  <si>
    <t>GONKOL 1</t>
  </si>
  <si>
    <t>HOUDIABE</t>
  </si>
  <si>
    <t>KENENE</t>
  </si>
  <si>
    <t>NANAYE PEULH</t>
  </si>
  <si>
    <t>OLOL DIAOBE</t>
  </si>
  <si>
    <t>OUROURBE DAKA</t>
  </si>
  <si>
    <t>SARE SOUKI</t>
  </si>
  <si>
    <t>TAKOYEL</t>
  </si>
  <si>
    <t>VINDOU BOKI</t>
  </si>
  <si>
    <t>WOUNO</t>
  </si>
  <si>
    <t>YALALBE</t>
  </si>
  <si>
    <t>ECOLE MBOUMBA</t>
  </si>
  <si>
    <t>BAKAW</t>
  </si>
  <si>
    <t>BELLY GONADJY</t>
  </si>
  <si>
    <t>DIABOBE</t>
  </si>
  <si>
    <t>DIAMEL</t>
  </si>
  <si>
    <t>DIARDE</t>
  </si>
  <si>
    <t>DIOFNDE DIALLY</t>
  </si>
  <si>
    <t>FIGO</t>
  </si>
  <si>
    <t>HAMEDOULA</t>
  </si>
  <si>
    <t>HIWIRGO</t>
  </si>
  <si>
    <t>KADIOGNE</t>
  </si>
  <si>
    <t>LOBOUDOU DOUE</t>
  </si>
  <si>
    <t>NDIAYENE SARE</t>
  </si>
  <si>
    <t>NGUENDAR</t>
  </si>
  <si>
    <t>NIANGA DIERY</t>
  </si>
  <si>
    <t>PEINDAO</t>
  </si>
  <si>
    <t>PETEL</t>
  </si>
  <si>
    <t>PETEOLE</t>
  </si>
  <si>
    <t>SENO BOVAL</t>
  </si>
  <si>
    <t>SIMA KIRAYE</t>
  </si>
  <si>
    <t>THIEOLE</t>
  </si>
  <si>
    <t>THILLE BOUBACAR</t>
  </si>
  <si>
    <t>TIVAOUANE 2</t>
  </si>
  <si>
    <t>WENDOU CIRE</t>
  </si>
  <si>
    <t>WOURO DOULEL MBARICK</t>
  </si>
  <si>
    <t>WOURO KELLE</t>
  </si>
  <si>
    <t>BOKE YALALBE</t>
  </si>
  <si>
    <t>BOUGUEL BELLI EDI</t>
  </si>
  <si>
    <t>DIABA DEKLE</t>
  </si>
  <si>
    <t>DIABA LIDOUBE</t>
  </si>
  <si>
    <t>ECOLE GANGUEL</t>
  </si>
  <si>
    <t>ECOLE THILAMOL DIABANABE</t>
  </si>
  <si>
    <t>GALOYA PEULH</t>
  </si>
  <si>
    <t>GUIRVASS</t>
  </si>
  <si>
    <t>KOUNADY</t>
  </si>
  <si>
    <t>LOUGUE PEULH</t>
  </si>
  <si>
    <t>LOUGUE SEBE</t>
  </si>
  <si>
    <t>LOUGUE TOROBE</t>
  </si>
  <si>
    <t>LOUR SEBE</t>
  </si>
  <si>
    <t>MBOLO ALI SIDI</t>
  </si>
  <si>
    <t>SAMBOWTE</t>
  </si>
  <si>
    <t>SINTHIOU AMADOU MARIAM</t>
  </si>
  <si>
    <t>THIABOURLE</t>
  </si>
  <si>
    <t>THILOUKI</t>
  </si>
  <si>
    <t>TOUFNDE GANDE</t>
  </si>
  <si>
    <t>ABDALLAH</t>
  </si>
  <si>
    <t>BITTO</t>
  </si>
  <si>
    <t>DIAOBE MBOUMBA</t>
  </si>
  <si>
    <t>DIOUDE DIABE</t>
  </si>
  <si>
    <t>FONDE ELIMANE</t>
  </si>
  <si>
    <t>FONDE GANDE</t>
  </si>
  <si>
    <t>LOUMBI</t>
  </si>
  <si>
    <t>MBARKI</t>
  </si>
  <si>
    <t>NDIOUGANABE PEULH</t>
  </si>
  <si>
    <t>NOUMA</t>
  </si>
  <si>
    <t>SOUBALO MBOUMBA</t>
  </si>
  <si>
    <t>SOURAYE</t>
  </si>
  <si>
    <t>THIOUBALEL</t>
  </si>
  <si>
    <t>WOURO ALPHALI</t>
  </si>
  <si>
    <t>DIEDIOUBA</t>
  </si>
  <si>
    <t>NDIOUM DIERY</t>
  </si>
  <si>
    <t>NDIOUM WALO</t>
  </si>
  <si>
    <t>NIANGA</t>
  </si>
  <si>
    <t>OULAD BERRY</t>
  </si>
  <si>
    <t>C P R S</t>
  </si>
  <si>
    <t>C. E. T. F.</t>
  </si>
  <si>
    <t>ECOLE ELIMANE BABA DICKEL WONE</t>
  </si>
  <si>
    <t>ECOLE HAMAT BA</t>
  </si>
  <si>
    <t>ECOLE RACINE CHEIKH SOW</t>
  </si>
  <si>
    <t>SOUIMA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</si>
</sst>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8.0"/>
      <color theme="1"/>
      <name val="Arial"/>
    </font>
    <font>
      <b/>
      <sz val="8.0"/>
      <color theme="1"/>
      <name val="Arial"/>
    </font>
    <font>
      <sz val="8.0"/>
      <color theme="1"/>
      <name val="Calibri"/>
    </font>
    <font>
      <sz val="8.0"/>
      <color theme="1"/>
      <name val="Arial"/>
      <scheme val="minor"/>
    </font>
    <font>
      <color theme="1"/>
      <name val="Arial"/>
    </font>
    <font>
      <b/>
      <sz val="14.0"/>
      <color theme="1"/>
      <name val="Arial"/>
    </font>
    <font>
      <b/>
      <sz val="11.0"/>
      <color theme="1"/>
      <name val="Arial"/>
    </font>
    <font>
      <b/>
      <sz val="12.0"/>
      <color theme="1"/>
      <name val="Arial"/>
    </font>
    <font>
      <sz val="9.0"/>
      <color theme="1"/>
      <name val="Calibri"/>
    </font>
  </fonts>
  <fills count="10">
    <fill>
      <patternFill patternType="none"/>
    </fill>
    <fill>
      <patternFill patternType="lightGray"/>
    </fill>
    <fill>
      <patternFill patternType="solid">
        <fgColor rgb="FFBDBDBD"/>
        <bgColor rgb="FFBDBDBD"/>
      </patternFill>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
      <patternFill patternType="solid">
        <fgColor rgb="FFFCE5CD"/>
        <bgColor rgb="FFFCE5CD"/>
      </patternFill>
    </fill>
    <fill>
      <patternFill patternType="solid">
        <fgColor rgb="FFF4C7C3"/>
        <bgColor rgb="FFF4C7C3"/>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3" fontId="1" numFmtId="0" xfId="0" applyAlignment="1" applyBorder="1" applyFill="1" applyFont="1">
      <alignment vertical="center"/>
    </xf>
    <xf borderId="1" fillId="3" fontId="1" numFmtId="0" xfId="0" applyAlignment="1" applyBorder="1" applyFont="1">
      <alignment vertical="center"/>
    </xf>
    <xf borderId="2" fillId="2" fontId="1" numFmtId="0" xfId="0" applyAlignment="1" applyBorder="1" applyFont="1">
      <alignment horizontal="center" shrinkToFit="0" textRotation="90" vertical="center" wrapText="1"/>
    </xf>
    <xf borderId="2" fillId="2" fontId="1" numFmtId="3" xfId="0" applyAlignment="1" applyBorder="1" applyFont="1" applyNumberFormat="1">
      <alignment horizontal="center" shrinkToFit="0" textRotation="90" vertical="center" wrapText="1"/>
    </xf>
    <xf borderId="2" fillId="2" fontId="2" numFmtId="0" xfId="0" applyAlignment="1" applyBorder="1" applyFont="1">
      <alignment horizontal="center" shrinkToFit="0" textRotation="90" vertical="center" wrapText="1"/>
    </xf>
    <xf borderId="2" fillId="4" fontId="2" numFmtId="0" xfId="0" applyAlignment="1" applyBorder="1" applyFill="1" applyFont="1">
      <alignment horizontal="center" shrinkToFit="0" vertical="center" wrapText="1"/>
    </xf>
    <xf borderId="1" fillId="4" fontId="2" numFmtId="3" xfId="0" applyAlignment="1" applyBorder="1" applyFont="1" applyNumberFormat="1">
      <alignment horizontal="center" shrinkToFit="0" vertical="center" wrapText="1"/>
    </xf>
    <xf borderId="1" fillId="5" fontId="2" numFmtId="0" xfId="0" applyAlignment="1" applyBorder="1" applyFill="1" applyFont="1">
      <alignment vertical="bottom"/>
    </xf>
    <xf borderId="3" fillId="3" fontId="2" numFmtId="0" xfId="0" applyAlignment="1" applyBorder="1" applyFont="1">
      <alignment horizontal="center" vertical="bottom"/>
    </xf>
    <xf borderId="3" fillId="5" fontId="2" numFmtId="0" xfId="0" applyAlignment="1" applyBorder="1" applyFont="1">
      <alignment horizontal="center" vertical="bottom"/>
    </xf>
    <xf borderId="3" fillId="4" fontId="2" numFmtId="0" xfId="0" applyAlignment="1" applyBorder="1" applyFont="1">
      <alignment horizontal="center" vertical="center"/>
    </xf>
    <xf borderId="1" fillId="0" fontId="2" numFmtId="0" xfId="0" applyAlignment="1" applyBorder="1" applyFont="1">
      <alignment horizontal="center" vertical="bottom"/>
    </xf>
    <xf borderId="4" fillId="3" fontId="1" numFmtId="0" xfId="0" applyAlignment="1" applyBorder="1" applyFont="1">
      <alignment horizontal="center" shrinkToFit="0" wrapText="1"/>
    </xf>
    <xf borderId="3" fillId="3" fontId="2" numFmtId="0" xfId="0" applyAlignment="1" applyBorder="1" applyFont="1">
      <alignment horizontal="center"/>
    </xf>
    <xf borderId="3" fillId="6" fontId="2" numFmtId="0" xfId="0" applyAlignment="1" applyBorder="1" applyFill="1" applyFont="1">
      <alignment horizontal="center"/>
    </xf>
    <xf borderId="3" fillId="4"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1" fillId="0" fontId="3" numFmtId="0" xfId="0" applyAlignment="1" applyBorder="1" applyFont="1">
      <alignment vertical="bottom"/>
    </xf>
    <xf borderId="1" fillId="3" fontId="2" numFmtId="0" xfId="0" applyAlignment="1" applyBorder="1" applyFont="1">
      <alignment horizontal="center" vertical="bottom"/>
    </xf>
    <xf borderId="3" fillId="3" fontId="1" numFmtId="0" xfId="0" applyAlignment="1" applyBorder="1" applyFont="1">
      <alignment horizontal="center" vertical="bottom"/>
    </xf>
    <xf borderId="3" fillId="5" fontId="1" numFmtId="0" xfId="0" applyAlignment="1" applyBorder="1" applyFont="1">
      <alignment horizontal="center" vertical="bottom"/>
    </xf>
    <xf borderId="3" fillId="4" fontId="1" numFmtId="0" xfId="0" applyAlignment="1" applyBorder="1" applyFont="1">
      <alignment horizontal="center" vertical="center"/>
    </xf>
    <xf borderId="4" fillId="4" fontId="1" numFmtId="0" xfId="0" applyAlignment="1" applyBorder="1" applyFont="1">
      <alignment horizontal="center" vertical="center"/>
    </xf>
    <xf borderId="0" fillId="0" fontId="4" numFmtId="0" xfId="0" applyFont="1"/>
    <xf borderId="0" fillId="0" fontId="4" numFmtId="0" xfId="0" applyAlignment="1" applyFont="1">
      <alignment horizontal="center" vertical="center"/>
    </xf>
    <xf borderId="1" fillId="6" fontId="1" numFmtId="0" xfId="0" applyAlignment="1" applyBorder="1" applyFont="1">
      <alignment vertical="center"/>
    </xf>
    <xf borderId="2" fillId="7" fontId="2" numFmtId="0" xfId="0" applyAlignment="1" applyBorder="1" applyFill="1" applyFont="1">
      <alignment horizontal="center" vertical="center"/>
    </xf>
    <xf borderId="2" fillId="3" fontId="5" numFmtId="0" xfId="0" applyAlignment="1" applyBorder="1" applyFont="1">
      <alignment vertical="center"/>
    </xf>
    <xf borderId="1" fillId="8" fontId="2" numFmtId="0" xfId="0" applyAlignment="1" applyBorder="1" applyFill="1" applyFont="1">
      <alignment horizontal="center" shrinkToFit="0" textRotation="90" vertical="center" wrapText="1"/>
    </xf>
    <xf borderId="1" fillId="8" fontId="6" numFmtId="0" xfId="0" applyAlignment="1" applyBorder="1" applyFont="1">
      <alignment horizontal="center" shrinkToFit="0" textRotation="90" vertical="center" wrapText="1"/>
    </xf>
    <xf borderId="0" fillId="8" fontId="5" numFmtId="0" xfId="0" applyAlignment="1" applyFont="1">
      <alignment vertical="center"/>
    </xf>
    <xf borderId="1" fillId="0" fontId="1" numFmtId="0" xfId="0" applyAlignment="1" applyBorder="1" applyFont="1">
      <alignment vertical="bottom"/>
    </xf>
    <xf borderId="3" fillId="5" fontId="7" numFmtId="0" xfId="0" applyAlignment="1" applyBorder="1" applyFont="1">
      <alignment horizontal="center" vertical="bottom"/>
    </xf>
    <xf borderId="1" fillId="7" fontId="2" numFmtId="0" xfId="0" applyAlignment="1" applyBorder="1" applyFont="1">
      <alignment horizontal="center" vertical="bottom"/>
    </xf>
    <xf borderId="1" fillId="7" fontId="2" numFmtId="0" xfId="0" applyAlignment="1" applyBorder="1" applyFont="1">
      <alignment horizontal="center" readingOrder="0" vertical="bottom"/>
    </xf>
    <xf borderId="3" fillId="6" fontId="1" numFmtId="0" xfId="0" applyAlignment="1" applyBorder="1" applyFont="1">
      <alignment horizontal="center" vertical="bottom"/>
    </xf>
    <xf borderId="1" fillId="6" fontId="8" numFmtId="0" xfId="0" applyAlignment="1" applyBorder="1" applyFont="1">
      <alignment horizontal="center" vertical="bottom"/>
    </xf>
    <xf borderId="1" fillId="7" fontId="9" numFmtId="0" xfId="0" applyAlignment="1" applyBorder="1" applyFont="1">
      <alignment vertical="bottom"/>
    </xf>
    <xf borderId="2" fillId="7" fontId="9" numFmtId="0" xfId="0" applyAlignment="1" applyBorder="1" applyFont="1">
      <alignment vertical="bottom"/>
    </xf>
    <xf borderId="2" fillId="7" fontId="9" numFmtId="0" xfId="0" applyAlignment="1" applyBorder="1" applyFont="1">
      <alignment horizontal="center" vertical="bottom"/>
    </xf>
    <xf borderId="1" fillId="3" fontId="5" numFmtId="0" xfId="0" applyAlignment="1" applyBorder="1" applyFont="1">
      <alignment readingOrder="0" vertical="bottom"/>
    </xf>
    <xf borderId="1" fillId="5" fontId="5" numFmtId="0" xfId="0" applyAlignment="1" applyBorder="1" applyFont="1">
      <alignment readingOrder="0" vertical="bottom"/>
    </xf>
    <xf borderId="1" fillId="5" fontId="5" numFmtId="0" xfId="0" applyAlignment="1" applyBorder="1" applyFont="1">
      <alignment vertical="bottom"/>
    </xf>
    <xf borderId="1" fillId="9" fontId="1" numFmtId="0" xfId="0" applyAlignment="1" applyBorder="1" applyFill="1" applyFont="1">
      <alignment horizontal="center"/>
    </xf>
    <xf borderId="4" fillId="7" fontId="9" numFmtId="0" xfId="0" applyAlignment="1" applyBorder="1" applyFont="1">
      <alignment vertical="bottom"/>
    </xf>
    <xf borderId="3" fillId="7" fontId="9" numFmtId="0" xfId="0" applyAlignment="1" applyBorder="1" applyFont="1">
      <alignment vertical="bottom"/>
    </xf>
    <xf borderId="3" fillId="7" fontId="9" numFmtId="0" xfId="0" applyAlignment="1" applyBorder="1" applyFont="1">
      <alignment horizontal="center" vertical="bottom"/>
    </xf>
    <xf borderId="1" fillId="3" fontId="5" numFmtId="0" xfId="0" applyAlignment="1" applyBorder="1" applyFont="1">
      <alignment vertical="bottom"/>
    </xf>
    <xf borderId="1" fillId="6" fontId="1" numFmtId="0" xfId="0" applyAlignment="1" applyBorder="1" applyFont="1">
      <alignment horizontal="center" vertical="center"/>
    </xf>
    <xf borderId="2" fillId="3" fontId="5" numFmtId="0" xfId="0" applyAlignment="1" applyBorder="1" applyFont="1">
      <alignment horizontal="center" vertical="center"/>
    </xf>
    <xf borderId="0" fillId="8" fontId="5" numFmtId="0" xfId="0" applyAlignment="1" applyFont="1">
      <alignment horizontal="center" vertical="center"/>
    </xf>
    <xf borderId="1" fillId="0" fontId="1" numFmtId="0" xfId="0" applyAlignment="1" applyBorder="1" applyFont="1">
      <alignment horizontal="center" vertical="bottom"/>
    </xf>
    <xf borderId="1" fillId="7" fontId="9" numFmtId="0" xfId="0" applyAlignment="1" applyBorder="1" applyFont="1">
      <alignment horizontal="center" vertical="bottom"/>
    </xf>
    <xf borderId="1" fillId="3" fontId="5" numFmtId="0" xfId="0" applyAlignment="1" applyBorder="1" applyFont="1">
      <alignment horizontal="center" readingOrder="0" vertical="bottom"/>
    </xf>
    <xf borderId="1" fillId="5" fontId="5" numFmtId="0" xfId="0" applyAlignment="1" applyBorder="1" applyFont="1">
      <alignment horizontal="center" readingOrder="0" vertical="bottom"/>
    </xf>
    <xf borderId="1" fillId="5" fontId="5" numFmtId="0" xfId="0" applyAlignment="1" applyBorder="1" applyFont="1">
      <alignment horizontal="center" vertical="bottom"/>
    </xf>
    <xf borderId="4" fillId="7" fontId="9" numFmtId="0" xfId="0" applyAlignment="1" applyBorder="1" applyFont="1">
      <alignment horizontal="center" vertical="bottom"/>
    </xf>
    <xf borderId="1" fillId="3" fontId="5" numFmtId="0" xfId="0" applyAlignment="1" applyBorder="1" applyFont="1">
      <alignment horizontal="center" vertical="bottom"/>
    </xf>
    <xf borderId="2" fillId="3" fontId="1" numFmtId="0" xfId="0" applyAlignment="1" applyBorder="1" applyFont="1">
      <alignment horizontal="center" vertical="center"/>
    </xf>
    <xf borderId="0" fillId="8" fontId="1" numFmtId="0" xfId="0" applyAlignment="1" applyFont="1">
      <alignment horizontal="center" vertical="center"/>
    </xf>
    <xf borderId="3" fillId="3" fontId="2" numFmtId="0" xfId="0" applyAlignment="1" applyBorder="1" applyFont="1">
      <alignment horizontal="center" vertical="center"/>
    </xf>
    <xf borderId="3" fillId="5" fontId="2" numFmtId="0" xfId="0" applyAlignment="1" applyBorder="1" applyFont="1">
      <alignment horizontal="center" vertical="center"/>
    </xf>
    <xf borderId="3" fillId="3" fontId="1" numFmtId="0" xfId="0" applyAlignment="1" applyBorder="1" applyFont="1">
      <alignment horizontal="center" vertical="center"/>
    </xf>
    <xf borderId="3" fillId="6" fontId="1" numFmtId="0" xfId="0" applyAlignment="1" applyBorder="1" applyFont="1">
      <alignment horizontal="center" vertical="center"/>
    </xf>
    <xf borderId="1" fillId="6" fontId="2" numFmtId="0" xfId="0" applyAlignment="1" applyBorder="1" applyFont="1">
      <alignment horizontal="center" vertical="center"/>
    </xf>
    <xf borderId="1" fillId="7" fontId="3" numFmtId="0" xfId="0" applyAlignment="1" applyBorder="1" applyFont="1">
      <alignment vertical="bottom"/>
    </xf>
    <xf borderId="2" fillId="7" fontId="3" numFmtId="0" xfId="0" applyAlignment="1" applyBorder="1" applyFont="1">
      <alignment vertical="bottom"/>
    </xf>
    <xf borderId="2" fillId="7" fontId="3" numFmtId="0" xfId="0" applyAlignment="1" applyBorder="1" applyFont="1">
      <alignment horizontal="center" vertical="bottom"/>
    </xf>
    <xf borderId="1" fillId="3" fontId="1" numFmtId="0" xfId="0" applyAlignment="1" applyBorder="1" applyFont="1">
      <alignment horizontal="center" vertical="center"/>
    </xf>
    <xf borderId="1" fillId="5" fontId="1" numFmtId="0" xfId="0" applyAlignment="1" applyBorder="1" applyFont="1">
      <alignment horizontal="center" vertical="center"/>
    </xf>
    <xf borderId="1" fillId="9" fontId="1" numFmtId="0" xfId="0" applyAlignment="1" applyBorder="1" applyFont="1">
      <alignment horizontal="center" vertical="center"/>
    </xf>
    <xf borderId="4" fillId="7" fontId="3" numFmtId="0" xfId="0" applyAlignment="1" applyBorder="1" applyFont="1">
      <alignment vertical="bottom"/>
    </xf>
    <xf borderId="3" fillId="7" fontId="3" numFmtId="0" xfId="0" applyAlignment="1" applyBorder="1" applyFont="1">
      <alignment vertical="bottom"/>
    </xf>
    <xf borderId="3" fillId="7" fontId="3" numFmtId="0" xfId="0" applyAlignment="1" applyBorder="1" applyFont="1">
      <alignment horizontal="center" vertical="bottom"/>
    </xf>
    <xf borderId="1" fillId="5" fontId="1" numFmtId="0" xfId="0" applyAlignment="1" applyBorder="1" applyFont="1">
      <alignment horizontal="center" readingOrder="0" vertical="center"/>
    </xf>
    <xf borderId="1" fillId="7" fontId="3" numFmtId="0" xfId="0" applyAlignment="1" applyBorder="1" applyFont="1">
      <alignment horizontal="center" vertical="bottom"/>
    </xf>
    <xf borderId="0" fillId="7" fontId="9" numFmtId="0" xfId="0" applyAlignment="1" applyFont="1">
      <alignment vertical="bottom"/>
    </xf>
    <xf borderId="0" fillId="7" fontId="9" numFmtId="0" xfId="0" applyAlignment="1" applyFont="1">
      <alignment horizontal="center" vertical="bottom"/>
    </xf>
    <xf borderId="0" fillId="3" fontId="5" numFmtId="0" xfId="0" applyAlignment="1" applyFont="1">
      <alignment vertical="bottom"/>
    </xf>
    <xf borderId="0" fillId="5" fontId="5" numFmtId="0" xfId="0" applyAlignment="1" applyFont="1">
      <alignment vertical="bottom"/>
    </xf>
    <xf borderId="0" fillId="9" fontId="1" numFmtId="0" xfId="0" applyAlignment="1" applyFont="1">
      <alignment horizontal="center"/>
    </xf>
    <xf borderId="1" fillId="6" fontId="1" numFmtId="0" xfId="0" applyAlignment="1" applyBorder="1" applyFont="1">
      <alignment vertical="bottom"/>
    </xf>
    <xf borderId="2" fillId="7" fontId="2" numFmtId="0" xfId="0" applyAlignment="1" applyBorder="1" applyFont="1">
      <alignment horizontal="center" vertical="bottom"/>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
      <font/>
      <fill>
        <patternFill patternType="solid">
          <fgColor rgb="FFF4C7C3"/>
          <bgColor rgb="FFF4C7C3"/>
        </patternFill>
      </fill>
      <border/>
    </dxf>
  </dxfs>
  <tableStyles count="23">
    <tableStyle count="3" pivot="0" name="recap-style">
      <tableStyleElement dxfId="1" type="headerRow"/>
      <tableStyleElement dxfId="2" type="firstRowStripe"/>
      <tableStyleElement dxfId="3" type="secondRowStripe"/>
    </tableStyle>
    <tableStyle count="3" pivot="0" name="AERE LAO-style">
      <tableStyleElement dxfId="1" type="headerRow"/>
      <tableStyleElement dxfId="2" type="firstRowStripe"/>
      <tableStyleElement dxfId="3" type="secondRowStripe"/>
    </tableStyle>
    <tableStyle count="3" pivot="0" name="BODE LAO-style">
      <tableStyleElement dxfId="1" type="headerRow"/>
      <tableStyleElement dxfId="2" type="firstRowStripe"/>
      <tableStyleElement dxfId="3" type="secondRowStripe"/>
    </tableStyle>
    <tableStyle count="3" pivot="0" name="BOKE DIALLOUBE-style">
      <tableStyleElement dxfId="1" type="headerRow"/>
      <tableStyleElement dxfId="2" type="firstRowStripe"/>
      <tableStyleElement dxfId="3" type="secondRowStripe"/>
    </tableStyle>
    <tableStyle count="3" pivot="0" name="DEMETTE-style">
      <tableStyleElement dxfId="1" type="headerRow"/>
      <tableStyleElement dxfId="2" type="firstRowStripe"/>
      <tableStyleElement dxfId="3" type="secondRowStripe"/>
    </tableStyle>
    <tableStyle count="3" pivot="0" name="DODEL-style">
      <tableStyleElement dxfId="1" type="headerRow"/>
      <tableStyleElement dxfId="2" type="firstRowStripe"/>
      <tableStyleElement dxfId="3" type="secondRowStripe"/>
    </tableStyle>
    <tableStyle count="3" pivot="0" name="DOUMGA LAO-style">
      <tableStyleElement dxfId="1" type="headerRow"/>
      <tableStyleElement dxfId="2" type="firstRowStripe"/>
      <tableStyleElement dxfId="3" type="secondRowStripe"/>
    </tableStyle>
    <tableStyle count="3" pivot="0" name="FANAYE-style">
      <tableStyleElement dxfId="1" type="headerRow"/>
      <tableStyleElement dxfId="2" type="firstRowStripe"/>
      <tableStyleElement dxfId="3" type="secondRowStripe"/>
    </tableStyle>
    <tableStyle count="3" pivot="0" name="GALOYA TOUCOULEUR-style">
      <tableStyleElement dxfId="1" type="headerRow"/>
      <tableStyleElement dxfId="2" type="firstRowStripe"/>
      <tableStyleElement dxfId="3" type="secondRowStripe"/>
    </tableStyle>
    <tableStyle count="3" pivot="0" name="GAMADJI SARE-style">
      <tableStyleElement dxfId="1" type="headerRow"/>
      <tableStyleElement dxfId="2" type="firstRowStripe"/>
      <tableStyleElement dxfId="3" type="secondRowStripe"/>
    </tableStyle>
    <tableStyle count="3" pivot="0" name="GOLLERE-style">
      <tableStyleElement dxfId="1" type="headerRow"/>
      <tableStyleElement dxfId="2" type="firstRowStripe"/>
      <tableStyleElement dxfId="3" type="secondRowStripe"/>
    </tableStyle>
    <tableStyle count="3" pivot="0" name="GUEDE CHANTIER-style">
      <tableStyleElement dxfId="1" type="headerRow"/>
      <tableStyleElement dxfId="2" type="firstRowStripe"/>
      <tableStyleElement dxfId="3" type="secondRowStripe"/>
    </tableStyle>
    <tableStyle count="3" pivot="0" name="GUEDE VILLAGE-style">
      <tableStyleElement dxfId="1" type="headerRow"/>
      <tableStyleElement dxfId="2" type="firstRowStripe"/>
      <tableStyleElement dxfId="3" type="secondRowStripe"/>
    </tableStyle>
    <tableStyle count="3" pivot="0" name="MADINA NDIATHBE-style">
      <tableStyleElement dxfId="1" type="headerRow"/>
      <tableStyleElement dxfId="2" type="firstRowStripe"/>
      <tableStyleElement dxfId="3" type="secondRowStripe"/>
    </tableStyle>
    <tableStyle count="3" pivot="0" name="MBOUMBA-style">
      <tableStyleElement dxfId="1" type="headerRow"/>
      <tableStyleElement dxfId="2" type="firstRowStripe"/>
      <tableStyleElement dxfId="3" type="secondRowStripe"/>
    </tableStyle>
    <tableStyle count="3" pivot="0" name="NDIAYENE PEINDAO-style">
      <tableStyleElement dxfId="1" type="headerRow"/>
      <tableStyleElement dxfId="2" type="firstRowStripe"/>
      <tableStyleElement dxfId="3" type="secondRowStripe"/>
    </tableStyle>
    <tableStyle count="3" pivot="0" name="MBOLO BIRANE-style">
      <tableStyleElement dxfId="1" type="headerRow"/>
      <tableStyleElement dxfId="2" type="firstRowStripe"/>
      <tableStyleElement dxfId="3" type="secondRowStripe"/>
    </tableStyle>
    <tableStyle count="3" pivot="0" name="MERI-style">
      <tableStyleElement dxfId="1" type="headerRow"/>
      <tableStyleElement dxfId="2" type="firstRowStripe"/>
      <tableStyleElement dxfId="3" type="secondRowStripe"/>
    </tableStyle>
    <tableStyle count="3" pivot="0" name="NIANDANE-style">
      <tableStyleElement dxfId="1" type="headerRow"/>
      <tableStyleElement dxfId="2" type="firstRowStripe"/>
      <tableStyleElement dxfId="3" type="secondRowStripe"/>
    </tableStyle>
    <tableStyle count="3" pivot="0" name="PETE-style">
      <tableStyleElement dxfId="1" type="headerRow"/>
      <tableStyleElement dxfId="2" type="firstRowStripe"/>
      <tableStyleElement dxfId="3" type="secondRowStripe"/>
    </tableStyle>
    <tableStyle count="3" pivot="0" name="NDIOUM-style">
      <tableStyleElement dxfId="1" type="headerRow"/>
      <tableStyleElement dxfId="2" type="firstRowStripe"/>
      <tableStyleElement dxfId="3" type="secondRowStripe"/>
    </tableStyle>
    <tableStyle count="3" pivot="0" name="PODOR-style">
      <tableStyleElement dxfId="1" type="headerRow"/>
      <tableStyleElement dxfId="2" type="firstRowStripe"/>
      <tableStyleElement dxfId="3" type="secondRowStripe"/>
    </tableStyle>
    <tableStyle count="3" pivot="0" name="WALALD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PODOR</a:t>
            </a:r>
          </a:p>
        </c:rich>
      </c:tx>
      <c:overlay val="0"/>
    </c:title>
    <c:plotArea>
      <c:layout/>
      <c:barChart>
        <c:barDir val="col"/>
        <c:grouping val="stacked"/>
        <c:ser>
          <c:idx val="0"/>
          <c:order val="0"/>
          <c:spPr>
            <a:solidFill>
              <a:schemeClr val="accent1"/>
            </a:solidFill>
            <a:ln cmpd="sng">
              <a:solidFill>
                <a:srgbClr val="000000"/>
              </a:solidFill>
            </a:ln>
          </c:spPr>
          <c:dPt>
            <c:idx val="0"/>
            <c:spPr>
              <a:solidFill>
                <a:srgbClr val="FF0000"/>
              </a:solidFill>
              <a:ln cmpd="sng">
                <a:solidFill>
                  <a:srgbClr val="000000"/>
                </a:solidFill>
              </a:ln>
            </c:spPr>
          </c:dPt>
          <c:dPt>
            <c:idx val="1"/>
            <c:spPr>
              <a:solidFill>
                <a:srgbClr val="FF9900"/>
              </a:solidFill>
              <a:ln cmpd="sng">
                <a:solidFill>
                  <a:srgbClr val="000000"/>
                </a:solidFill>
              </a:ln>
            </c:spPr>
          </c:dPt>
          <c:dPt>
            <c:idx val="2"/>
            <c:spPr>
              <a:solidFill>
                <a:srgbClr val="FFD966"/>
              </a:solidFill>
              <a:ln cmpd="sng">
                <a:solidFill>
                  <a:srgbClr val="000000"/>
                </a:solidFill>
              </a:ln>
            </c:spPr>
          </c:dPt>
          <c:dPt>
            <c:idx val="3"/>
            <c:spPr>
              <a:solidFill>
                <a:srgbClr val="3C78D8"/>
              </a:solidFill>
              <a:ln cmpd="sng">
                <a:solidFill>
                  <a:srgbClr val="000000"/>
                </a:solidFill>
              </a:ln>
            </c:spPr>
          </c:dPt>
          <c:dPt>
            <c:idx val="4"/>
            <c:spPr>
              <a:solidFill>
                <a:srgbClr val="A2C4C9"/>
              </a:solidFill>
              <a:ln cmpd="sng">
                <a:solidFill>
                  <a:srgbClr val="000000"/>
                </a:solidFill>
              </a:ln>
            </c:spPr>
          </c:dPt>
          <c:dPt>
            <c:idx val="5"/>
            <c:spPr>
              <a:solidFill>
                <a:srgbClr val="6AA84F"/>
              </a:solidFill>
              <a:ln cmpd="sng">
                <a:solidFill>
                  <a:srgbClr val="000000"/>
                </a:solidFill>
              </a:ln>
            </c:spPr>
          </c:dPt>
          <c:dPt>
            <c:idx val="6"/>
            <c:spPr>
              <a:solidFill>
                <a:srgbClr val="38761D"/>
              </a:solidFill>
              <a:ln cmpd="sng">
                <a:solidFill>
                  <a:srgbClr val="000000"/>
                </a:solidFill>
              </a:ln>
            </c:spPr>
          </c:dPt>
          <c:dPt>
            <c:idx val="7"/>
            <c:spPr>
              <a:solidFill>
                <a:srgbClr val="783F04"/>
              </a:solidFill>
              <a:ln cmpd="sng">
                <a:solidFill>
                  <a:srgbClr val="000000"/>
                </a:solidFill>
              </a:ln>
            </c:spPr>
          </c:dPt>
          <c:dPt>
            <c:idx val="8"/>
            <c:spPr>
              <a:solidFill>
                <a:srgbClr val="E69138"/>
              </a:solidFill>
              <a:ln cmpd="sng">
                <a:solidFill>
                  <a:srgbClr val="000000"/>
                </a:solidFill>
              </a:ln>
            </c:spPr>
          </c:dPt>
          <c:dPt>
            <c:idx val="9"/>
            <c:spPr>
              <a:solidFill>
                <a:srgbClr val="6D9EEB"/>
              </a:solidFill>
              <a:ln cmpd="sng">
                <a:solidFill>
                  <a:srgbClr val="000000"/>
                </a:solidFill>
              </a:ln>
            </c:spPr>
          </c:dPt>
          <c:dPt>
            <c:idx val="11"/>
            <c:spPr>
              <a:solidFill>
                <a:srgbClr val="00FFDA"/>
              </a:solidFill>
              <a:ln cmpd="sng">
                <a:solidFill>
                  <a:srgbClr val="000000"/>
                </a:solidFill>
              </a:ln>
            </c:spPr>
          </c:dPt>
          <c:dPt>
            <c:idx val="12"/>
            <c:spPr>
              <a:solidFill>
                <a:srgbClr val="FF0000"/>
              </a:solidFill>
              <a:ln cmpd="sng">
                <a:solidFill>
                  <a:srgbClr val="000000"/>
                </a:solidFill>
              </a:ln>
            </c:spPr>
          </c:dPt>
          <c:dPt>
            <c:idx val="13"/>
            <c:spPr>
              <a:solidFill>
                <a:srgbClr val="77BDB3"/>
              </a:solidFill>
              <a:ln cmpd="sng">
                <a:solidFill>
                  <a:srgbClr val="000000"/>
                </a:solidFill>
              </a:ln>
            </c:spPr>
          </c:dPt>
          <c:dPt>
            <c:idx val="14"/>
            <c:spPr>
              <a:solidFill>
                <a:srgbClr val="DD7E6B"/>
              </a:solidFill>
              <a:ln cmpd="sng">
                <a:solidFill>
                  <a:srgbClr val="000000"/>
                </a:solidFill>
              </a:ln>
            </c:spPr>
          </c:dPt>
          <c:dPt>
            <c:idx val="15"/>
            <c:spPr>
              <a:solidFill>
                <a:srgbClr val="38761D"/>
              </a:solidFill>
              <a:ln cmpd="sng">
                <a:solidFill>
                  <a:srgbClr val="000000"/>
                </a:solidFill>
              </a:ln>
            </c:spPr>
          </c:dPt>
          <c:dPt>
            <c:idx val="16"/>
            <c:spPr>
              <a:solidFill>
                <a:srgbClr val="C27BA0"/>
              </a:solidFill>
              <a:ln cmpd="sng">
                <a:solidFill>
                  <a:srgbClr val="000000"/>
                </a:solidFill>
              </a:ln>
            </c:spPr>
          </c:dPt>
          <c:dPt>
            <c:idx val="17"/>
            <c:spPr>
              <a:solidFill>
                <a:srgbClr val="429FC9"/>
              </a:solidFill>
              <a:ln cmpd="sng">
                <a:solidFill>
                  <a:srgbClr val="3FACB8">
                    <a:alpha val="100000"/>
                  </a:srgbClr>
                </a:solidFill>
              </a:ln>
            </c:spPr>
          </c:dPt>
          <c:dPt>
            <c:idx val="18"/>
            <c:spPr>
              <a:solidFill>
                <a:srgbClr val="0000FF"/>
              </a:solidFill>
              <a:ln cmpd="sng">
                <a:solidFill>
                  <a:srgbClr val="000000"/>
                </a:solidFill>
              </a:ln>
            </c:spPr>
          </c:dPt>
          <c:dPt>
            <c:idx val="19"/>
            <c:spPr>
              <a:solidFill>
                <a:srgbClr val="EAD1DC"/>
              </a:solidFill>
              <a:ln cmpd="sng">
                <a:solidFill>
                  <a:srgbClr val="000000"/>
                </a:solidFill>
              </a:ln>
            </c:spPr>
          </c:dPt>
          <c:dPt>
            <c:idx val="25"/>
            <c:spPr>
              <a:solidFill>
                <a:srgbClr val="BF9000"/>
              </a:solidFill>
              <a:ln cmpd="sng">
                <a:solidFill>
                  <a:srgbClr val="000000"/>
                </a:solidFill>
              </a:ln>
            </c:spPr>
          </c:dPt>
          <c:dPt>
            <c:idx val="30"/>
            <c:spPr>
              <a:solidFill>
                <a:srgbClr val="38761D"/>
              </a:solidFill>
              <a:ln cmpd="sng">
                <a:solidFill>
                  <a:srgbClr val="000000"/>
                </a:solidFill>
              </a:ln>
            </c:spPr>
          </c:dPt>
          <c:dPt>
            <c:idx val="35"/>
            <c:spPr>
              <a:solidFill>
                <a:srgbClr val="B6D7A8"/>
              </a:solidFill>
              <a:ln cmpd="sng">
                <a:solidFill>
                  <a:srgbClr val="000000"/>
                </a:solidFill>
              </a:ln>
            </c:spPr>
          </c:dPt>
          <c:dPt>
            <c:idx val="36"/>
            <c:spPr>
              <a:solidFill>
                <a:srgbClr val="134F5C"/>
              </a:solidFill>
              <a:ln cmpd="sng">
                <a:solidFill>
                  <a:srgbClr val="000000"/>
                </a:solidFill>
              </a:ln>
            </c:spPr>
          </c:dPt>
          <c:dPt>
            <c:idx val="38"/>
            <c:spPr>
              <a:solidFill>
                <a:srgbClr val="85200C"/>
              </a:solidFill>
              <a:ln cmpd="sng">
                <a:solidFill>
                  <a:srgbClr val="000000"/>
                </a:solidFill>
              </a:ln>
            </c:spPr>
          </c:dPt>
          <c:dPt>
            <c:idx val="40"/>
            <c:spPr>
              <a:solidFill>
                <a:srgbClr val="FFD966"/>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recap!$F$1:$AT$1</c:f>
            </c:strRef>
          </c:cat>
          <c:val>
            <c:numRef>
              <c:f>recap!$F$2:$AT$2</c:f>
              <c:numCache/>
            </c:numRef>
          </c:val>
        </c:ser>
        <c:overlap val="100"/>
        <c:axId val="638057973"/>
        <c:axId val="247612002"/>
      </c:barChart>
      <c:catAx>
        <c:axId val="638057973"/>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spPr/>
        <c:txPr>
          <a:bodyPr/>
          <a:lstStyle/>
          <a:p>
            <a:pPr lvl="0">
              <a:defRPr b="0">
                <a:solidFill>
                  <a:srgbClr val="000000"/>
                </a:solidFill>
                <a:latin typeface="Arial"/>
              </a:defRPr>
            </a:pPr>
          </a:p>
        </c:txPr>
        <c:crossAx val="247612002"/>
      </c:catAx>
      <c:valAx>
        <c:axId val="2476120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Resultats du Département</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638057973"/>
      </c:valAx>
    </c:plotArea>
    <c:legend>
      <c:legendPos val="r"/>
      <c:overlay val="0"/>
      <c:txPr>
        <a:bodyPr/>
        <a:lstStyle/>
        <a:p>
          <a:pPr lvl="0">
            <a:defRPr b="0">
              <a:solidFill>
                <a:srgbClr val="1A1A1A"/>
              </a:solidFill>
              <a:latin typeface="Arial"/>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907125" cy="7410450"/>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W25" displayName="Table_1" name="Table_1" id="1">
  <tableColumns count="4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s>
  <tableStyleInfo name="recap-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1:AX33" displayName="Table_10" name="Table_10" id="10">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GAMADJI SARE-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1:AX10" displayName="Table_11" name="Table_11" id="11">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GOLLERE-style"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1:AX9" displayName="Table_12" name="Table_12" id="12">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GUEDE CHANTIER-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1:AX565" displayName="Table_13" name="Table_13" id="13">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GUEDE VILLAGE-style"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1:AX43" displayName="Table_14" name="Table_14" id="14">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MADINA NDIATHBE-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A1:AX9" displayName="Table_15" name="Table_15" id="15">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MBOUMBA-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A1:AX43" displayName="Table_16" name="Table_16" id="16">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NDIAYENE PEINDAO-style"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A1:AX37" displayName="Table_17" name="Table_17" id="17">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MBOLO BIRANE-style"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A1:AX29" displayName="Table_18" name="Table_18" id="18">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MERI-style"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1:AX12" displayName="Table_19" name="Table_19" id="19">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NIANDAN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AX19" displayName="Table_2" name="Table_2" id="2">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AERE LAO-style"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A1:AX8" displayName="Table_20" name="Table_20" id="20">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PETE-style"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1:AX25" displayName="Table_21" name="Table_21" id="21">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NDIOUM-style"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A1:AX23" displayName="Table_22" name="Table_22" id="22">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PODOR-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A1:AX10" displayName="Table_23" name="Table_23" id="23">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WALALDE-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X7" displayName="Table_3" name="Table_3" id="3">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BODE LAO-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AX55" displayName="Table_4" name="Table_4" id="4">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BOKE DIALLOUBE-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X8" displayName="Table_5" name="Table_5" id="5">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DEMETTE-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AX48" displayName="Table_6" name="Table_6" id="6">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DODEL-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AX39" displayName="Table_7" name="Table_7" id="7">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DOUMGA LAO-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AX44" displayName="Table_8" name="Table_8" id="8">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FANAYE-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1:AX12" displayName="Table_9" name="Table_9" id="9">
  <tableColumns count="5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s>
  <tableStyleInfo name="GALOYA TOUCOULEUR-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 Id="rId5"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 Id="rId5"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5.xml"/><Relationship Id="rId3" Type="http://schemas.openxmlformats.org/officeDocument/2006/relationships/vmlDrawing" Target="../drawings/vmlDrawing6.vml"/><Relationship Id="rId5"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3"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8.xml"/><Relationship Id="rId3" Type="http://schemas.openxmlformats.org/officeDocument/2006/relationships/vmlDrawing" Target="../drawings/vmlDrawing7.vml"/><Relationship Id="rId5"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9.xml"/><Relationship Id="rId3" Type="http://schemas.openxmlformats.org/officeDocument/2006/relationships/vmlDrawing" Target="../drawings/vmlDrawing8.vml"/><Relationship Id="rId5"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3"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3"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3"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3"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3"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 Id="rId5"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 Id="rId5"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7.75"/>
    <col customWidth="1" min="3" max="3" width="11.0"/>
    <col customWidth="1" min="4" max="4" width="10.88"/>
    <col customWidth="1" min="5" max="50" width="7.75"/>
  </cols>
  <sheetData>
    <row r="1" ht="113.25" customHeight="1">
      <c r="A1" s="27"/>
      <c r="B1" s="27"/>
      <c r="C1" s="27"/>
      <c r="D1" s="28">
        <f>SUM(D4:D12)</f>
        <v>4807</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SUM(E4:E12)</f>
        <v>2318</v>
      </c>
      <c r="F2" s="10">
        <f t="shared" si="1"/>
        <v>11</v>
      </c>
      <c r="G2" s="10">
        <f t="shared" si="1"/>
        <v>6</v>
      </c>
      <c r="H2" s="10">
        <f t="shared" si="1"/>
        <v>2312</v>
      </c>
      <c r="I2" s="11">
        <f t="shared" si="1"/>
        <v>9</v>
      </c>
      <c r="J2" s="11">
        <f t="shared" si="1"/>
        <v>5</v>
      </c>
      <c r="K2" s="11">
        <f t="shared" si="1"/>
        <v>1</v>
      </c>
      <c r="L2" s="11">
        <f t="shared" si="1"/>
        <v>2</v>
      </c>
      <c r="M2" s="11">
        <f t="shared" si="1"/>
        <v>5</v>
      </c>
      <c r="N2" s="11">
        <f t="shared" si="1"/>
        <v>1</v>
      </c>
      <c r="O2" s="11">
        <f t="shared" si="1"/>
        <v>1</v>
      </c>
      <c r="P2" s="11">
        <f t="shared" si="1"/>
        <v>9</v>
      </c>
      <c r="Q2" s="11">
        <f t="shared" si="1"/>
        <v>0</v>
      </c>
      <c r="R2" s="11">
        <f t="shared" si="1"/>
        <v>16</v>
      </c>
      <c r="S2" s="11">
        <f t="shared" si="1"/>
        <v>10</v>
      </c>
      <c r="T2" s="11">
        <f t="shared" si="1"/>
        <v>3</v>
      </c>
      <c r="U2" s="11">
        <f t="shared" si="1"/>
        <v>1</v>
      </c>
      <c r="V2" s="11">
        <f t="shared" si="1"/>
        <v>6</v>
      </c>
      <c r="W2" s="11">
        <f t="shared" si="1"/>
        <v>0</v>
      </c>
      <c r="X2" s="11">
        <f t="shared" si="1"/>
        <v>2</v>
      </c>
      <c r="Y2" s="11">
        <f t="shared" si="1"/>
        <v>12</v>
      </c>
      <c r="Z2" s="11">
        <f t="shared" si="1"/>
        <v>5</v>
      </c>
      <c r="AA2" s="11">
        <f t="shared" si="1"/>
        <v>4</v>
      </c>
      <c r="AB2" s="11">
        <f t="shared" si="1"/>
        <v>0</v>
      </c>
      <c r="AC2" s="11">
        <f t="shared" si="1"/>
        <v>7</v>
      </c>
      <c r="AD2" s="11">
        <f t="shared" si="1"/>
        <v>3</v>
      </c>
      <c r="AE2" s="11">
        <f t="shared" si="1"/>
        <v>0</v>
      </c>
      <c r="AF2" s="11">
        <f t="shared" si="1"/>
        <v>0</v>
      </c>
      <c r="AG2" s="11">
        <f t="shared" si="1"/>
        <v>1</v>
      </c>
      <c r="AH2" s="11">
        <f t="shared" si="1"/>
        <v>4</v>
      </c>
      <c r="AI2" s="11">
        <f t="shared" si="1"/>
        <v>0</v>
      </c>
      <c r="AJ2" s="11">
        <f t="shared" si="1"/>
        <v>0</v>
      </c>
      <c r="AK2" s="11">
        <f t="shared" si="1"/>
        <v>0</v>
      </c>
      <c r="AL2" s="11">
        <f t="shared" si="1"/>
        <v>0</v>
      </c>
      <c r="AM2" s="11">
        <f t="shared" si="1"/>
        <v>739</v>
      </c>
      <c r="AN2" s="11">
        <f t="shared" si="1"/>
        <v>1</v>
      </c>
      <c r="AO2" s="11">
        <f t="shared" si="1"/>
        <v>0</v>
      </c>
      <c r="AP2" s="11">
        <f t="shared" si="1"/>
        <v>3</v>
      </c>
      <c r="AQ2" s="11">
        <f t="shared" si="1"/>
        <v>1</v>
      </c>
      <c r="AR2" s="11">
        <f t="shared" si="1"/>
        <v>420</v>
      </c>
      <c r="AS2" s="11">
        <f t="shared" si="1"/>
        <v>4</v>
      </c>
      <c r="AT2" s="11">
        <f t="shared" si="1"/>
        <v>2</v>
      </c>
      <c r="AU2" s="11">
        <f t="shared" si="1"/>
        <v>1023</v>
      </c>
      <c r="AV2" s="11">
        <f t="shared" si="1"/>
        <v>5</v>
      </c>
      <c r="AW2" s="11">
        <f t="shared" si="1"/>
        <v>5</v>
      </c>
      <c r="AX2" s="34">
        <f t="shared" si="1"/>
        <v>2310</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12</v>
      </c>
      <c r="B4" s="40" t="s">
        <v>12</v>
      </c>
      <c r="C4" s="41">
        <v>1.0</v>
      </c>
      <c r="D4" s="41">
        <v>568.0</v>
      </c>
      <c r="E4" s="49">
        <f>IFERROR(__xludf.DUMMYFUNCTION("IMPORTRANGE(""https://docs.google.com/spreadsheets/d/1dM_Tga2iwfIKL6qbytNpQZ_rSN5J3EeLZlIN71gSI_g/edit?gid=0#gid=0"",""E4:AW12"")"),288.0)</f>
        <v>288</v>
      </c>
      <c r="F4" s="49">
        <f>IFERROR(__xludf.DUMMYFUNCTION("""COMPUTED_VALUE"""),0.0)</f>
        <v>0</v>
      </c>
      <c r="G4" s="49">
        <f>IFERROR(__xludf.DUMMYFUNCTION("""COMPUTED_VALUE"""),2.0)</f>
        <v>2</v>
      </c>
      <c r="H4" s="49">
        <f>IFERROR(__xludf.DUMMYFUNCTION("""COMPUTED_VALUE"""),286.0)</f>
        <v>286</v>
      </c>
      <c r="I4" s="44"/>
      <c r="J4" s="44">
        <f>IFERROR(__xludf.DUMMYFUNCTION("""COMPUTED_VALUE"""),1.0)</f>
        <v>1</v>
      </c>
      <c r="K4" s="44"/>
      <c r="L4" s="44">
        <f>IFERROR(__xludf.DUMMYFUNCTION("""COMPUTED_VALUE"""),1.0)</f>
        <v>1</v>
      </c>
      <c r="M4" s="44">
        <f>IFERROR(__xludf.DUMMYFUNCTION("""COMPUTED_VALUE"""),1.0)</f>
        <v>1</v>
      </c>
      <c r="N4" s="44"/>
      <c r="O4" s="44">
        <f>IFERROR(__xludf.DUMMYFUNCTION("""COMPUTED_VALUE"""),1.0)</f>
        <v>1</v>
      </c>
      <c r="P4" s="44">
        <f>IFERROR(__xludf.DUMMYFUNCTION("""COMPUTED_VALUE"""),3.0)</f>
        <v>3</v>
      </c>
      <c r="Q4" s="44"/>
      <c r="R4" s="44">
        <f>IFERROR(__xludf.DUMMYFUNCTION("""COMPUTED_VALUE"""),1.0)</f>
        <v>1</v>
      </c>
      <c r="S4" s="44">
        <f>IFERROR(__xludf.DUMMYFUNCTION("""COMPUTED_VALUE"""),1.0)</f>
        <v>1</v>
      </c>
      <c r="T4" s="44">
        <f>IFERROR(__xludf.DUMMYFUNCTION("""COMPUTED_VALUE"""),1.0)</f>
        <v>1</v>
      </c>
      <c r="U4" s="44">
        <f>IFERROR(__xludf.DUMMYFUNCTION("""COMPUTED_VALUE"""),1.0)</f>
        <v>1</v>
      </c>
      <c r="V4" s="44">
        <f>IFERROR(__xludf.DUMMYFUNCTION("""COMPUTED_VALUE"""),1.0)</f>
        <v>1</v>
      </c>
      <c r="W4" s="44"/>
      <c r="X4" s="44"/>
      <c r="Y4" s="44">
        <f>IFERROR(__xludf.DUMMYFUNCTION("""COMPUTED_VALUE"""),1.0)</f>
        <v>1</v>
      </c>
      <c r="Z4" s="44"/>
      <c r="AA4" s="44"/>
      <c r="AB4" s="44"/>
      <c r="AC4" s="44">
        <f>IFERROR(__xludf.DUMMYFUNCTION("""COMPUTED_VALUE"""),3.0)</f>
        <v>3</v>
      </c>
      <c r="AD4" s="44">
        <f>IFERROR(__xludf.DUMMYFUNCTION("""COMPUTED_VALUE"""),2.0)</f>
        <v>2</v>
      </c>
      <c r="AE4" s="44"/>
      <c r="AF4" s="44"/>
      <c r="AG4" s="44">
        <f>IFERROR(__xludf.DUMMYFUNCTION("""COMPUTED_VALUE"""),1.0)</f>
        <v>1</v>
      </c>
      <c r="AH4" s="44"/>
      <c r="AI4" s="44"/>
      <c r="AJ4" s="44"/>
      <c r="AK4" s="44"/>
      <c r="AL4" s="44"/>
      <c r="AM4" s="44">
        <f>IFERROR(__xludf.DUMMYFUNCTION("""COMPUTED_VALUE"""),94.0)</f>
        <v>94</v>
      </c>
      <c r="AN4" s="44">
        <f>IFERROR(__xludf.DUMMYFUNCTION("""COMPUTED_VALUE"""),1.0)</f>
        <v>1</v>
      </c>
      <c r="AO4" s="44"/>
      <c r="AP4" s="44"/>
      <c r="AQ4" s="44"/>
      <c r="AR4" s="44">
        <f>IFERROR(__xludf.DUMMYFUNCTION("""COMPUTED_VALUE"""),46.0)</f>
        <v>46</v>
      </c>
      <c r="AS4" s="44"/>
      <c r="AT4" s="44"/>
      <c r="AU4" s="44">
        <f>IFERROR(__xludf.DUMMYFUNCTION("""COMPUTED_VALUE"""),124.0)</f>
        <v>124</v>
      </c>
      <c r="AV4" s="44"/>
      <c r="AW4" s="44"/>
      <c r="AX4" s="45">
        <f t="shared" ref="AX4:AX12" si="2">SUM(I4:AW4)</f>
        <v>284</v>
      </c>
    </row>
    <row r="5" ht="15.75" customHeight="1">
      <c r="A5" s="46" t="s">
        <v>12</v>
      </c>
      <c r="B5" s="47" t="s">
        <v>12</v>
      </c>
      <c r="C5" s="48">
        <v>2.0</v>
      </c>
      <c r="D5" s="48">
        <v>554.0</v>
      </c>
      <c r="E5" s="49">
        <f>IFERROR(__xludf.DUMMYFUNCTION("""COMPUTED_VALUE"""),264.0)</f>
        <v>264</v>
      </c>
      <c r="F5" s="49">
        <f>IFERROR(__xludf.DUMMYFUNCTION("""COMPUTED_VALUE"""),3.0)</f>
        <v>3</v>
      </c>
      <c r="G5" s="49">
        <f>IFERROR(__xludf.DUMMYFUNCTION("""COMPUTED_VALUE"""),0.0)</f>
        <v>0</v>
      </c>
      <c r="H5" s="49">
        <f>IFERROR(__xludf.DUMMYFUNCTION("""COMPUTED_VALUE"""),264.0)</f>
        <v>264</v>
      </c>
      <c r="I5" s="44">
        <f>IFERROR(__xludf.DUMMYFUNCTION("""COMPUTED_VALUE"""),2.0)</f>
        <v>2</v>
      </c>
      <c r="J5" s="44"/>
      <c r="K5" s="44">
        <f>IFERROR(__xludf.DUMMYFUNCTION("""COMPUTED_VALUE"""),1.0)</f>
        <v>1</v>
      </c>
      <c r="L5" s="44">
        <f>IFERROR(__xludf.DUMMYFUNCTION("""COMPUTED_VALUE"""),1.0)</f>
        <v>1</v>
      </c>
      <c r="M5" s="44"/>
      <c r="N5" s="44"/>
      <c r="O5" s="44"/>
      <c r="P5" s="44">
        <f>IFERROR(__xludf.DUMMYFUNCTION("""COMPUTED_VALUE"""),2.0)</f>
        <v>2</v>
      </c>
      <c r="Q5" s="44"/>
      <c r="R5" s="44">
        <f>IFERROR(__xludf.DUMMYFUNCTION("""COMPUTED_VALUE"""),3.0)</f>
        <v>3</v>
      </c>
      <c r="S5" s="44">
        <f>IFERROR(__xludf.DUMMYFUNCTION("""COMPUTED_VALUE"""),3.0)</f>
        <v>3</v>
      </c>
      <c r="T5" s="44"/>
      <c r="U5" s="44"/>
      <c r="V5" s="44"/>
      <c r="W5" s="44"/>
      <c r="X5" s="44"/>
      <c r="Y5" s="44"/>
      <c r="Z5" s="44"/>
      <c r="AA5" s="44">
        <f>IFERROR(__xludf.DUMMYFUNCTION("""COMPUTED_VALUE"""),1.0)</f>
        <v>1</v>
      </c>
      <c r="AB5" s="44">
        <f>IFERROR(__xludf.DUMMYFUNCTION("""COMPUTED_VALUE"""),0.0)</f>
        <v>0</v>
      </c>
      <c r="AC5" s="44">
        <f>IFERROR(__xludf.DUMMYFUNCTION("""COMPUTED_VALUE"""),0.0)</f>
        <v>0</v>
      </c>
      <c r="AD5" s="44">
        <f>IFERROR(__xludf.DUMMYFUNCTION("""COMPUTED_VALUE"""),0.0)</f>
        <v>0</v>
      </c>
      <c r="AE5" s="44">
        <f>IFERROR(__xludf.DUMMYFUNCTION("""COMPUTED_VALUE"""),0.0)</f>
        <v>0</v>
      </c>
      <c r="AF5" s="44">
        <f>IFERROR(__xludf.DUMMYFUNCTION("""COMPUTED_VALUE"""),0.0)</f>
        <v>0</v>
      </c>
      <c r="AG5" s="44">
        <f>IFERROR(__xludf.DUMMYFUNCTION("""COMPUTED_VALUE"""),0.0)</f>
        <v>0</v>
      </c>
      <c r="AH5" s="44">
        <f>IFERROR(__xludf.DUMMYFUNCTION("""COMPUTED_VALUE"""),0.0)</f>
        <v>0</v>
      </c>
      <c r="AI5" s="44">
        <f>IFERROR(__xludf.DUMMYFUNCTION("""COMPUTED_VALUE"""),0.0)</f>
        <v>0</v>
      </c>
      <c r="AJ5" s="44">
        <f>IFERROR(__xludf.DUMMYFUNCTION("""COMPUTED_VALUE"""),0.0)</f>
        <v>0</v>
      </c>
      <c r="AK5" s="44">
        <f>IFERROR(__xludf.DUMMYFUNCTION("""COMPUTED_VALUE"""),0.0)</f>
        <v>0</v>
      </c>
      <c r="AL5" s="44">
        <f>IFERROR(__xludf.DUMMYFUNCTION("""COMPUTED_VALUE"""),0.0)</f>
        <v>0</v>
      </c>
      <c r="AM5" s="44">
        <f>IFERROR(__xludf.DUMMYFUNCTION("""COMPUTED_VALUE"""),74.0)</f>
        <v>74</v>
      </c>
      <c r="AN5" s="44"/>
      <c r="AO5" s="44"/>
      <c r="AP5" s="44">
        <f>IFERROR(__xludf.DUMMYFUNCTION("""COMPUTED_VALUE"""),1.0)</f>
        <v>1</v>
      </c>
      <c r="AQ5" s="44">
        <f>IFERROR(__xludf.DUMMYFUNCTION("""COMPUTED_VALUE"""),0.0)</f>
        <v>0</v>
      </c>
      <c r="AR5" s="44">
        <f>IFERROR(__xludf.DUMMYFUNCTION("""COMPUTED_VALUE"""),33.0)</f>
        <v>33</v>
      </c>
      <c r="AS5" s="44">
        <f>IFERROR(__xludf.DUMMYFUNCTION("""COMPUTED_VALUE"""),1.0)</f>
        <v>1</v>
      </c>
      <c r="AT5" s="44">
        <f>IFERROR(__xludf.DUMMYFUNCTION("""COMPUTED_VALUE"""),1.0)</f>
        <v>1</v>
      </c>
      <c r="AU5" s="44">
        <f>IFERROR(__xludf.DUMMYFUNCTION("""COMPUTED_VALUE"""),139.0)</f>
        <v>139</v>
      </c>
      <c r="AV5" s="44">
        <f>IFERROR(__xludf.DUMMYFUNCTION("""COMPUTED_VALUE"""),2.0)</f>
        <v>2</v>
      </c>
      <c r="AW5" s="44">
        <f>IFERROR(__xludf.DUMMYFUNCTION("""COMPUTED_VALUE"""),0.0)</f>
        <v>0</v>
      </c>
      <c r="AX5" s="45">
        <f t="shared" si="2"/>
        <v>264</v>
      </c>
    </row>
    <row r="6" ht="15.75" customHeight="1">
      <c r="A6" s="46" t="s">
        <v>12</v>
      </c>
      <c r="B6" s="47" t="s">
        <v>12</v>
      </c>
      <c r="C6" s="48">
        <v>3.0</v>
      </c>
      <c r="D6" s="48">
        <v>569.0</v>
      </c>
      <c r="E6" s="49">
        <f>IFERROR(__xludf.DUMMYFUNCTION("""COMPUTED_VALUE"""),273.0)</f>
        <v>273</v>
      </c>
      <c r="F6" s="49">
        <f>IFERROR(__xludf.DUMMYFUNCTION("""COMPUTED_VALUE"""),0.0)</f>
        <v>0</v>
      </c>
      <c r="G6" s="49">
        <f>IFERROR(__xludf.DUMMYFUNCTION("""COMPUTED_VALUE"""),3.0)</f>
        <v>3</v>
      </c>
      <c r="H6" s="49">
        <f>IFERROR(__xludf.DUMMYFUNCTION("""COMPUTED_VALUE"""),270.0)</f>
        <v>270</v>
      </c>
      <c r="I6" s="44"/>
      <c r="J6" s="44">
        <f>IFERROR(__xludf.DUMMYFUNCTION("""COMPUTED_VALUE"""),2.0)</f>
        <v>2</v>
      </c>
      <c r="K6" s="44"/>
      <c r="L6" s="44"/>
      <c r="M6" s="44"/>
      <c r="N6" s="44"/>
      <c r="O6" s="44"/>
      <c r="P6" s="44"/>
      <c r="Q6" s="44"/>
      <c r="R6" s="44">
        <f>IFERROR(__xludf.DUMMYFUNCTION("""COMPUTED_VALUE"""),2.0)</f>
        <v>2</v>
      </c>
      <c r="S6" s="44"/>
      <c r="T6" s="44"/>
      <c r="U6" s="44"/>
      <c r="V6" s="44"/>
      <c r="W6" s="44"/>
      <c r="X6" s="44">
        <f>IFERROR(__xludf.DUMMYFUNCTION("""COMPUTED_VALUE"""),1.0)</f>
        <v>1</v>
      </c>
      <c r="Y6" s="44">
        <f>IFERROR(__xludf.DUMMYFUNCTION("""COMPUTED_VALUE"""),1.0)</f>
        <v>1</v>
      </c>
      <c r="Z6" s="44">
        <f>IFERROR(__xludf.DUMMYFUNCTION("""COMPUTED_VALUE"""),2.0)</f>
        <v>2</v>
      </c>
      <c r="AA6" s="44"/>
      <c r="AB6" s="44"/>
      <c r="AC6" s="44"/>
      <c r="AD6" s="44"/>
      <c r="AE6" s="44"/>
      <c r="AF6" s="44"/>
      <c r="AG6" s="44"/>
      <c r="AH6" s="44">
        <f>IFERROR(__xludf.DUMMYFUNCTION("""COMPUTED_VALUE"""),1.0)</f>
        <v>1</v>
      </c>
      <c r="AI6" s="44"/>
      <c r="AJ6" s="44"/>
      <c r="AK6" s="44"/>
      <c r="AL6" s="44"/>
      <c r="AM6" s="44">
        <f>IFERROR(__xludf.DUMMYFUNCTION("""COMPUTED_VALUE"""),80.0)</f>
        <v>80</v>
      </c>
      <c r="AN6" s="44"/>
      <c r="AO6" s="44"/>
      <c r="AP6" s="44"/>
      <c r="AQ6" s="44"/>
      <c r="AR6" s="44">
        <f>IFERROR(__xludf.DUMMYFUNCTION("""COMPUTED_VALUE"""),52.0)</f>
        <v>52</v>
      </c>
      <c r="AS6" s="44"/>
      <c r="AT6" s="44"/>
      <c r="AU6" s="44">
        <f>IFERROR(__xludf.DUMMYFUNCTION("""COMPUTED_VALUE"""),128.0)</f>
        <v>128</v>
      </c>
      <c r="AV6" s="44">
        <f>IFERROR(__xludf.DUMMYFUNCTION("""COMPUTED_VALUE"""),1.0)</f>
        <v>1</v>
      </c>
      <c r="AW6" s="44"/>
      <c r="AX6" s="45">
        <f t="shared" si="2"/>
        <v>270</v>
      </c>
    </row>
    <row r="7" ht="15.75" customHeight="1">
      <c r="A7" s="46" t="s">
        <v>12</v>
      </c>
      <c r="B7" s="47" t="s">
        <v>12</v>
      </c>
      <c r="C7" s="48">
        <v>4.0</v>
      </c>
      <c r="D7" s="48">
        <v>566.0</v>
      </c>
      <c r="E7" s="49">
        <f>IFERROR(__xludf.DUMMYFUNCTION("""COMPUTED_VALUE"""),289.0)</f>
        <v>289</v>
      </c>
      <c r="F7" s="49">
        <f>IFERROR(__xludf.DUMMYFUNCTION("""COMPUTED_VALUE"""),0.0)</f>
        <v>0</v>
      </c>
      <c r="G7" s="49">
        <f>IFERROR(__xludf.DUMMYFUNCTION("""COMPUTED_VALUE"""),0.0)</f>
        <v>0</v>
      </c>
      <c r="H7" s="49">
        <f>IFERROR(__xludf.DUMMYFUNCTION("""COMPUTED_VALUE"""),289.0)</f>
        <v>289</v>
      </c>
      <c r="I7" s="44">
        <f>IFERROR(__xludf.DUMMYFUNCTION("""COMPUTED_VALUE"""),1.0)</f>
        <v>1</v>
      </c>
      <c r="J7" s="44">
        <f>IFERROR(__xludf.DUMMYFUNCTION("""COMPUTED_VALUE"""),0.0)</f>
        <v>0</v>
      </c>
      <c r="K7" s="44">
        <f>IFERROR(__xludf.DUMMYFUNCTION("""COMPUTED_VALUE"""),0.0)</f>
        <v>0</v>
      </c>
      <c r="L7" s="44"/>
      <c r="M7" s="44">
        <f>IFERROR(__xludf.DUMMYFUNCTION("""COMPUTED_VALUE"""),1.0)</f>
        <v>1</v>
      </c>
      <c r="N7" s="44"/>
      <c r="O7" s="44"/>
      <c r="P7" s="44">
        <f>IFERROR(__xludf.DUMMYFUNCTION("""COMPUTED_VALUE"""),3.0)</f>
        <v>3</v>
      </c>
      <c r="Q7" s="44">
        <f>IFERROR(__xludf.DUMMYFUNCTION("""COMPUTED_VALUE"""),0.0)</f>
        <v>0</v>
      </c>
      <c r="R7" s="44">
        <f>IFERROR(__xludf.DUMMYFUNCTION("""COMPUTED_VALUE"""),4.0)</f>
        <v>4</v>
      </c>
      <c r="S7" s="44">
        <f>IFERROR(__xludf.DUMMYFUNCTION("""COMPUTED_VALUE"""),1.0)</f>
        <v>1</v>
      </c>
      <c r="T7" s="44"/>
      <c r="U7" s="44">
        <f>IFERROR(__xludf.DUMMYFUNCTION("""COMPUTED_VALUE"""),0.0)</f>
        <v>0</v>
      </c>
      <c r="V7" s="44">
        <f>IFERROR(__xludf.DUMMYFUNCTION("""COMPUTED_VALUE"""),0.0)</f>
        <v>0</v>
      </c>
      <c r="W7" s="44">
        <f>IFERROR(__xludf.DUMMYFUNCTION("""COMPUTED_VALUE"""),0.0)</f>
        <v>0</v>
      </c>
      <c r="X7" s="44">
        <f>IFERROR(__xludf.DUMMYFUNCTION("""COMPUTED_VALUE"""),0.0)</f>
        <v>0</v>
      </c>
      <c r="Y7" s="44">
        <f>IFERROR(__xludf.DUMMYFUNCTION("""COMPUTED_VALUE"""),2.0)</f>
        <v>2</v>
      </c>
      <c r="Z7" s="44">
        <f>IFERROR(__xludf.DUMMYFUNCTION("""COMPUTED_VALUE"""),0.0)</f>
        <v>0</v>
      </c>
      <c r="AA7" s="44">
        <f>IFERROR(__xludf.DUMMYFUNCTION("""COMPUTED_VALUE"""),0.0)</f>
        <v>0</v>
      </c>
      <c r="AB7" s="44">
        <f>IFERROR(__xludf.DUMMYFUNCTION("""COMPUTED_VALUE"""),0.0)</f>
        <v>0</v>
      </c>
      <c r="AC7" s="44"/>
      <c r="AD7" s="44"/>
      <c r="AE7" s="44"/>
      <c r="AF7" s="44"/>
      <c r="AG7" s="44"/>
      <c r="AH7" s="44"/>
      <c r="AI7" s="44"/>
      <c r="AJ7" s="44"/>
      <c r="AK7" s="44"/>
      <c r="AL7" s="44"/>
      <c r="AM7" s="44">
        <f>IFERROR(__xludf.DUMMYFUNCTION("""COMPUTED_VALUE"""),86.0)</f>
        <v>86</v>
      </c>
      <c r="AN7" s="44">
        <f>IFERROR(__xludf.DUMMYFUNCTION("""COMPUTED_VALUE"""),0.0)</f>
        <v>0</v>
      </c>
      <c r="AO7" s="44">
        <f>IFERROR(__xludf.DUMMYFUNCTION("""COMPUTED_VALUE"""),0.0)</f>
        <v>0</v>
      </c>
      <c r="AP7" s="44">
        <f>IFERROR(__xludf.DUMMYFUNCTION("""COMPUTED_VALUE"""),2.0)</f>
        <v>2</v>
      </c>
      <c r="AQ7" s="44">
        <f>IFERROR(__xludf.DUMMYFUNCTION("""COMPUTED_VALUE"""),0.0)</f>
        <v>0</v>
      </c>
      <c r="AR7" s="44">
        <f>IFERROR(__xludf.DUMMYFUNCTION("""COMPUTED_VALUE"""),56.0)</f>
        <v>56</v>
      </c>
      <c r="AS7" s="44"/>
      <c r="AT7" s="44"/>
      <c r="AU7" s="44">
        <f>IFERROR(__xludf.DUMMYFUNCTION("""COMPUTED_VALUE"""),131.0)</f>
        <v>131</v>
      </c>
      <c r="AV7" s="44"/>
      <c r="AW7" s="44">
        <f>IFERROR(__xludf.DUMMYFUNCTION("""COMPUTED_VALUE"""),2.0)</f>
        <v>2</v>
      </c>
      <c r="AX7" s="45">
        <f t="shared" si="2"/>
        <v>289</v>
      </c>
    </row>
    <row r="8" ht="15.75" customHeight="1">
      <c r="A8" s="46" t="s">
        <v>12</v>
      </c>
      <c r="B8" s="47" t="s">
        <v>12</v>
      </c>
      <c r="C8" s="48">
        <v>5.0</v>
      </c>
      <c r="D8" s="48">
        <v>565.0</v>
      </c>
      <c r="E8" s="49">
        <f>IFERROR(__xludf.DUMMYFUNCTION("""COMPUTED_VALUE"""),263.0)</f>
        <v>263</v>
      </c>
      <c r="F8" s="49">
        <f>IFERROR(__xludf.DUMMYFUNCTION("""COMPUTED_VALUE"""),0.0)</f>
        <v>0</v>
      </c>
      <c r="G8" s="49">
        <f>IFERROR(__xludf.DUMMYFUNCTION("""COMPUTED_VALUE"""),0.0)</f>
        <v>0</v>
      </c>
      <c r="H8" s="49">
        <f>IFERROR(__xludf.DUMMYFUNCTION("""COMPUTED_VALUE"""),263.0)</f>
        <v>263</v>
      </c>
      <c r="I8" s="44">
        <f>IFERROR(__xludf.DUMMYFUNCTION("""COMPUTED_VALUE"""),1.0)</f>
        <v>1</v>
      </c>
      <c r="J8" s="44"/>
      <c r="K8" s="44"/>
      <c r="L8" s="44"/>
      <c r="M8" s="44"/>
      <c r="N8" s="44"/>
      <c r="O8" s="44"/>
      <c r="P8" s="44">
        <f>IFERROR(__xludf.DUMMYFUNCTION("""COMPUTED_VALUE"""),1.0)</f>
        <v>1</v>
      </c>
      <c r="Q8" s="44"/>
      <c r="R8" s="44">
        <f>IFERROR(__xludf.DUMMYFUNCTION("""COMPUTED_VALUE"""),1.0)</f>
        <v>1</v>
      </c>
      <c r="S8" s="44"/>
      <c r="T8" s="44">
        <f>IFERROR(__xludf.DUMMYFUNCTION("""COMPUTED_VALUE"""),1.0)</f>
        <v>1</v>
      </c>
      <c r="U8" s="44"/>
      <c r="V8" s="44">
        <f>IFERROR(__xludf.DUMMYFUNCTION("""COMPUTED_VALUE"""),3.0)</f>
        <v>3</v>
      </c>
      <c r="W8" s="44"/>
      <c r="X8" s="44"/>
      <c r="Y8" s="44">
        <f>IFERROR(__xludf.DUMMYFUNCTION("""COMPUTED_VALUE"""),3.0)</f>
        <v>3</v>
      </c>
      <c r="Z8" s="44"/>
      <c r="AA8" s="44"/>
      <c r="AB8" s="44"/>
      <c r="AC8" s="44">
        <f>IFERROR(__xludf.DUMMYFUNCTION("""COMPUTED_VALUE"""),1.0)</f>
        <v>1</v>
      </c>
      <c r="AD8" s="44"/>
      <c r="AE8" s="44"/>
      <c r="AF8" s="44"/>
      <c r="AG8" s="44"/>
      <c r="AH8" s="44"/>
      <c r="AI8" s="44"/>
      <c r="AJ8" s="44"/>
      <c r="AK8" s="44"/>
      <c r="AL8" s="44"/>
      <c r="AM8" s="44">
        <f>IFERROR(__xludf.DUMMYFUNCTION("""COMPUTED_VALUE"""),89.0)</f>
        <v>89</v>
      </c>
      <c r="AN8" s="44"/>
      <c r="AO8" s="44"/>
      <c r="AP8" s="44"/>
      <c r="AQ8" s="44"/>
      <c r="AR8" s="44">
        <f>IFERROR(__xludf.DUMMYFUNCTION("""COMPUTED_VALUE"""),57.0)</f>
        <v>57</v>
      </c>
      <c r="AS8" s="44">
        <f>IFERROR(__xludf.DUMMYFUNCTION("""COMPUTED_VALUE"""),1.0)</f>
        <v>1</v>
      </c>
      <c r="AT8" s="44"/>
      <c r="AU8" s="44">
        <f>IFERROR(__xludf.DUMMYFUNCTION("""COMPUTED_VALUE"""),104.0)</f>
        <v>104</v>
      </c>
      <c r="AV8" s="44"/>
      <c r="AW8" s="44">
        <f>IFERROR(__xludf.DUMMYFUNCTION("""COMPUTED_VALUE"""),1.0)</f>
        <v>1</v>
      </c>
      <c r="AX8" s="45">
        <f t="shared" si="2"/>
        <v>263</v>
      </c>
    </row>
    <row r="9" ht="15.75" customHeight="1">
      <c r="A9" s="46" t="s">
        <v>12</v>
      </c>
      <c r="B9" s="47" t="s">
        <v>12</v>
      </c>
      <c r="C9" s="48">
        <v>6.0</v>
      </c>
      <c r="D9" s="48">
        <v>564.0</v>
      </c>
      <c r="E9" s="49">
        <f>IFERROR(__xludf.DUMMYFUNCTION("""COMPUTED_VALUE"""),277.0)</f>
        <v>277</v>
      </c>
      <c r="F9" s="49">
        <f>IFERROR(__xludf.DUMMYFUNCTION("""COMPUTED_VALUE"""),3.0)</f>
        <v>3</v>
      </c>
      <c r="G9" s="49">
        <f>IFERROR(__xludf.DUMMYFUNCTION("""COMPUTED_VALUE"""),1.0)</f>
        <v>1</v>
      </c>
      <c r="H9" s="49">
        <f>IFERROR(__xludf.DUMMYFUNCTION("""COMPUTED_VALUE"""),276.0)</f>
        <v>276</v>
      </c>
      <c r="I9" s="44">
        <f>IFERROR(__xludf.DUMMYFUNCTION("""COMPUTED_VALUE"""),1.0)</f>
        <v>1</v>
      </c>
      <c r="J9" s="44">
        <f>IFERROR(__xludf.DUMMYFUNCTION("""COMPUTED_VALUE"""),1.0)</f>
        <v>1</v>
      </c>
      <c r="K9" s="44"/>
      <c r="L9" s="44"/>
      <c r="M9" s="44"/>
      <c r="N9" s="44"/>
      <c r="O9" s="44"/>
      <c r="P9" s="44"/>
      <c r="Q9" s="44"/>
      <c r="R9" s="44">
        <f>IFERROR(__xludf.DUMMYFUNCTION("""COMPUTED_VALUE"""),1.0)</f>
        <v>1</v>
      </c>
      <c r="S9" s="44">
        <f>IFERROR(__xludf.DUMMYFUNCTION("""COMPUTED_VALUE"""),3.0)</f>
        <v>3</v>
      </c>
      <c r="T9" s="44"/>
      <c r="U9" s="44"/>
      <c r="V9" s="44">
        <f>IFERROR(__xludf.DUMMYFUNCTION("""COMPUTED_VALUE"""),1.0)</f>
        <v>1</v>
      </c>
      <c r="W9" s="44"/>
      <c r="X9" s="44"/>
      <c r="Y9" s="44">
        <f>IFERROR(__xludf.DUMMYFUNCTION("""COMPUTED_VALUE"""),2.0)</f>
        <v>2</v>
      </c>
      <c r="Z9" s="44"/>
      <c r="AA9" s="44"/>
      <c r="AB9" s="44"/>
      <c r="AC9" s="44">
        <f>IFERROR(__xludf.DUMMYFUNCTION("""COMPUTED_VALUE"""),1.0)</f>
        <v>1</v>
      </c>
      <c r="AD9" s="44"/>
      <c r="AE9" s="44"/>
      <c r="AF9" s="44"/>
      <c r="AG9" s="44"/>
      <c r="AH9" s="44">
        <f>IFERROR(__xludf.DUMMYFUNCTION("""COMPUTED_VALUE"""),1.0)</f>
        <v>1</v>
      </c>
      <c r="AI9" s="44"/>
      <c r="AJ9" s="44"/>
      <c r="AK9" s="44"/>
      <c r="AL9" s="44"/>
      <c r="AM9" s="44">
        <f>IFERROR(__xludf.DUMMYFUNCTION("""COMPUTED_VALUE"""),78.0)</f>
        <v>78</v>
      </c>
      <c r="AN9" s="44"/>
      <c r="AO9" s="44"/>
      <c r="AP9" s="44"/>
      <c r="AQ9" s="44"/>
      <c r="AR9" s="44">
        <f>IFERROR(__xludf.DUMMYFUNCTION("""COMPUTED_VALUE"""),50.0)</f>
        <v>50</v>
      </c>
      <c r="AS9" s="44"/>
      <c r="AT9" s="44">
        <f>IFERROR(__xludf.DUMMYFUNCTION("""COMPUTED_VALUE"""),1.0)</f>
        <v>1</v>
      </c>
      <c r="AU9" s="44">
        <f>IFERROR(__xludf.DUMMYFUNCTION("""COMPUTED_VALUE"""),135.0)</f>
        <v>135</v>
      </c>
      <c r="AV9" s="44"/>
      <c r="AW9" s="44">
        <f>IFERROR(__xludf.DUMMYFUNCTION("""COMPUTED_VALUE"""),1.0)</f>
        <v>1</v>
      </c>
      <c r="AX9" s="45">
        <f t="shared" si="2"/>
        <v>276</v>
      </c>
    </row>
    <row r="10" ht="15.75" customHeight="1">
      <c r="A10" s="46" t="s">
        <v>12</v>
      </c>
      <c r="B10" s="47" t="s">
        <v>12</v>
      </c>
      <c r="C10" s="48">
        <v>7.0</v>
      </c>
      <c r="D10" s="48">
        <v>562.0</v>
      </c>
      <c r="E10" s="49">
        <f>IFERROR(__xludf.DUMMYFUNCTION("""COMPUTED_VALUE"""),198.0)</f>
        <v>198</v>
      </c>
      <c r="F10" s="49">
        <f>IFERROR(__xludf.DUMMYFUNCTION("""COMPUTED_VALUE"""),3.0)</f>
        <v>3</v>
      </c>
      <c r="G10" s="49">
        <f>IFERROR(__xludf.DUMMYFUNCTION("""COMPUTED_VALUE"""),0.0)</f>
        <v>0</v>
      </c>
      <c r="H10" s="49">
        <f>IFERROR(__xludf.DUMMYFUNCTION("""COMPUTED_VALUE"""),198.0)</f>
        <v>198</v>
      </c>
      <c r="I10" s="44">
        <f>IFERROR(__xludf.DUMMYFUNCTION("""COMPUTED_VALUE"""),2.0)</f>
        <v>2</v>
      </c>
      <c r="J10" s="44"/>
      <c r="K10" s="44"/>
      <c r="L10" s="44"/>
      <c r="M10" s="44">
        <f>IFERROR(__xludf.DUMMYFUNCTION("""COMPUTED_VALUE"""),1.0)</f>
        <v>1</v>
      </c>
      <c r="N10" s="44">
        <f>IFERROR(__xludf.DUMMYFUNCTION("""COMPUTED_VALUE"""),1.0)</f>
        <v>1</v>
      </c>
      <c r="O10" s="44"/>
      <c r="P10" s="44"/>
      <c r="Q10" s="44"/>
      <c r="R10" s="44">
        <f>IFERROR(__xludf.DUMMYFUNCTION("""COMPUTED_VALUE"""),1.0)</f>
        <v>1</v>
      </c>
      <c r="S10" s="44">
        <f>IFERROR(__xludf.DUMMYFUNCTION("""COMPUTED_VALUE"""),2.0)</f>
        <v>2</v>
      </c>
      <c r="T10" s="44"/>
      <c r="U10" s="44"/>
      <c r="V10" s="44">
        <f>IFERROR(__xludf.DUMMYFUNCTION("""COMPUTED_VALUE"""),1.0)</f>
        <v>1</v>
      </c>
      <c r="W10" s="44"/>
      <c r="X10" s="44"/>
      <c r="Y10" s="44"/>
      <c r="Z10" s="44">
        <f>IFERROR(__xludf.DUMMYFUNCTION("""COMPUTED_VALUE"""),1.0)</f>
        <v>1</v>
      </c>
      <c r="AA10" s="44">
        <f>IFERROR(__xludf.DUMMYFUNCTION("""COMPUTED_VALUE"""),1.0)</f>
        <v>1</v>
      </c>
      <c r="AB10" s="44"/>
      <c r="AC10" s="44"/>
      <c r="AD10" s="44"/>
      <c r="AE10" s="44"/>
      <c r="AF10" s="44"/>
      <c r="AG10" s="44"/>
      <c r="AH10" s="44">
        <f>IFERROR(__xludf.DUMMYFUNCTION("""COMPUTED_VALUE"""),1.0)</f>
        <v>1</v>
      </c>
      <c r="AI10" s="44"/>
      <c r="AJ10" s="44"/>
      <c r="AK10" s="44"/>
      <c r="AL10" s="44"/>
      <c r="AM10" s="44">
        <f>IFERROR(__xludf.DUMMYFUNCTION("""COMPUTED_VALUE"""),62.0)</f>
        <v>62</v>
      </c>
      <c r="AN10" s="44"/>
      <c r="AO10" s="44"/>
      <c r="AP10" s="44"/>
      <c r="AQ10" s="44"/>
      <c r="AR10" s="44">
        <f>IFERROR(__xludf.DUMMYFUNCTION("""COMPUTED_VALUE"""),44.0)</f>
        <v>44</v>
      </c>
      <c r="AS10" s="44"/>
      <c r="AT10" s="44"/>
      <c r="AU10" s="44">
        <f>IFERROR(__xludf.DUMMYFUNCTION("""COMPUTED_VALUE"""),79.0)</f>
        <v>79</v>
      </c>
      <c r="AV10" s="44">
        <f>IFERROR(__xludf.DUMMYFUNCTION("""COMPUTED_VALUE"""),2.0)</f>
        <v>2</v>
      </c>
      <c r="AW10" s="44"/>
      <c r="AX10" s="45">
        <f t="shared" si="2"/>
        <v>198</v>
      </c>
    </row>
    <row r="11" ht="15.75" customHeight="1">
      <c r="A11" s="46" t="s">
        <v>12</v>
      </c>
      <c r="B11" s="47" t="s">
        <v>12</v>
      </c>
      <c r="C11" s="48">
        <v>8.0</v>
      </c>
      <c r="D11" s="54">
        <v>561.0</v>
      </c>
      <c r="E11" s="49">
        <f>IFERROR(__xludf.DUMMYFUNCTION("""COMPUTED_VALUE"""),280.0)</f>
        <v>280</v>
      </c>
      <c r="F11" s="49">
        <f>IFERROR(__xludf.DUMMYFUNCTION("""COMPUTED_VALUE"""),1.0)</f>
        <v>1</v>
      </c>
      <c r="G11" s="49">
        <f>IFERROR(__xludf.DUMMYFUNCTION("""COMPUTED_VALUE"""),0.0)</f>
        <v>0</v>
      </c>
      <c r="H11" s="49">
        <f>IFERROR(__xludf.DUMMYFUNCTION("""COMPUTED_VALUE"""),280.0)</f>
        <v>280</v>
      </c>
      <c r="I11" s="44"/>
      <c r="J11" s="44"/>
      <c r="K11" s="44"/>
      <c r="L11" s="44"/>
      <c r="M11" s="44"/>
      <c r="N11" s="44"/>
      <c r="O11" s="44"/>
      <c r="P11" s="44"/>
      <c r="Q11" s="44"/>
      <c r="R11" s="44">
        <f>IFERROR(__xludf.DUMMYFUNCTION("""COMPUTED_VALUE"""),2.0)</f>
        <v>2</v>
      </c>
      <c r="S11" s="44"/>
      <c r="T11" s="44"/>
      <c r="U11" s="44"/>
      <c r="V11" s="44"/>
      <c r="W11" s="44"/>
      <c r="X11" s="44"/>
      <c r="Y11" s="44">
        <f>IFERROR(__xludf.DUMMYFUNCTION("""COMPUTED_VALUE"""),1.0)</f>
        <v>1</v>
      </c>
      <c r="Z11" s="44">
        <f>IFERROR(__xludf.DUMMYFUNCTION("""COMPUTED_VALUE"""),1.0)</f>
        <v>1</v>
      </c>
      <c r="AA11" s="44"/>
      <c r="AB11" s="44"/>
      <c r="AC11" s="44">
        <f>IFERROR(__xludf.DUMMYFUNCTION("""COMPUTED_VALUE"""),2.0)</f>
        <v>2</v>
      </c>
      <c r="AD11" s="44">
        <f>IFERROR(__xludf.DUMMYFUNCTION("""COMPUTED_VALUE"""),1.0)</f>
        <v>1</v>
      </c>
      <c r="AE11" s="44"/>
      <c r="AF11" s="44"/>
      <c r="AG11" s="44"/>
      <c r="AH11" s="44">
        <f>IFERROR(__xludf.DUMMYFUNCTION("""COMPUTED_VALUE"""),1.0)</f>
        <v>1</v>
      </c>
      <c r="AI11" s="44"/>
      <c r="AJ11" s="44"/>
      <c r="AK11" s="44"/>
      <c r="AL11" s="44"/>
      <c r="AM11" s="44">
        <f>IFERROR(__xludf.DUMMYFUNCTION("""COMPUTED_VALUE"""),103.0)</f>
        <v>103</v>
      </c>
      <c r="AN11" s="44"/>
      <c r="AO11" s="44"/>
      <c r="AP11" s="44"/>
      <c r="AQ11" s="44">
        <f>IFERROR(__xludf.DUMMYFUNCTION("""COMPUTED_VALUE"""),1.0)</f>
        <v>1</v>
      </c>
      <c r="AR11" s="44">
        <f>IFERROR(__xludf.DUMMYFUNCTION("""COMPUTED_VALUE"""),45.0)</f>
        <v>45</v>
      </c>
      <c r="AS11" s="44">
        <f>IFERROR(__xludf.DUMMYFUNCTION("""COMPUTED_VALUE"""),1.0)</f>
        <v>1</v>
      </c>
      <c r="AT11" s="44"/>
      <c r="AU11" s="44">
        <f>IFERROR(__xludf.DUMMYFUNCTION("""COMPUTED_VALUE"""),122.0)</f>
        <v>122</v>
      </c>
      <c r="AV11" s="44"/>
      <c r="AW11" s="44"/>
      <c r="AX11" s="45">
        <f t="shared" si="2"/>
        <v>280</v>
      </c>
    </row>
    <row r="12" ht="15.75" customHeight="1">
      <c r="A12" s="46" t="s">
        <v>12</v>
      </c>
      <c r="B12" s="47" t="s">
        <v>12</v>
      </c>
      <c r="C12" s="48">
        <v>9.0</v>
      </c>
      <c r="D12" s="54">
        <v>298.0</v>
      </c>
      <c r="E12" s="49">
        <f>IFERROR(__xludf.DUMMYFUNCTION("""COMPUTED_VALUE"""),186.0)</f>
        <v>186</v>
      </c>
      <c r="F12" s="49">
        <f>IFERROR(__xludf.DUMMYFUNCTION("""COMPUTED_VALUE"""),1.0)</f>
        <v>1</v>
      </c>
      <c r="G12" s="49">
        <f>IFERROR(__xludf.DUMMYFUNCTION("""COMPUTED_VALUE"""),0.0)</f>
        <v>0</v>
      </c>
      <c r="H12" s="49">
        <f>IFERROR(__xludf.DUMMYFUNCTION("""COMPUTED_VALUE"""),186.0)</f>
        <v>186</v>
      </c>
      <c r="I12" s="44">
        <f>IFERROR(__xludf.DUMMYFUNCTION("""COMPUTED_VALUE"""),2.0)</f>
        <v>2</v>
      </c>
      <c r="J12" s="44">
        <f>IFERROR(__xludf.DUMMYFUNCTION("""COMPUTED_VALUE"""),1.0)</f>
        <v>1</v>
      </c>
      <c r="K12" s="44"/>
      <c r="L12" s="44"/>
      <c r="M12" s="44">
        <f>IFERROR(__xludf.DUMMYFUNCTION("""COMPUTED_VALUE"""),2.0)</f>
        <v>2</v>
      </c>
      <c r="N12" s="44"/>
      <c r="O12" s="44"/>
      <c r="P12" s="44"/>
      <c r="Q12" s="44"/>
      <c r="R12" s="44">
        <f>IFERROR(__xludf.DUMMYFUNCTION("""COMPUTED_VALUE"""),1.0)</f>
        <v>1</v>
      </c>
      <c r="S12" s="44"/>
      <c r="T12" s="44">
        <f>IFERROR(__xludf.DUMMYFUNCTION("""COMPUTED_VALUE"""),1.0)</f>
        <v>1</v>
      </c>
      <c r="U12" s="44"/>
      <c r="V12" s="44"/>
      <c r="W12" s="44"/>
      <c r="X12" s="44">
        <f>IFERROR(__xludf.DUMMYFUNCTION("""COMPUTED_VALUE"""),1.0)</f>
        <v>1</v>
      </c>
      <c r="Y12" s="44">
        <f>IFERROR(__xludf.DUMMYFUNCTION("""COMPUTED_VALUE"""),2.0)</f>
        <v>2</v>
      </c>
      <c r="Z12" s="44">
        <f>IFERROR(__xludf.DUMMYFUNCTION("""COMPUTED_VALUE"""),1.0)</f>
        <v>1</v>
      </c>
      <c r="AA12" s="44">
        <f>IFERROR(__xludf.DUMMYFUNCTION("""COMPUTED_VALUE"""),2.0)</f>
        <v>2</v>
      </c>
      <c r="AB12" s="44"/>
      <c r="AC12" s="44"/>
      <c r="AD12" s="44"/>
      <c r="AE12" s="44"/>
      <c r="AF12" s="44"/>
      <c r="AG12" s="44"/>
      <c r="AH12" s="44"/>
      <c r="AI12" s="44"/>
      <c r="AJ12" s="44"/>
      <c r="AK12" s="44"/>
      <c r="AL12" s="44"/>
      <c r="AM12" s="44">
        <f>IFERROR(__xludf.DUMMYFUNCTION("""COMPUTED_VALUE"""),73.0)</f>
        <v>73</v>
      </c>
      <c r="AN12" s="44"/>
      <c r="AO12" s="44"/>
      <c r="AP12" s="44"/>
      <c r="AQ12" s="44"/>
      <c r="AR12" s="44">
        <f>IFERROR(__xludf.DUMMYFUNCTION("""COMPUTED_VALUE"""),37.0)</f>
        <v>37</v>
      </c>
      <c r="AS12" s="44">
        <f>IFERROR(__xludf.DUMMYFUNCTION("""COMPUTED_VALUE"""),1.0)</f>
        <v>1</v>
      </c>
      <c r="AT12" s="44"/>
      <c r="AU12" s="44">
        <f>IFERROR(__xludf.DUMMYFUNCTION("""COMPUTED_VALUE"""),61.0)</f>
        <v>61</v>
      </c>
      <c r="AV12" s="44"/>
      <c r="AW12" s="44">
        <f>IFERROR(__xludf.DUMMYFUNCTION("""COMPUTED_VALUE"""),1.0)</f>
        <v>1</v>
      </c>
      <c r="AX12" s="45">
        <f t="shared" si="2"/>
        <v>186</v>
      </c>
    </row>
  </sheetData>
  <conditionalFormatting sqref="AX4:AX12">
    <cfRule type="cellIs" dxfId="4" priority="1" operator="equal">
      <formula>H4</formula>
    </cfRule>
  </conditionalFormatting>
  <conditionalFormatting sqref="AX4:AX12">
    <cfRule type="cellIs" dxfId="5" priority="2" operator="notEqual">
      <formula>H4</formula>
    </cfRule>
  </conditionalFormatting>
  <dataValidations>
    <dataValidation type="decimal" allowBlank="1" showDropDown="1" sqref="F4:X12">
      <formula1>0.0</formula1>
      <formula2>600.0</formula2>
    </dataValidation>
  </dataValidations>
  <printOptions gridLines="1" horizontalCentered="1"/>
  <pageMargins bottom="0.75" footer="0.0" header="0.0" left="0.7" right="0.7" top="0.75"/>
  <pageSetup fitToHeight="0" paperSize="9" cellComments="atEnd" orientation="landscape" pageOrder="overThenDown"/>
  <drawing r:id="rId2"/>
  <legacyDrawing r:id="rId3"/>
  <tableParts count="1">
    <tablePart r:id="rId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2.25"/>
    <col customWidth="1" min="2" max="2" width="17.38"/>
    <col customWidth="1" min="3" max="3" width="11.0"/>
    <col customWidth="1" min="4" max="4" width="13.13"/>
    <col customWidth="1" min="5" max="50" width="7.75"/>
  </cols>
  <sheetData>
    <row r="1" ht="112.5" customHeight="1">
      <c r="A1" s="27"/>
      <c r="B1" s="27"/>
      <c r="C1" s="27"/>
      <c r="D1" s="28">
        <f>SUM(D4:D33)</f>
        <v>13414</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SUM(E4:E33)</f>
        <v>7477</v>
      </c>
      <c r="F2" s="10">
        <f t="shared" si="1"/>
        <v>69</v>
      </c>
      <c r="G2" s="10">
        <f t="shared" si="1"/>
        <v>66</v>
      </c>
      <c r="H2" s="10">
        <f t="shared" si="1"/>
        <v>7710</v>
      </c>
      <c r="I2" s="11">
        <f t="shared" si="1"/>
        <v>17</v>
      </c>
      <c r="J2" s="11">
        <f t="shared" si="1"/>
        <v>32</v>
      </c>
      <c r="K2" s="11">
        <f t="shared" si="1"/>
        <v>99</v>
      </c>
      <c r="L2" s="11">
        <f t="shared" si="1"/>
        <v>7</v>
      </c>
      <c r="M2" s="11">
        <f t="shared" si="1"/>
        <v>27</v>
      </c>
      <c r="N2" s="11">
        <f t="shared" si="1"/>
        <v>5</v>
      </c>
      <c r="O2" s="11">
        <f t="shared" si="1"/>
        <v>2</v>
      </c>
      <c r="P2" s="11">
        <f t="shared" si="1"/>
        <v>15</v>
      </c>
      <c r="Q2" s="11">
        <f t="shared" si="1"/>
        <v>5</v>
      </c>
      <c r="R2" s="11">
        <f t="shared" si="1"/>
        <v>47</v>
      </c>
      <c r="S2" s="11">
        <f t="shared" si="1"/>
        <v>9</v>
      </c>
      <c r="T2" s="11">
        <f t="shared" si="1"/>
        <v>11</v>
      </c>
      <c r="U2" s="11">
        <f t="shared" si="1"/>
        <v>2</v>
      </c>
      <c r="V2" s="11">
        <f t="shared" si="1"/>
        <v>19</v>
      </c>
      <c r="W2" s="11">
        <f t="shared" si="1"/>
        <v>11</v>
      </c>
      <c r="X2" s="11">
        <f t="shared" si="1"/>
        <v>10</v>
      </c>
      <c r="Y2" s="11">
        <f t="shared" si="1"/>
        <v>20</v>
      </c>
      <c r="Z2" s="11">
        <f t="shared" si="1"/>
        <v>4</v>
      </c>
      <c r="AA2" s="11">
        <f t="shared" si="1"/>
        <v>29</v>
      </c>
      <c r="AB2" s="11">
        <f t="shared" si="1"/>
        <v>3</v>
      </c>
      <c r="AC2" s="11">
        <f t="shared" si="1"/>
        <v>10</v>
      </c>
      <c r="AD2" s="11">
        <f t="shared" si="1"/>
        <v>16</v>
      </c>
      <c r="AE2" s="11">
        <f t="shared" si="1"/>
        <v>15</v>
      </c>
      <c r="AF2" s="11">
        <f t="shared" si="1"/>
        <v>5</v>
      </c>
      <c r="AG2" s="11">
        <f t="shared" si="1"/>
        <v>14</v>
      </c>
      <c r="AH2" s="11">
        <f t="shared" si="1"/>
        <v>18</v>
      </c>
      <c r="AI2" s="11">
        <f t="shared" si="1"/>
        <v>21</v>
      </c>
      <c r="AJ2" s="11">
        <f t="shared" si="1"/>
        <v>4</v>
      </c>
      <c r="AK2" s="11">
        <f t="shared" si="1"/>
        <v>10</v>
      </c>
      <c r="AL2" s="11">
        <f t="shared" si="1"/>
        <v>7</v>
      </c>
      <c r="AM2" s="11">
        <f t="shared" si="1"/>
        <v>1956</v>
      </c>
      <c r="AN2" s="11">
        <f t="shared" si="1"/>
        <v>24</v>
      </c>
      <c r="AO2" s="11">
        <f t="shared" si="1"/>
        <v>9</v>
      </c>
      <c r="AP2" s="11">
        <f t="shared" si="1"/>
        <v>16</v>
      </c>
      <c r="AQ2" s="11">
        <f t="shared" si="1"/>
        <v>34</v>
      </c>
      <c r="AR2" s="11">
        <f t="shared" si="1"/>
        <v>4550</v>
      </c>
      <c r="AS2" s="11">
        <f t="shared" si="1"/>
        <v>113</v>
      </c>
      <c r="AT2" s="11">
        <f t="shared" si="1"/>
        <v>10</v>
      </c>
      <c r="AU2" s="11">
        <f t="shared" si="1"/>
        <v>579</v>
      </c>
      <c r="AV2" s="11">
        <f t="shared" si="1"/>
        <v>125</v>
      </c>
      <c r="AW2" s="11">
        <f t="shared" si="1"/>
        <v>33</v>
      </c>
      <c r="AX2" s="34">
        <f t="shared" si="1"/>
        <v>7943</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13</v>
      </c>
      <c r="B4" s="40" t="s">
        <v>125</v>
      </c>
      <c r="C4" s="41">
        <v>1.0</v>
      </c>
      <c r="D4" s="41">
        <v>509.0</v>
      </c>
      <c r="E4" s="49">
        <f>IFERROR(__xludf.DUMMYFUNCTION("IMPORTRANGE(""https://docs.google.com/spreadsheets/d/1W_zDbdKvONQSfqIKOl9MGMXmsfWT0N4ZuL8qk8U7RPQ/edit?gid=0#gid=0"",""E4:AW33"")"),326.0)</f>
        <v>326</v>
      </c>
      <c r="F4" s="49">
        <f>IFERROR(__xludf.DUMMYFUNCTION("""COMPUTED_VALUE"""),3.0)</f>
        <v>3</v>
      </c>
      <c r="G4" s="49">
        <f>IFERROR(__xludf.DUMMYFUNCTION("""COMPUTED_VALUE"""),4.0)</f>
        <v>4</v>
      </c>
      <c r="H4" s="49">
        <f>IFERROR(__xludf.DUMMYFUNCTION("""COMPUTED_VALUE"""),322.0)</f>
        <v>322</v>
      </c>
      <c r="I4" s="44">
        <f>IFERROR(__xludf.DUMMYFUNCTION("""COMPUTED_VALUE"""),0.0)</f>
        <v>0</v>
      </c>
      <c r="J4" s="44">
        <f>IFERROR(__xludf.DUMMYFUNCTION("""COMPUTED_VALUE"""),1.0)</f>
        <v>1</v>
      </c>
      <c r="K4" s="44">
        <f>IFERROR(__xludf.DUMMYFUNCTION("""COMPUTED_VALUE"""),6.0)</f>
        <v>6</v>
      </c>
      <c r="L4" s="44">
        <f>IFERROR(__xludf.DUMMYFUNCTION("""COMPUTED_VALUE"""),0.0)</f>
        <v>0</v>
      </c>
      <c r="M4" s="44">
        <f>IFERROR(__xludf.DUMMYFUNCTION("""COMPUTED_VALUE"""),0.0)</f>
        <v>0</v>
      </c>
      <c r="N4" s="44">
        <f>IFERROR(__xludf.DUMMYFUNCTION("""COMPUTED_VALUE"""),0.0)</f>
        <v>0</v>
      </c>
      <c r="O4" s="44">
        <f>IFERROR(__xludf.DUMMYFUNCTION("""COMPUTED_VALUE"""),0.0)</f>
        <v>0</v>
      </c>
      <c r="P4" s="44">
        <f>IFERROR(__xludf.DUMMYFUNCTION("""COMPUTED_VALUE"""),0.0)</f>
        <v>0</v>
      </c>
      <c r="Q4" s="44">
        <f>IFERROR(__xludf.DUMMYFUNCTION("""COMPUTED_VALUE"""),0.0)</f>
        <v>0</v>
      </c>
      <c r="R4" s="44">
        <f>IFERROR(__xludf.DUMMYFUNCTION("""COMPUTED_VALUE"""),0.0)</f>
        <v>0</v>
      </c>
      <c r="S4" s="44">
        <f>IFERROR(__xludf.DUMMYFUNCTION("""COMPUTED_VALUE"""),0.0)</f>
        <v>0</v>
      </c>
      <c r="T4" s="44">
        <f>IFERROR(__xludf.DUMMYFUNCTION("""COMPUTED_VALUE"""),1.0)</f>
        <v>1</v>
      </c>
      <c r="U4" s="44">
        <f>IFERROR(__xludf.DUMMYFUNCTION("""COMPUTED_VALUE"""),0.0)</f>
        <v>0</v>
      </c>
      <c r="V4" s="44">
        <f>IFERROR(__xludf.DUMMYFUNCTION("""COMPUTED_VALUE"""),0.0)</f>
        <v>0</v>
      </c>
      <c r="W4" s="44">
        <f>IFERROR(__xludf.DUMMYFUNCTION("""COMPUTED_VALUE"""),1.0)</f>
        <v>1</v>
      </c>
      <c r="X4" s="44">
        <f>IFERROR(__xludf.DUMMYFUNCTION("""COMPUTED_VALUE"""),0.0)</f>
        <v>0</v>
      </c>
      <c r="Y4" s="44">
        <f>IFERROR(__xludf.DUMMYFUNCTION("""COMPUTED_VALUE"""),5.0)</f>
        <v>5</v>
      </c>
      <c r="Z4" s="44">
        <f>IFERROR(__xludf.DUMMYFUNCTION("""COMPUTED_VALUE"""),0.0)</f>
        <v>0</v>
      </c>
      <c r="AA4" s="44">
        <f>IFERROR(__xludf.DUMMYFUNCTION("""COMPUTED_VALUE"""),0.0)</f>
        <v>0</v>
      </c>
      <c r="AB4" s="44">
        <f>IFERROR(__xludf.DUMMYFUNCTION("""COMPUTED_VALUE"""),0.0)</f>
        <v>0</v>
      </c>
      <c r="AC4" s="44">
        <f>IFERROR(__xludf.DUMMYFUNCTION("""COMPUTED_VALUE"""),1.0)</f>
        <v>1</v>
      </c>
      <c r="AD4" s="44">
        <f>IFERROR(__xludf.DUMMYFUNCTION("""COMPUTED_VALUE"""),2.0)</f>
        <v>2</v>
      </c>
      <c r="AE4" s="44">
        <f>IFERROR(__xludf.DUMMYFUNCTION("""COMPUTED_VALUE"""),0.0)</f>
        <v>0</v>
      </c>
      <c r="AF4" s="44">
        <f>IFERROR(__xludf.DUMMYFUNCTION("""COMPUTED_VALUE"""),0.0)</f>
        <v>0</v>
      </c>
      <c r="AG4" s="44">
        <f>IFERROR(__xludf.DUMMYFUNCTION("""COMPUTED_VALUE"""),0.0)</f>
        <v>0</v>
      </c>
      <c r="AH4" s="44">
        <f>IFERROR(__xludf.DUMMYFUNCTION("""COMPUTED_VALUE"""),0.0)</f>
        <v>0</v>
      </c>
      <c r="AI4" s="44">
        <f>IFERROR(__xludf.DUMMYFUNCTION("""COMPUTED_VALUE"""),0.0)</f>
        <v>0</v>
      </c>
      <c r="AJ4" s="44">
        <f>IFERROR(__xludf.DUMMYFUNCTION("""COMPUTED_VALUE"""),0.0)</f>
        <v>0</v>
      </c>
      <c r="AK4" s="44">
        <f>IFERROR(__xludf.DUMMYFUNCTION("""COMPUTED_VALUE"""),0.0)</f>
        <v>0</v>
      </c>
      <c r="AL4" s="44">
        <f>IFERROR(__xludf.DUMMYFUNCTION("""COMPUTED_VALUE"""),0.0)</f>
        <v>0</v>
      </c>
      <c r="AM4" s="44">
        <f>IFERROR(__xludf.DUMMYFUNCTION("""COMPUTED_VALUE"""),14.0)</f>
        <v>14</v>
      </c>
      <c r="AN4" s="44">
        <f>IFERROR(__xludf.DUMMYFUNCTION("""COMPUTED_VALUE"""),0.0)</f>
        <v>0</v>
      </c>
      <c r="AO4" s="44">
        <f>IFERROR(__xludf.DUMMYFUNCTION("""COMPUTED_VALUE"""),0.0)</f>
        <v>0</v>
      </c>
      <c r="AP4" s="44">
        <f>IFERROR(__xludf.DUMMYFUNCTION("""COMPUTED_VALUE"""),0.0)</f>
        <v>0</v>
      </c>
      <c r="AQ4" s="44">
        <f>IFERROR(__xludf.DUMMYFUNCTION("""COMPUTED_VALUE"""),0.0)</f>
        <v>0</v>
      </c>
      <c r="AR4" s="44">
        <f>IFERROR(__xludf.DUMMYFUNCTION("""COMPUTED_VALUE"""),275.0)</f>
        <v>275</v>
      </c>
      <c r="AS4" s="44">
        <f>IFERROR(__xludf.DUMMYFUNCTION("""COMPUTED_VALUE"""),2.0)</f>
        <v>2</v>
      </c>
      <c r="AT4" s="44">
        <f>IFERROR(__xludf.DUMMYFUNCTION("""COMPUTED_VALUE"""),1.0)</f>
        <v>1</v>
      </c>
      <c r="AU4" s="44">
        <f>IFERROR(__xludf.DUMMYFUNCTION("""COMPUTED_VALUE"""),9.0)</f>
        <v>9</v>
      </c>
      <c r="AV4" s="44">
        <f>IFERROR(__xludf.DUMMYFUNCTION("""COMPUTED_VALUE"""),3.0)</f>
        <v>3</v>
      </c>
      <c r="AW4" s="44">
        <f>IFERROR(__xludf.DUMMYFUNCTION("""COMPUTED_VALUE"""),1.0)</f>
        <v>1</v>
      </c>
      <c r="AX4" s="45">
        <f t="shared" ref="AX4:AX33" si="2">SUM(I4:AW4)</f>
        <v>322</v>
      </c>
    </row>
    <row r="5" ht="15.75" customHeight="1">
      <c r="A5" s="46" t="s">
        <v>13</v>
      </c>
      <c r="B5" s="47" t="s">
        <v>126</v>
      </c>
      <c r="C5" s="48">
        <v>1.0</v>
      </c>
      <c r="D5" s="48">
        <v>208.0</v>
      </c>
      <c r="E5" s="49">
        <f>IFERROR(__xludf.DUMMYFUNCTION("""COMPUTED_VALUE"""),126.0)</f>
        <v>126</v>
      </c>
      <c r="F5" s="49">
        <f>IFERROR(__xludf.DUMMYFUNCTION("""COMPUTED_VALUE"""),0.0)</f>
        <v>0</v>
      </c>
      <c r="G5" s="49">
        <f>IFERROR(__xludf.DUMMYFUNCTION("""COMPUTED_VALUE"""),4.0)</f>
        <v>4</v>
      </c>
      <c r="H5" s="49">
        <f>IFERROR(__xludf.DUMMYFUNCTION("""COMPUTED_VALUE"""),122.0)</f>
        <v>122</v>
      </c>
      <c r="I5" s="44">
        <f>IFERROR(__xludf.DUMMYFUNCTION("""COMPUTED_VALUE"""),1.0)</f>
        <v>1</v>
      </c>
      <c r="J5" s="44">
        <f>IFERROR(__xludf.DUMMYFUNCTION("""COMPUTED_VALUE"""),1.0)</f>
        <v>1</v>
      </c>
      <c r="K5" s="44">
        <f>IFERROR(__xludf.DUMMYFUNCTION("""COMPUTED_VALUE"""),1.0)</f>
        <v>1</v>
      </c>
      <c r="L5" s="44">
        <f>IFERROR(__xludf.DUMMYFUNCTION("""COMPUTED_VALUE"""),1.0)</f>
        <v>1</v>
      </c>
      <c r="M5" s="44"/>
      <c r="N5" s="44"/>
      <c r="O5" s="44"/>
      <c r="P5" s="44"/>
      <c r="Q5" s="44"/>
      <c r="R5" s="44"/>
      <c r="S5" s="44">
        <f>IFERROR(__xludf.DUMMYFUNCTION("""COMPUTED_VALUE"""),0.0)</f>
        <v>0</v>
      </c>
      <c r="T5" s="44">
        <f>IFERROR(__xludf.DUMMYFUNCTION("""COMPUTED_VALUE"""),1.0)</f>
        <v>1</v>
      </c>
      <c r="U5" s="44"/>
      <c r="V5" s="44"/>
      <c r="W5" s="44"/>
      <c r="X5" s="44"/>
      <c r="Y5" s="44"/>
      <c r="Z5" s="44"/>
      <c r="AA5" s="44"/>
      <c r="AB5" s="44"/>
      <c r="AC5" s="44"/>
      <c r="AD5" s="44"/>
      <c r="AE5" s="44"/>
      <c r="AF5" s="44"/>
      <c r="AG5" s="44"/>
      <c r="AH5" s="44"/>
      <c r="AI5" s="44"/>
      <c r="AJ5" s="44"/>
      <c r="AK5" s="44"/>
      <c r="AL5" s="44">
        <f>IFERROR(__xludf.DUMMYFUNCTION("""COMPUTED_VALUE"""),0.0)</f>
        <v>0</v>
      </c>
      <c r="AM5" s="44">
        <f>IFERROR(__xludf.DUMMYFUNCTION("""COMPUTED_VALUE"""),11.0)</f>
        <v>11</v>
      </c>
      <c r="AN5" s="44">
        <f>IFERROR(__xludf.DUMMYFUNCTION("""COMPUTED_VALUE"""),0.0)</f>
        <v>0</v>
      </c>
      <c r="AO5" s="44">
        <f>IFERROR(__xludf.DUMMYFUNCTION("""COMPUTED_VALUE"""),0.0)</f>
        <v>0</v>
      </c>
      <c r="AP5" s="44">
        <f>IFERROR(__xludf.DUMMYFUNCTION("""COMPUTED_VALUE"""),2.0)</f>
        <v>2</v>
      </c>
      <c r="AQ5" s="44">
        <f>IFERROR(__xludf.DUMMYFUNCTION("""COMPUTED_VALUE"""),3.0)</f>
        <v>3</v>
      </c>
      <c r="AR5" s="44">
        <f>IFERROR(__xludf.DUMMYFUNCTION("""COMPUTED_VALUE"""),86.0)</f>
        <v>86</v>
      </c>
      <c r="AS5" s="44">
        <f>IFERROR(__xludf.DUMMYFUNCTION("""COMPUTED_VALUE"""),5.0)</f>
        <v>5</v>
      </c>
      <c r="AT5" s="44">
        <f>IFERROR(__xludf.DUMMYFUNCTION("""COMPUTED_VALUE"""),0.0)</f>
        <v>0</v>
      </c>
      <c r="AU5" s="44">
        <f>IFERROR(__xludf.DUMMYFUNCTION("""COMPUTED_VALUE"""),7.0)</f>
        <v>7</v>
      </c>
      <c r="AV5" s="44">
        <f>IFERROR(__xludf.DUMMYFUNCTION("""COMPUTED_VALUE"""),3.0)</f>
        <v>3</v>
      </c>
      <c r="AW5" s="44">
        <f>IFERROR(__xludf.DUMMYFUNCTION("""COMPUTED_VALUE"""),0.0)</f>
        <v>0</v>
      </c>
      <c r="AX5" s="45">
        <f t="shared" si="2"/>
        <v>122</v>
      </c>
    </row>
    <row r="6" ht="15.75" customHeight="1">
      <c r="A6" s="46" t="s">
        <v>13</v>
      </c>
      <c r="B6" s="47" t="s">
        <v>127</v>
      </c>
      <c r="C6" s="48">
        <v>1.0</v>
      </c>
      <c r="D6" s="48">
        <v>230.0</v>
      </c>
      <c r="E6" s="49">
        <f>IFERROR(__xludf.DUMMYFUNCTION("""COMPUTED_VALUE"""),119.0)</f>
        <v>119</v>
      </c>
      <c r="F6" s="49">
        <f>IFERROR(__xludf.DUMMYFUNCTION("""COMPUTED_VALUE"""),3.0)</f>
        <v>3</v>
      </c>
      <c r="G6" s="49">
        <f>IFERROR(__xludf.DUMMYFUNCTION("""COMPUTED_VALUE"""),5.0)</f>
        <v>5</v>
      </c>
      <c r="H6" s="49">
        <f>IFERROR(__xludf.DUMMYFUNCTION("""COMPUTED_VALUE"""),114.0)</f>
        <v>114</v>
      </c>
      <c r="I6" s="44">
        <f>IFERROR(__xludf.DUMMYFUNCTION("""COMPUTED_VALUE"""),0.0)</f>
        <v>0</v>
      </c>
      <c r="J6" s="44">
        <f>IFERROR(__xludf.DUMMYFUNCTION("""COMPUTED_VALUE"""),2.0)</f>
        <v>2</v>
      </c>
      <c r="K6" s="44">
        <f>IFERROR(__xludf.DUMMYFUNCTION("""COMPUTED_VALUE"""),2.0)</f>
        <v>2</v>
      </c>
      <c r="L6" s="44">
        <f>IFERROR(__xludf.DUMMYFUNCTION("""COMPUTED_VALUE"""),0.0)</f>
        <v>0</v>
      </c>
      <c r="M6" s="44">
        <f>IFERROR(__xludf.DUMMYFUNCTION("""COMPUTED_VALUE"""),0.0)</f>
        <v>0</v>
      </c>
      <c r="N6" s="44">
        <f>IFERROR(__xludf.DUMMYFUNCTION("""COMPUTED_VALUE"""),0.0)</f>
        <v>0</v>
      </c>
      <c r="O6" s="44">
        <f>IFERROR(__xludf.DUMMYFUNCTION("""COMPUTED_VALUE"""),0.0)</f>
        <v>0</v>
      </c>
      <c r="P6" s="44">
        <f>IFERROR(__xludf.DUMMYFUNCTION("""COMPUTED_VALUE"""),0.0)</f>
        <v>0</v>
      </c>
      <c r="Q6" s="44">
        <f>IFERROR(__xludf.DUMMYFUNCTION("""COMPUTED_VALUE"""),0.0)</f>
        <v>0</v>
      </c>
      <c r="R6" s="44">
        <f>IFERROR(__xludf.DUMMYFUNCTION("""COMPUTED_VALUE"""),3.0)</f>
        <v>3</v>
      </c>
      <c r="S6" s="44">
        <f>IFERROR(__xludf.DUMMYFUNCTION("""COMPUTED_VALUE"""),0.0)</f>
        <v>0</v>
      </c>
      <c r="T6" s="44">
        <f>IFERROR(__xludf.DUMMYFUNCTION("""COMPUTED_VALUE"""),0.0)</f>
        <v>0</v>
      </c>
      <c r="U6" s="44">
        <f>IFERROR(__xludf.DUMMYFUNCTION("""COMPUTED_VALUE"""),0.0)</f>
        <v>0</v>
      </c>
      <c r="V6" s="44">
        <f>IFERROR(__xludf.DUMMYFUNCTION("""COMPUTED_VALUE"""),0.0)</f>
        <v>0</v>
      </c>
      <c r="W6" s="44">
        <f>IFERROR(__xludf.DUMMYFUNCTION("""COMPUTED_VALUE"""),1.0)</f>
        <v>1</v>
      </c>
      <c r="X6" s="44">
        <f>IFERROR(__xludf.DUMMYFUNCTION("""COMPUTED_VALUE"""),0.0)</f>
        <v>0</v>
      </c>
      <c r="Y6" s="44">
        <f>IFERROR(__xludf.DUMMYFUNCTION("""COMPUTED_VALUE"""),0.0)</f>
        <v>0</v>
      </c>
      <c r="Z6" s="44">
        <f>IFERROR(__xludf.DUMMYFUNCTION("""COMPUTED_VALUE"""),0.0)</f>
        <v>0</v>
      </c>
      <c r="AA6" s="44">
        <f>IFERROR(__xludf.DUMMYFUNCTION("""COMPUTED_VALUE"""),0.0)</f>
        <v>0</v>
      </c>
      <c r="AB6" s="44">
        <f>IFERROR(__xludf.DUMMYFUNCTION("""COMPUTED_VALUE"""),0.0)</f>
        <v>0</v>
      </c>
      <c r="AC6" s="44">
        <f>IFERROR(__xludf.DUMMYFUNCTION("""COMPUTED_VALUE"""),0.0)</f>
        <v>0</v>
      </c>
      <c r="AD6" s="44">
        <f>IFERROR(__xludf.DUMMYFUNCTION("""COMPUTED_VALUE"""),3.0)</f>
        <v>3</v>
      </c>
      <c r="AE6" s="44">
        <f>IFERROR(__xludf.DUMMYFUNCTION("""COMPUTED_VALUE"""),0.0)</f>
        <v>0</v>
      </c>
      <c r="AF6" s="44">
        <f>IFERROR(__xludf.DUMMYFUNCTION("""COMPUTED_VALUE"""),0.0)</f>
        <v>0</v>
      </c>
      <c r="AG6" s="44">
        <f>IFERROR(__xludf.DUMMYFUNCTION("""COMPUTED_VALUE"""),0.0)</f>
        <v>0</v>
      </c>
      <c r="AH6" s="44">
        <f>IFERROR(__xludf.DUMMYFUNCTION("""COMPUTED_VALUE"""),0.0)</f>
        <v>0</v>
      </c>
      <c r="AI6" s="44">
        <f>IFERROR(__xludf.DUMMYFUNCTION("""COMPUTED_VALUE"""),0.0)</f>
        <v>0</v>
      </c>
      <c r="AJ6" s="44">
        <f>IFERROR(__xludf.DUMMYFUNCTION("""COMPUTED_VALUE"""),0.0)</f>
        <v>0</v>
      </c>
      <c r="AK6" s="44">
        <f>IFERROR(__xludf.DUMMYFUNCTION("""COMPUTED_VALUE"""),0.0)</f>
        <v>0</v>
      </c>
      <c r="AL6" s="44">
        <f>IFERROR(__xludf.DUMMYFUNCTION("""COMPUTED_VALUE"""),0.0)</f>
        <v>0</v>
      </c>
      <c r="AM6" s="44">
        <f>IFERROR(__xludf.DUMMYFUNCTION("""COMPUTED_VALUE"""),6.0)</f>
        <v>6</v>
      </c>
      <c r="AN6" s="44">
        <f>IFERROR(__xludf.DUMMYFUNCTION("""COMPUTED_VALUE"""),0.0)</f>
        <v>0</v>
      </c>
      <c r="AO6" s="44">
        <f>IFERROR(__xludf.DUMMYFUNCTION("""COMPUTED_VALUE"""),0.0)</f>
        <v>0</v>
      </c>
      <c r="AP6" s="44">
        <f>IFERROR(__xludf.DUMMYFUNCTION("""COMPUTED_VALUE"""),0.0)</f>
        <v>0</v>
      </c>
      <c r="AQ6" s="44">
        <f>IFERROR(__xludf.DUMMYFUNCTION("""COMPUTED_VALUE"""),0.0)</f>
        <v>0</v>
      </c>
      <c r="AR6" s="44">
        <f>IFERROR(__xludf.DUMMYFUNCTION("""COMPUTED_VALUE"""),72.0)</f>
        <v>72</v>
      </c>
      <c r="AS6" s="44">
        <f>IFERROR(__xludf.DUMMYFUNCTION("""COMPUTED_VALUE"""),1.0)</f>
        <v>1</v>
      </c>
      <c r="AT6" s="44">
        <f>IFERROR(__xludf.DUMMYFUNCTION("""COMPUTED_VALUE"""),0.0)</f>
        <v>0</v>
      </c>
      <c r="AU6" s="44">
        <f>IFERROR(__xludf.DUMMYFUNCTION("""COMPUTED_VALUE"""),22.0)</f>
        <v>22</v>
      </c>
      <c r="AV6" s="44">
        <f>IFERROR(__xludf.DUMMYFUNCTION("""COMPUTED_VALUE"""),0.0)</f>
        <v>0</v>
      </c>
      <c r="AW6" s="44">
        <f>IFERROR(__xludf.DUMMYFUNCTION("""COMPUTED_VALUE"""),1.0)</f>
        <v>1</v>
      </c>
      <c r="AX6" s="45">
        <f t="shared" si="2"/>
        <v>113</v>
      </c>
    </row>
    <row r="7" ht="15.75" customHeight="1">
      <c r="A7" s="46" t="s">
        <v>13</v>
      </c>
      <c r="B7" s="47" t="s">
        <v>128</v>
      </c>
      <c r="C7" s="48">
        <v>1.0</v>
      </c>
      <c r="D7" s="48">
        <v>580.0</v>
      </c>
      <c r="E7" s="49">
        <f>IFERROR(__xludf.DUMMYFUNCTION("""COMPUTED_VALUE"""),283.0)</f>
        <v>283</v>
      </c>
      <c r="F7" s="49">
        <f>IFERROR(__xludf.DUMMYFUNCTION("""COMPUTED_VALUE"""),3.0)</f>
        <v>3</v>
      </c>
      <c r="G7" s="49">
        <f>IFERROR(__xludf.DUMMYFUNCTION("""COMPUTED_VALUE"""),1.0)</f>
        <v>1</v>
      </c>
      <c r="H7" s="49">
        <f>IFERROR(__xludf.DUMMYFUNCTION("""COMPUTED_VALUE"""),282.0)</f>
        <v>282</v>
      </c>
      <c r="I7" s="44">
        <f>IFERROR(__xludf.DUMMYFUNCTION("""COMPUTED_VALUE"""),1.0)</f>
        <v>1</v>
      </c>
      <c r="J7" s="44"/>
      <c r="K7" s="44">
        <f>IFERROR(__xludf.DUMMYFUNCTION("""COMPUTED_VALUE"""),3.0)</f>
        <v>3</v>
      </c>
      <c r="L7" s="44"/>
      <c r="M7" s="44">
        <f>IFERROR(__xludf.DUMMYFUNCTION("""COMPUTED_VALUE"""),3.0)</f>
        <v>3</v>
      </c>
      <c r="N7" s="44"/>
      <c r="O7" s="44"/>
      <c r="P7" s="44"/>
      <c r="Q7" s="44">
        <f>IFERROR(__xludf.DUMMYFUNCTION("""COMPUTED_VALUE"""),1.0)</f>
        <v>1</v>
      </c>
      <c r="R7" s="44"/>
      <c r="S7" s="44">
        <f>IFERROR(__xludf.DUMMYFUNCTION("""COMPUTED_VALUE"""),1.0)</f>
        <v>1</v>
      </c>
      <c r="T7" s="44">
        <f>IFERROR(__xludf.DUMMYFUNCTION("""COMPUTED_VALUE"""),1.0)</f>
        <v>1</v>
      </c>
      <c r="U7" s="44">
        <f>IFERROR(__xludf.DUMMYFUNCTION("""COMPUTED_VALUE"""),1.0)</f>
        <v>1</v>
      </c>
      <c r="V7" s="44">
        <f>IFERROR(__xludf.DUMMYFUNCTION("""COMPUTED_VALUE"""),15.0)</f>
        <v>15</v>
      </c>
      <c r="W7" s="44"/>
      <c r="X7" s="44">
        <f>IFERROR(__xludf.DUMMYFUNCTION("""COMPUTED_VALUE"""),1.0)</f>
        <v>1</v>
      </c>
      <c r="Y7" s="44"/>
      <c r="Z7" s="44">
        <f>IFERROR(__xludf.DUMMYFUNCTION("""COMPUTED_VALUE"""),1.0)</f>
        <v>1</v>
      </c>
      <c r="AA7" s="44">
        <f>IFERROR(__xludf.DUMMYFUNCTION("""COMPUTED_VALUE"""),6.0)</f>
        <v>6</v>
      </c>
      <c r="AB7" s="44">
        <f>IFERROR(__xludf.DUMMYFUNCTION("""COMPUTED_VALUE"""),1.0)</f>
        <v>1</v>
      </c>
      <c r="AC7" s="44">
        <f>IFERROR(__xludf.DUMMYFUNCTION("""COMPUTED_VALUE"""),2.0)</f>
        <v>2</v>
      </c>
      <c r="AD7" s="44">
        <f>IFERROR(__xludf.DUMMYFUNCTION("""COMPUTED_VALUE"""),3.0)</f>
        <v>3</v>
      </c>
      <c r="AE7" s="44">
        <f>IFERROR(__xludf.DUMMYFUNCTION("""COMPUTED_VALUE"""),1.0)</f>
        <v>1</v>
      </c>
      <c r="AF7" s="44"/>
      <c r="AG7" s="44">
        <f>IFERROR(__xludf.DUMMYFUNCTION("""COMPUTED_VALUE"""),1.0)</f>
        <v>1</v>
      </c>
      <c r="AH7" s="44"/>
      <c r="AI7" s="44"/>
      <c r="AJ7" s="44"/>
      <c r="AK7" s="44"/>
      <c r="AL7" s="44">
        <f>IFERROR(__xludf.DUMMYFUNCTION("""COMPUTED_VALUE"""),1.0)</f>
        <v>1</v>
      </c>
      <c r="AM7" s="44">
        <f>IFERROR(__xludf.DUMMYFUNCTION("""COMPUTED_VALUE"""),108.0)</f>
        <v>108</v>
      </c>
      <c r="AN7" s="44">
        <f>IFERROR(__xludf.DUMMYFUNCTION("""COMPUTED_VALUE"""),1.0)</f>
        <v>1</v>
      </c>
      <c r="AO7" s="44">
        <f>IFERROR(__xludf.DUMMYFUNCTION("""COMPUTED_VALUE"""),1.0)</f>
        <v>1</v>
      </c>
      <c r="AP7" s="44">
        <f>IFERROR(__xludf.DUMMYFUNCTION("""COMPUTED_VALUE"""),1.0)</f>
        <v>1</v>
      </c>
      <c r="AQ7" s="44">
        <f>IFERROR(__xludf.DUMMYFUNCTION("""COMPUTED_VALUE"""),1.0)</f>
        <v>1</v>
      </c>
      <c r="AR7" s="44">
        <f>IFERROR(__xludf.DUMMYFUNCTION("""COMPUTED_VALUE"""),100.0)</f>
        <v>100</v>
      </c>
      <c r="AS7" s="44">
        <f>IFERROR(__xludf.DUMMYFUNCTION("""COMPUTED_VALUE"""),2.0)</f>
        <v>2</v>
      </c>
      <c r="AT7" s="44"/>
      <c r="AU7" s="44">
        <f>IFERROR(__xludf.DUMMYFUNCTION("""COMPUTED_VALUE"""),21.0)</f>
        <v>21</v>
      </c>
      <c r="AV7" s="44">
        <f>IFERROR(__xludf.DUMMYFUNCTION("""COMPUTED_VALUE"""),4.0)</f>
        <v>4</v>
      </c>
      <c r="AW7" s="44"/>
      <c r="AX7" s="45">
        <f t="shared" si="2"/>
        <v>282</v>
      </c>
    </row>
    <row r="8" ht="15.75" customHeight="1">
      <c r="A8" s="46" t="s">
        <v>13</v>
      </c>
      <c r="B8" s="47" t="s">
        <v>129</v>
      </c>
      <c r="C8" s="48">
        <v>1.0</v>
      </c>
      <c r="D8" s="48">
        <v>588.0</v>
      </c>
      <c r="E8" s="42">
        <f>IFERROR(__xludf.DUMMYFUNCTION("""COMPUTED_VALUE"""),314.0)</f>
        <v>314</v>
      </c>
      <c r="F8" s="49">
        <f>IFERROR(__xludf.DUMMYFUNCTION("""COMPUTED_VALUE"""),0.0)</f>
        <v>0</v>
      </c>
      <c r="G8" s="49">
        <f>IFERROR(__xludf.DUMMYFUNCTION("""COMPUTED_VALUE"""),6.0)</f>
        <v>6</v>
      </c>
      <c r="H8" s="49">
        <f>IFERROR(__xludf.DUMMYFUNCTION("""COMPUTED_VALUE"""),308.0)</f>
        <v>308</v>
      </c>
      <c r="I8" s="44">
        <f>IFERROR(__xludf.DUMMYFUNCTION("""COMPUTED_VALUE"""),5.0)</f>
        <v>5</v>
      </c>
      <c r="J8" s="44">
        <f>IFERROR(__xludf.DUMMYFUNCTION("""COMPUTED_VALUE"""),2.0)</f>
        <v>2</v>
      </c>
      <c r="K8" s="44">
        <f>IFERROR(__xludf.DUMMYFUNCTION("""COMPUTED_VALUE"""),13.0)</f>
        <v>13</v>
      </c>
      <c r="L8" s="44">
        <f>IFERROR(__xludf.DUMMYFUNCTION("""COMPUTED_VALUE"""),1.0)</f>
        <v>1</v>
      </c>
      <c r="M8" s="44">
        <f>IFERROR(__xludf.DUMMYFUNCTION("""COMPUTED_VALUE"""),3.0)</f>
        <v>3</v>
      </c>
      <c r="N8" s="44"/>
      <c r="O8" s="44"/>
      <c r="P8" s="44">
        <f>IFERROR(__xludf.DUMMYFUNCTION("""COMPUTED_VALUE"""),1.0)</f>
        <v>1</v>
      </c>
      <c r="Q8" s="44"/>
      <c r="R8" s="44">
        <f>IFERROR(__xludf.DUMMYFUNCTION("""COMPUTED_VALUE"""),4.0)</f>
        <v>4</v>
      </c>
      <c r="S8" s="44">
        <f>IFERROR(__xludf.DUMMYFUNCTION("""COMPUTED_VALUE"""),2.0)</f>
        <v>2</v>
      </c>
      <c r="T8" s="44">
        <f>IFERROR(__xludf.DUMMYFUNCTION("""COMPUTED_VALUE"""),1.0)</f>
        <v>1</v>
      </c>
      <c r="U8" s="44"/>
      <c r="V8" s="44"/>
      <c r="W8" s="44">
        <f>IFERROR(__xludf.DUMMYFUNCTION("""COMPUTED_VALUE"""),2.0)</f>
        <v>2</v>
      </c>
      <c r="X8" s="44">
        <f>IFERROR(__xludf.DUMMYFUNCTION("""COMPUTED_VALUE"""),1.0)</f>
        <v>1</v>
      </c>
      <c r="Y8" s="44">
        <f>IFERROR(__xludf.DUMMYFUNCTION("""COMPUTED_VALUE"""),3.0)</f>
        <v>3</v>
      </c>
      <c r="Z8" s="44">
        <f>IFERROR(__xludf.DUMMYFUNCTION("""COMPUTED_VALUE"""),1.0)</f>
        <v>1</v>
      </c>
      <c r="AA8" s="44">
        <f>IFERROR(__xludf.DUMMYFUNCTION("""COMPUTED_VALUE"""),2.0)</f>
        <v>2</v>
      </c>
      <c r="AB8" s="44"/>
      <c r="AC8" s="44"/>
      <c r="AD8" s="44"/>
      <c r="AE8" s="44"/>
      <c r="AF8" s="44"/>
      <c r="AG8" s="44"/>
      <c r="AH8" s="44"/>
      <c r="AI8" s="44">
        <f>IFERROR(__xludf.DUMMYFUNCTION("""COMPUTED_VALUE"""),1.0)</f>
        <v>1</v>
      </c>
      <c r="AJ8" s="44">
        <f>IFERROR(__xludf.DUMMYFUNCTION("""COMPUTED_VALUE"""),1.0)</f>
        <v>1</v>
      </c>
      <c r="AK8" s="44">
        <f>IFERROR(__xludf.DUMMYFUNCTION("""COMPUTED_VALUE"""),1.0)</f>
        <v>1</v>
      </c>
      <c r="AL8" s="44"/>
      <c r="AM8" s="44">
        <f>IFERROR(__xludf.DUMMYFUNCTION("""COMPUTED_VALUE"""),90.0)</f>
        <v>90</v>
      </c>
      <c r="AN8" s="44">
        <f>IFERROR(__xludf.DUMMYFUNCTION("""COMPUTED_VALUE"""),2.0)</f>
        <v>2</v>
      </c>
      <c r="AO8" s="44"/>
      <c r="AP8" s="44">
        <f>IFERROR(__xludf.DUMMYFUNCTION("""COMPUTED_VALUE"""),2.0)</f>
        <v>2</v>
      </c>
      <c r="AQ8" s="44"/>
      <c r="AR8" s="44">
        <f>IFERROR(__xludf.DUMMYFUNCTION("""COMPUTED_VALUE"""),136.0)</f>
        <v>136</v>
      </c>
      <c r="AS8" s="44">
        <f>IFERROR(__xludf.DUMMYFUNCTION("""COMPUTED_VALUE"""),6.0)</f>
        <v>6</v>
      </c>
      <c r="AT8" s="44"/>
      <c r="AU8" s="44">
        <f>IFERROR(__xludf.DUMMYFUNCTION("""COMPUTED_VALUE"""),22.0)</f>
        <v>22</v>
      </c>
      <c r="AV8" s="44">
        <f>IFERROR(__xludf.DUMMYFUNCTION("""COMPUTED_VALUE"""),4.0)</f>
        <v>4</v>
      </c>
      <c r="AW8" s="44">
        <f>IFERROR(__xludf.DUMMYFUNCTION("""COMPUTED_VALUE"""),2.0)</f>
        <v>2</v>
      </c>
      <c r="AX8" s="45">
        <f t="shared" si="2"/>
        <v>308</v>
      </c>
    </row>
    <row r="9" ht="15.75" customHeight="1">
      <c r="A9" s="46" t="s">
        <v>13</v>
      </c>
      <c r="B9" s="47" t="s">
        <v>129</v>
      </c>
      <c r="C9" s="48">
        <v>2.0</v>
      </c>
      <c r="D9" s="48">
        <v>588.0</v>
      </c>
      <c r="E9" s="49">
        <f>IFERROR(__xludf.DUMMYFUNCTION("""COMPUTED_VALUE"""),308.0)</f>
        <v>308</v>
      </c>
      <c r="F9" s="49">
        <f>IFERROR(__xludf.DUMMYFUNCTION("""COMPUTED_VALUE"""),3.0)</f>
        <v>3</v>
      </c>
      <c r="G9" s="49">
        <f>IFERROR(__xludf.DUMMYFUNCTION("""COMPUTED_VALUE"""),6.0)</f>
        <v>6</v>
      </c>
      <c r="H9" s="49">
        <f>IFERROR(__xludf.DUMMYFUNCTION("""COMPUTED_VALUE"""),301.0)</f>
        <v>301</v>
      </c>
      <c r="I9" s="44">
        <f>IFERROR(__xludf.DUMMYFUNCTION("""COMPUTED_VALUE"""),1.0)</f>
        <v>1</v>
      </c>
      <c r="J9" s="44">
        <f>IFERROR(__xludf.DUMMYFUNCTION("""COMPUTED_VALUE"""),2.0)</f>
        <v>2</v>
      </c>
      <c r="K9" s="44">
        <f>IFERROR(__xludf.DUMMYFUNCTION("""COMPUTED_VALUE"""),9.0)</f>
        <v>9</v>
      </c>
      <c r="L9" s="44">
        <f>IFERROR(__xludf.DUMMYFUNCTION("""COMPUTED_VALUE"""),1.0)</f>
        <v>1</v>
      </c>
      <c r="M9" s="44">
        <f>IFERROR(__xludf.DUMMYFUNCTION("""COMPUTED_VALUE"""),2.0)</f>
        <v>2</v>
      </c>
      <c r="N9" s="44"/>
      <c r="O9" s="44"/>
      <c r="P9" s="44">
        <f>IFERROR(__xludf.DUMMYFUNCTION("""COMPUTED_VALUE"""),2.0)</f>
        <v>2</v>
      </c>
      <c r="Q9" s="44"/>
      <c r="R9" s="44">
        <f>IFERROR(__xludf.DUMMYFUNCTION("""COMPUTED_VALUE"""),3.0)</f>
        <v>3</v>
      </c>
      <c r="S9" s="44"/>
      <c r="T9" s="44">
        <f>IFERROR(__xludf.DUMMYFUNCTION("""COMPUTED_VALUE"""),1.0)</f>
        <v>1</v>
      </c>
      <c r="U9" s="44">
        <f>IFERROR(__xludf.DUMMYFUNCTION("""COMPUTED_VALUE"""),1.0)</f>
        <v>1</v>
      </c>
      <c r="V9" s="44"/>
      <c r="W9" s="44">
        <f>IFERROR(__xludf.DUMMYFUNCTION("""COMPUTED_VALUE"""),3.0)</f>
        <v>3</v>
      </c>
      <c r="X9" s="44">
        <f>IFERROR(__xludf.DUMMYFUNCTION("""COMPUTED_VALUE"""),2.0)</f>
        <v>2</v>
      </c>
      <c r="Y9" s="44">
        <f>IFERROR(__xludf.DUMMYFUNCTION("""COMPUTED_VALUE"""),3.0)</f>
        <v>3</v>
      </c>
      <c r="Z9" s="44"/>
      <c r="AA9" s="44">
        <f>IFERROR(__xludf.DUMMYFUNCTION("""COMPUTED_VALUE"""),4.0)</f>
        <v>4</v>
      </c>
      <c r="AB9" s="44">
        <f>IFERROR(__xludf.DUMMYFUNCTION("""COMPUTED_VALUE"""),1.0)</f>
        <v>1</v>
      </c>
      <c r="AC9" s="44"/>
      <c r="AD9" s="44">
        <f>IFERROR(__xludf.DUMMYFUNCTION("""COMPUTED_VALUE"""),1.0)</f>
        <v>1</v>
      </c>
      <c r="AE9" s="44">
        <f>IFERROR(__xludf.DUMMYFUNCTION("""COMPUTED_VALUE"""),1.0)</f>
        <v>1</v>
      </c>
      <c r="AF9" s="44">
        <f>IFERROR(__xludf.DUMMYFUNCTION("""COMPUTED_VALUE"""),1.0)</f>
        <v>1</v>
      </c>
      <c r="AG9" s="44"/>
      <c r="AH9" s="44"/>
      <c r="AI9" s="44"/>
      <c r="AJ9" s="44"/>
      <c r="AK9" s="44"/>
      <c r="AL9" s="44">
        <f>IFERROR(__xludf.DUMMYFUNCTION("""COMPUTED_VALUE"""),1.0)</f>
        <v>1</v>
      </c>
      <c r="AM9" s="44">
        <f>IFERROR(__xludf.DUMMYFUNCTION("""COMPUTED_VALUE"""),87.0)</f>
        <v>87</v>
      </c>
      <c r="AN9" s="44">
        <f>IFERROR(__xludf.DUMMYFUNCTION("""COMPUTED_VALUE"""),1.0)</f>
        <v>1</v>
      </c>
      <c r="AO9" s="44"/>
      <c r="AP9" s="44">
        <f>IFERROR(__xludf.DUMMYFUNCTION("""COMPUTED_VALUE"""),1.0)</f>
        <v>1</v>
      </c>
      <c r="AQ9" s="44">
        <f>IFERROR(__xludf.DUMMYFUNCTION("""COMPUTED_VALUE"""),1.0)</f>
        <v>1</v>
      </c>
      <c r="AR9" s="44">
        <f>IFERROR(__xludf.DUMMYFUNCTION("""COMPUTED_VALUE"""),145.0)</f>
        <v>145</v>
      </c>
      <c r="AS9" s="44">
        <f>IFERROR(__xludf.DUMMYFUNCTION("""COMPUTED_VALUE"""),1.0)</f>
        <v>1</v>
      </c>
      <c r="AT9" s="43"/>
      <c r="AU9" s="44">
        <f>IFERROR(__xludf.DUMMYFUNCTION("""COMPUTED_VALUE"""),22.0)</f>
        <v>22</v>
      </c>
      <c r="AV9" s="44">
        <f>IFERROR(__xludf.DUMMYFUNCTION("""COMPUTED_VALUE"""),3.0)</f>
        <v>3</v>
      </c>
      <c r="AW9" s="44">
        <f>IFERROR(__xludf.DUMMYFUNCTION("""COMPUTED_VALUE"""),1.0)</f>
        <v>1</v>
      </c>
      <c r="AX9" s="45">
        <f t="shared" si="2"/>
        <v>301</v>
      </c>
    </row>
    <row r="10" ht="15.75" customHeight="1">
      <c r="A10" s="46" t="s">
        <v>13</v>
      </c>
      <c r="B10" s="47" t="s">
        <v>129</v>
      </c>
      <c r="C10" s="48">
        <v>3.0</v>
      </c>
      <c r="D10" s="48">
        <v>587.0</v>
      </c>
      <c r="E10" s="49">
        <f>IFERROR(__xludf.DUMMYFUNCTION("""COMPUTED_VALUE"""),322.0)</f>
        <v>322</v>
      </c>
      <c r="F10" s="49">
        <f>IFERROR(__xludf.DUMMYFUNCTION("""COMPUTED_VALUE"""),2.0)</f>
        <v>2</v>
      </c>
      <c r="G10" s="49">
        <f>IFERROR(__xludf.DUMMYFUNCTION("""COMPUTED_VALUE"""),3.0)</f>
        <v>3</v>
      </c>
      <c r="H10" s="49">
        <f>IFERROR(__xludf.DUMMYFUNCTION("""COMPUTED_VALUE"""),319.0)</f>
        <v>319</v>
      </c>
      <c r="I10" s="44"/>
      <c r="J10" s="44"/>
      <c r="K10" s="44">
        <f>IFERROR(__xludf.DUMMYFUNCTION("""COMPUTED_VALUE"""),2.0)</f>
        <v>2</v>
      </c>
      <c r="L10" s="44"/>
      <c r="M10" s="44"/>
      <c r="N10" s="44"/>
      <c r="O10" s="44"/>
      <c r="P10" s="44"/>
      <c r="Q10" s="44"/>
      <c r="R10" s="44"/>
      <c r="S10" s="44"/>
      <c r="T10" s="44"/>
      <c r="U10" s="44"/>
      <c r="V10" s="44"/>
      <c r="W10" s="44"/>
      <c r="X10" s="44"/>
      <c r="Y10" s="44">
        <f>IFERROR(__xludf.DUMMYFUNCTION("""COMPUTED_VALUE"""),6.0)</f>
        <v>6</v>
      </c>
      <c r="Z10" s="44"/>
      <c r="AA10" s="44">
        <f>IFERROR(__xludf.DUMMYFUNCTION("""COMPUTED_VALUE"""),2.0)</f>
        <v>2</v>
      </c>
      <c r="AB10" s="44"/>
      <c r="AC10" s="44"/>
      <c r="AD10" s="44">
        <f>IFERROR(__xludf.DUMMYFUNCTION("""COMPUTED_VALUE"""),1.0)</f>
        <v>1</v>
      </c>
      <c r="AE10" s="44"/>
      <c r="AF10" s="44"/>
      <c r="AG10" s="44"/>
      <c r="AH10" s="44"/>
      <c r="AI10" s="44"/>
      <c r="AJ10" s="44"/>
      <c r="AK10" s="44">
        <f>IFERROR(__xludf.DUMMYFUNCTION("""COMPUTED_VALUE"""),2.0)</f>
        <v>2</v>
      </c>
      <c r="AL10" s="44">
        <f>IFERROR(__xludf.DUMMYFUNCTION("""COMPUTED_VALUE"""),1.0)</f>
        <v>1</v>
      </c>
      <c r="AM10" s="44">
        <f>IFERROR(__xludf.DUMMYFUNCTION("""COMPUTED_VALUE"""),79.0)</f>
        <v>79</v>
      </c>
      <c r="AN10" s="44"/>
      <c r="AO10" s="44"/>
      <c r="AP10" s="44"/>
      <c r="AQ10" s="44">
        <f>IFERROR(__xludf.DUMMYFUNCTION("""COMPUTED_VALUE"""),2.0)</f>
        <v>2</v>
      </c>
      <c r="AR10" s="44">
        <f>IFERROR(__xludf.DUMMYFUNCTION("""COMPUTED_VALUE"""),173.0)</f>
        <v>173</v>
      </c>
      <c r="AS10" s="44">
        <f>IFERROR(__xludf.DUMMYFUNCTION("""COMPUTED_VALUE"""),10.0)</f>
        <v>10</v>
      </c>
      <c r="AT10" s="44">
        <f>IFERROR(__xludf.DUMMYFUNCTION("""COMPUTED_VALUE"""),1.0)</f>
        <v>1</v>
      </c>
      <c r="AU10" s="44">
        <f>IFERROR(__xludf.DUMMYFUNCTION("""COMPUTED_VALUE"""),27.0)</f>
        <v>27</v>
      </c>
      <c r="AV10" s="44">
        <f>IFERROR(__xludf.DUMMYFUNCTION("""COMPUTED_VALUE"""),10.0)</f>
        <v>10</v>
      </c>
      <c r="AW10" s="44">
        <f>IFERROR(__xludf.DUMMYFUNCTION("""COMPUTED_VALUE"""),3.0)</f>
        <v>3</v>
      </c>
      <c r="AX10" s="45">
        <f t="shared" si="2"/>
        <v>319</v>
      </c>
    </row>
    <row r="11" ht="15.75" customHeight="1">
      <c r="A11" s="46" t="s">
        <v>13</v>
      </c>
      <c r="B11" s="47" t="s">
        <v>129</v>
      </c>
      <c r="C11" s="48">
        <v>4.0</v>
      </c>
      <c r="D11" s="48">
        <v>585.0</v>
      </c>
      <c r="E11" s="49">
        <f>IFERROR(__xludf.DUMMYFUNCTION("""COMPUTED_VALUE"""),254.0)</f>
        <v>254</v>
      </c>
      <c r="F11" s="49">
        <f>IFERROR(__xludf.DUMMYFUNCTION("""COMPUTED_VALUE"""),4.0)</f>
        <v>4</v>
      </c>
      <c r="G11" s="49">
        <f>IFERROR(__xludf.DUMMYFUNCTION("""COMPUTED_VALUE"""),3.0)</f>
        <v>3</v>
      </c>
      <c r="H11" s="49">
        <f>IFERROR(__xludf.DUMMYFUNCTION("""COMPUTED_VALUE"""),251.0)</f>
        <v>251</v>
      </c>
      <c r="I11" s="44">
        <f>IFERROR(__xludf.DUMMYFUNCTION("""COMPUTED_VALUE"""),2.0)</f>
        <v>2</v>
      </c>
      <c r="J11" s="44">
        <f>IFERROR(__xludf.DUMMYFUNCTION("""COMPUTED_VALUE"""),2.0)</f>
        <v>2</v>
      </c>
      <c r="K11" s="44"/>
      <c r="L11" s="44"/>
      <c r="M11" s="44">
        <f>IFERROR(__xludf.DUMMYFUNCTION("""COMPUTED_VALUE"""),1.0)</f>
        <v>1</v>
      </c>
      <c r="N11" s="44"/>
      <c r="O11" s="44"/>
      <c r="P11" s="44">
        <f>IFERROR(__xludf.DUMMYFUNCTION("""COMPUTED_VALUE"""),1.0)</f>
        <v>1</v>
      </c>
      <c r="Q11" s="44"/>
      <c r="R11" s="44">
        <f>IFERROR(__xludf.DUMMYFUNCTION("""COMPUTED_VALUE"""),5.0)</f>
        <v>5</v>
      </c>
      <c r="S11" s="44">
        <f>IFERROR(__xludf.DUMMYFUNCTION("""COMPUTED_VALUE"""),2.0)</f>
        <v>2</v>
      </c>
      <c r="T11" s="44">
        <f>IFERROR(__xludf.DUMMYFUNCTION("""COMPUTED_VALUE"""),1.0)</f>
        <v>1</v>
      </c>
      <c r="U11" s="44"/>
      <c r="V11" s="44"/>
      <c r="W11" s="44">
        <f>IFERROR(__xludf.DUMMYFUNCTION("""COMPUTED_VALUE"""),1.0)</f>
        <v>1</v>
      </c>
      <c r="X11" s="44">
        <f>IFERROR(__xludf.DUMMYFUNCTION("""COMPUTED_VALUE"""),1.0)</f>
        <v>1</v>
      </c>
      <c r="Y11" s="44">
        <f>IFERROR(__xludf.DUMMYFUNCTION("""COMPUTED_VALUE"""),2.0)</f>
        <v>2</v>
      </c>
      <c r="Z11" s="44"/>
      <c r="AA11" s="44">
        <f>IFERROR(__xludf.DUMMYFUNCTION("""COMPUTED_VALUE"""),1.0)</f>
        <v>1</v>
      </c>
      <c r="AB11" s="44"/>
      <c r="AC11" s="44"/>
      <c r="AD11" s="44"/>
      <c r="AE11" s="44"/>
      <c r="AF11" s="44"/>
      <c r="AG11" s="44"/>
      <c r="AH11" s="44">
        <f>IFERROR(__xludf.DUMMYFUNCTION("""COMPUTED_VALUE"""),2.0)</f>
        <v>2</v>
      </c>
      <c r="AI11" s="44">
        <f>IFERROR(__xludf.DUMMYFUNCTION("""COMPUTED_VALUE"""),1.0)</f>
        <v>1</v>
      </c>
      <c r="AJ11" s="44"/>
      <c r="AK11" s="44">
        <f>IFERROR(__xludf.DUMMYFUNCTION("""COMPUTED_VALUE"""),1.0)</f>
        <v>1</v>
      </c>
      <c r="AL11" s="44"/>
      <c r="AM11" s="44">
        <f>IFERROR(__xludf.DUMMYFUNCTION("""COMPUTED_VALUE"""),70.0)</f>
        <v>70</v>
      </c>
      <c r="AN11" s="44">
        <f>IFERROR(__xludf.DUMMYFUNCTION("""COMPUTED_VALUE"""),1.0)</f>
        <v>1</v>
      </c>
      <c r="AO11" s="44">
        <f>IFERROR(__xludf.DUMMYFUNCTION("""COMPUTED_VALUE"""),1.0)</f>
        <v>1</v>
      </c>
      <c r="AP11" s="44"/>
      <c r="AQ11" s="44">
        <f>IFERROR(__xludf.DUMMYFUNCTION("""COMPUTED_VALUE"""),2.0)</f>
        <v>2</v>
      </c>
      <c r="AR11" s="44">
        <f>IFERROR(__xludf.DUMMYFUNCTION("""COMPUTED_VALUE"""),120.0)</f>
        <v>120</v>
      </c>
      <c r="AS11" s="44">
        <f>IFERROR(__xludf.DUMMYFUNCTION("""COMPUTED_VALUE"""),3.0)</f>
        <v>3</v>
      </c>
      <c r="AT11" s="44"/>
      <c r="AU11" s="44">
        <f>IFERROR(__xludf.DUMMYFUNCTION("""COMPUTED_VALUE"""),22.0)</f>
        <v>22</v>
      </c>
      <c r="AV11" s="44"/>
      <c r="AW11" s="44">
        <f>IFERROR(__xludf.DUMMYFUNCTION("""COMPUTED_VALUE"""),3.0)</f>
        <v>3</v>
      </c>
      <c r="AX11" s="45">
        <f t="shared" si="2"/>
        <v>245</v>
      </c>
    </row>
    <row r="12" ht="15.75" customHeight="1">
      <c r="A12" s="46" t="s">
        <v>13</v>
      </c>
      <c r="B12" s="47" t="s">
        <v>130</v>
      </c>
      <c r="C12" s="48">
        <v>1.0</v>
      </c>
      <c r="D12" s="48">
        <v>531.0</v>
      </c>
      <c r="E12" s="49">
        <f>IFERROR(__xludf.DUMMYFUNCTION("""COMPUTED_VALUE"""),283.0)</f>
        <v>283</v>
      </c>
      <c r="F12" s="49">
        <f>IFERROR(__xludf.DUMMYFUNCTION("""COMPUTED_VALUE"""),2.0)</f>
        <v>2</v>
      </c>
      <c r="G12" s="49"/>
      <c r="H12" s="49">
        <f>IFERROR(__xludf.DUMMYFUNCTION("""COMPUTED_VALUE"""),283.0)</f>
        <v>283</v>
      </c>
      <c r="I12" s="44"/>
      <c r="J12" s="44"/>
      <c r="K12" s="44">
        <f>IFERROR(__xludf.DUMMYFUNCTION("""COMPUTED_VALUE"""),1.0)</f>
        <v>1</v>
      </c>
      <c r="L12" s="44"/>
      <c r="M12" s="44"/>
      <c r="N12" s="44"/>
      <c r="O12" s="44"/>
      <c r="P12" s="44">
        <f>IFERROR(__xludf.DUMMYFUNCTION("""COMPUTED_VALUE"""),3.0)</f>
        <v>3</v>
      </c>
      <c r="Q12" s="44"/>
      <c r="R12" s="44">
        <f>IFERROR(__xludf.DUMMYFUNCTION("""COMPUTED_VALUE"""),1.0)</f>
        <v>1</v>
      </c>
      <c r="S12" s="44"/>
      <c r="T12" s="44"/>
      <c r="U12" s="44"/>
      <c r="V12" s="44"/>
      <c r="W12" s="44"/>
      <c r="X12" s="44"/>
      <c r="Y12" s="44"/>
      <c r="Z12" s="44"/>
      <c r="AA12" s="44">
        <f>IFERROR(__xludf.DUMMYFUNCTION("""COMPUTED_VALUE"""),1.0)</f>
        <v>1</v>
      </c>
      <c r="AB12" s="44"/>
      <c r="AC12" s="44"/>
      <c r="AD12" s="44"/>
      <c r="AE12" s="44">
        <f>IFERROR(__xludf.DUMMYFUNCTION("""COMPUTED_VALUE"""),1.0)</f>
        <v>1</v>
      </c>
      <c r="AF12" s="44">
        <f>IFERROR(__xludf.DUMMYFUNCTION("""COMPUTED_VALUE"""),2.0)</f>
        <v>2</v>
      </c>
      <c r="AG12" s="44">
        <f>IFERROR(__xludf.DUMMYFUNCTION("""COMPUTED_VALUE"""),3.0)</f>
        <v>3</v>
      </c>
      <c r="AH12" s="44"/>
      <c r="AI12" s="44">
        <f>IFERROR(__xludf.DUMMYFUNCTION("""COMPUTED_VALUE"""),1.0)</f>
        <v>1</v>
      </c>
      <c r="AJ12" s="44"/>
      <c r="AK12" s="44">
        <f>IFERROR(__xludf.DUMMYFUNCTION("""COMPUTED_VALUE"""),1.0)</f>
        <v>1</v>
      </c>
      <c r="AL12" s="44"/>
      <c r="AM12" s="44">
        <f>IFERROR(__xludf.DUMMYFUNCTION("""COMPUTED_VALUE"""),87.0)</f>
        <v>87</v>
      </c>
      <c r="AN12" s="44">
        <f>IFERROR(__xludf.DUMMYFUNCTION("""COMPUTED_VALUE"""),6.0)</f>
        <v>6</v>
      </c>
      <c r="AO12" s="44"/>
      <c r="AP12" s="44"/>
      <c r="AQ12" s="44">
        <f>IFERROR(__xludf.DUMMYFUNCTION("""COMPUTED_VALUE"""),1.0)</f>
        <v>1</v>
      </c>
      <c r="AR12" s="44">
        <f>IFERROR(__xludf.DUMMYFUNCTION("""COMPUTED_VALUE"""),130.0)</f>
        <v>130</v>
      </c>
      <c r="AS12" s="44">
        <f>IFERROR(__xludf.DUMMYFUNCTION("""COMPUTED_VALUE"""),10.0)</f>
        <v>10</v>
      </c>
      <c r="AT12" s="44">
        <f>IFERROR(__xludf.DUMMYFUNCTION("""COMPUTED_VALUE"""),3.0)</f>
        <v>3</v>
      </c>
      <c r="AU12" s="44">
        <f>IFERROR(__xludf.DUMMYFUNCTION("""COMPUTED_VALUE"""),20.0)</f>
        <v>20</v>
      </c>
      <c r="AV12" s="44">
        <f>IFERROR(__xludf.DUMMYFUNCTION("""COMPUTED_VALUE"""),12.0)</f>
        <v>12</v>
      </c>
      <c r="AW12" s="44"/>
      <c r="AX12" s="45">
        <f t="shared" si="2"/>
        <v>283</v>
      </c>
    </row>
    <row r="13" ht="15.75" customHeight="1">
      <c r="A13" s="46" t="s">
        <v>13</v>
      </c>
      <c r="B13" s="47" t="s">
        <v>130</v>
      </c>
      <c r="C13" s="48">
        <v>2.0</v>
      </c>
      <c r="D13" s="48">
        <v>531.0</v>
      </c>
      <c r="E13" s="49"/>
      <c r="F13" s="49"/>
      <c r="G13" s="49">
        <f>IFERROR(__xludf.DUMMYFUNCTION("""COMPUTED_VALUE"""),0.0)</f>
        <v>0</v>
      </c>
      <c r="H13" s="49">
        <f>IFERROR(__xludf.DUMMYFUNCTION("""COMPUTED_VALUE"""),298.0)</f>
        <v>298</v>
      </c>
      <c r="I13" s="44">
        <f>IFERROR(__xludf.DUMMYFUNCTION("""COMPUTED_VALUE"""),1.0)</f>
        <v>1</v>
      </c>
      <c r="J13" s="44">
        <f>IFERROR(__xludf.DUMMYFUNCTION("""COMPUTED_VALUE"""),1.0)</f>
        <v>1</v>
      </c>
      <c r="K13" s="44">
        <f>IFERROR(__xludf.DUMMYFUNCTION("""COMPUTED_VALUE"""),3.0)</f>
        <v>3</v>
      </c>
      <c r="L13" s="44">
        <f>IFERROR(__xludf.DUMMYFUNCTION("""COMPUTED_VALUE"""),1.0)</f>
        <v>1</v>
      </c>
      <c r="M13" s="44"/>
      <c r="N13" s="44"/>
      <c r="O13" s="44"/>
      <c r="P13" s="44">
        <f>IFERROR(__xludf.DUMMYFUNCTION("""COMPUTED_VALUE"""),1.0)</f>
        <v>1</v>
      </c>
      <c r="Q13" s="44">
        <f>IFERROR(__xludf.DUMMYFUNCTION("""COMPUTED_VALUE"""),2.0)</f>
        <v>2</v>
      </c>
      <c r="R13" s="44"/>
      <c r="S13" s="44">
        <f>IFERROR(__xludf.DUMMYFUNCTION("""COMPUTED_VALUE"""),1.0)</f>
        <v>1</v>
      </c>
      <c r="T13" s="44"/>
      <c r="U13" s="44"/>
      <c r="V13" s="44">
        <f>IFERROR(__xludf.DUMMYFUNCTION("""COMPUTED_VALUE"""),1.0)</f>
        <v>1</v>
      </c>
      <c r="W13" s="44"/>
      <c r="X13" s="44"/>
      <c r="Y13" s="44"/>
      <c r="Z13" s="44"/>
      <c r="AA13" s="44">
        <f>IFERROR(__xludf.DUMMYFUNCTION("""COMPUTED_VALUE"""),1.0)</f>
        <v>1</v>
      </c>
      <c r="AB13" s="44"/>
      <c r="AC13" s="44">
        <f>IFERROR(__xludf.DUMMYFUNCTION("""COMPUTED_VALUE"""),1.0)</f>
        <v>1</v>
      </c>
      <c r="AD13" s="44">
        <f>IFERROR(__xludf.DUMMYFUNCTION("""COMPUTED_VALUE"""),1.0)</f>
        <v>1</v>
      </c>
      <c r="AE13" s="44"/>
      <c r="AF13" s="44"/>
      <c r="AG13" s="44"/>
      <c r="AH13" s="44">
        <f>IFERROR(__xludf.DUMMYFUNCTION("""COMPUTED_VALUE"""),1.0)</f>
        <v>1</v>
      </c>
      <c r="AI13" s="44"/>
      <c r="AJ13" s="44"/>
      <c r="AK13" s="44"/>
      <c r="AL13" s="44"/>
      <c r="AM13" s="44">
        <f>IFERROR(__xludf.DUMMYFUNCTION("""COMPUTED_VALUE"""),101.0)</f>
        <v>101</v>
      </c>
      <c r="AN13" s="44">
        <f>IFERROR(__xludf.DUMMYFUNCTION("""COMPUTED_VALUE"""),2.0)</f>
        <v>2</v>
      </c>
      <c r="AO13" s="44"/>
      <c r="AP13" s="44"/>
      <c r="AQ13" s="44">
        <f>IFERROR(__xludf.DUMMYFUNCTION("""COMPUTED_VALUE"""),1.0)</f>
        <v>1</v>
      </c>
      <c r="AR13" s="44">
        <f>IFERROR(__xludf.DUMMYFUNCTION("""COMPUTED_VALUE"""),146.0)</f>
        <v>146</v>
      </c>
      <c r="AS13" s="44">
        <f>IFERROR(__xludf.DUMMYFUNCTION("""COMPUTED_VALUE"""),5.0)</f>
        <v>5</v>
      </c>
      <c r="AT13" s="44">
        <f>IFERROR(__xludf.DUMMYFUNCTION("""COMPUTED_VALUE"""),2.0)</f>
        <v>2</v>
      </c>
      <c r="AU13" s="44">
        <f>IFERROR(__xludf.DUMMYFUNCTION("""COMPUTED_VALUE"""),22.0)</f>
        <v>22</v>
      </c>
      <c r="AV13" s="44">
        <f>IFERROR(__xludf.DUMMYFUNCTION("""COMPUTED_VALUE"""),4.0)</f>
        <v>4</v>
      </c>
      <c r="AW13" s="44">
        <f>IFERROR(__xludf.DUMMYFUNCTION("""COMPUTED_VALUE"""),0.0)</f>
        <v>0</v>
      </c>
      <c r="AX13" s="45">
        <f t="shared" si="2"/>
        <v>298</v>
      </c>
    </row>
    <row r="14" ht="15.75" customHeight="1">
      <c r="A14" s="46" t="s">
        <v>13</v>
      </c>
      <c r="B14" s="47" t="s">
        <v>130</v>
      </c>
      <c r="C14" s="48">
        <v>3.0</v>
      </c>
      <c r="D14" s="48">
        <v>530.0</v>
      </c>
      <c r="E14" s="49">
        <f>IFERROR(__xludf.DUMMYFUNCTION("""COMPUTED_VALUE"""),284.0)</f>
        <v>284</v>
      </c>
      <c r="F14" s="49">
        <f>IFERROR(__xludf.DUMMYFUNCTION("""COMPUTED_VALUE"""),1.0)</f>
        <v>1</v>
      </c>
      <c r="G14" s="49">
        <f>IFERROR(__xludf.DUMMYFUNCTION("""COMPUTED_VALUE"""),0.0)</f>
        <v>0</v>
      </c>
      <c r="H14" s="49">
        <f>IFERROR(__xludf.DUMMYFUNCTION("""COMPUTED_VALUE"""),284.0)</f>
        <v>284</v>
      </c>
      <c r="I14" s="44"/>
      <c r="J14" s="44">
        <f>IFERROR(__xludf.DUMMYFUNCTION("""COMPUTED_VALUE"""),1.0)</f>
        <v>1</v>
      </c>
      <c r="K14" s="44"/>
      <c r="L14" s="44"/>
      <c r="M14" s="44"/>
      <c r="N14" s="44"/>
      <c r="O14" s="44"/>
      <c r="P14" s="44"/>
      <c r="Q14" s="44"/>
      <c r="R14" s="44"/>
      <c r="S14" s="44"/>
      <c r="T14" s="44"/>
      <c r="U14" s="44"/>
      <c r="V14" s="44"/>
      <c r="W14" s="44">
        <f>IFERROR(__xludf.DUMMYFUNCTION("""COMPUTED_VALUE"""),1.0)</f>
        <v>1</v>
      </c>
      <c r="X14" s="44"/>
      <c r="Y14" s="44"/>
      <c r="Z14" s="44">
        <f>IFERROR(__xludf.DUMMYFUNCTION("""COMPUTED_VALUE"""),1.0)</f>
        <v>1</v>
      </c>
      <c r="AA14" s="44"/>
      <c r="AB14" s="44"/>
      <c r="AC14" s="44">
        <f>IFERROR(__xludf.DUMMYFUNCTION("""COMPUTED_VALUE"""),3.0)</f>
        <v>3</v>
      </c>
      <c r="AD14" s="44">
        <f>IFERROR(__xludf.DUMMYFUNCTION("""COMPUTED_VALUE"""),1.0)</f>
        <v>1</v>
      </c>
      <c r="AE14" s="44">
        <f>IFERROR(__xludf.DUMMYFUNCTION("""COMPUTED_VALUE"""),2.0)</f>
        <v>2</v>
      </c>
      <c r="AF14" s="44"/>
      <c r="AG14" s="44">
        <f>IFERROR(__xludf.DUMMYFUNCTION("""COMPUTED_VALUE"""),2.0)</f>
        <v>2</v>
      </c>
      <c r="AH14" s="44"/>
      <c r="AI14" s="44">
        <f>IFERROR(__xludf.DUMMYFUNCTION("""COMPUTED_VALUE"""),1.0)</f>
        <v>1</v>
      </c>
      <c r="AJ14" s="44"/>
      <c r="AK14" s="44"/>
      <c r="AL14" s="44"/>
      <c r="AM14" s="44">
        <f>IFERROR(__xludf.DUMMYFUNCTION("""COMPUTED_VALUE"""),87.0)</f>
        <v>87</v>
      </c>
      <c r="AN14" s="44"/>
      <c r="AO14" s="44"/>
      <c r="AP14" s="44">
        <f>IFERROR(__xludf.DUMMYFUNCTION("""COMPUTED_VALUE"""),2.0)</f>
        <v>2</v>
      </c>
      <c r="AQ14" s="44"/>
      <c r="AR14" s="44">
        <f>IFERROR(__xludf.DUMMYFUNCTION("""COMPUTED_VALUE"""),143.0)</f>
        <v>143</v>
      </c>
      <c r="AS14" s="44">
        <f>IFERROR(__xludf.DUMMYFUNCTION("""COMPUTED_VALUE"""),3.0)</f>
        <v>3</v>
      </c>
      <c r="AT14" s="44">
        <f>IFERROR(__xludf.DUMMYFUNCTION("""COMPUTED_VALUE"""),1.0)</f>
        <v>1</v>
      </c>
      <c r="AU14" s="44">
        <f>IFERROR(__xludf.DUMMYFUNCTION("""COMPUTED_VALUE"""),25.0)</f>
        <v>25</v>
      </c>
      <c r="AV14" s="44">
        <f>IFERROR(__xludf.DUMMYFUNCTION("""COMPUTED_VALUE"""),7.0)</f>
        <v>7</v>
      </c>
      <c r="AW14" s="44">
        <f>IFERROR(__xludf.DUMMYFUNCTION("""COMPUTED_VALUE"""),1.0)</f>
        <v>1</v>
      </c>
      <c r="AX14" s="45">
        <f t="shared" si="2"/>
        <v>281</v>
      </c>
    </row>
    <row r="15" ht="15.75" customHeight="1">
      <c r="A15" s="46" t="s">
        <v>13</v>
      </c>
      <c r="B15" s="47" t="s">
        <v>131</v>
      </c>
      <c r="C15" s="48">
        <v>1.0</v>
      </c>
      <c r="D15" s="48">
        <v>590.0</v>
      </c>
      <c r="E15" s="49">
        <f>IFERROR(__xludf.DUMMYFUNCTION("""COMPUTED_VALUE"""),353.0)</f>
        <v>353</v>
      </c>
      <c r="F15" s="49">
        <f>IFERROR(__xludf.DUMMYFUNCTION("""COMPUTED_VALUE"""),4.0)</f>
        <v>4</v>
      </c>
      <c r="G15" s="49">
        <f>IFERROR(__xludf.DUMMYFUNCTION("""COMPUTED_VALUE"""),3.0)</f>
        <v>3</v>
      </c>
      <c r="H15" s="49">
        <f>IFERROR(__xludf.DUMMYFUNCTION("""COMPUTED_VALUE"""),350.0)</f>
        <v>350</v>
      </c>
      <c r="I15" s="44">
        <f>IFERROR(__xludf.DUMMYFUNCTION("""COMPUTED_VALUE"""),0.0)</f>
        <v>0</v>
      </c>
      <c r="J15" s="44">
        <f>IFERROR(__xludf.DUMMYFUNCTION("""COMPUTED_VALUE"""),3.0)</f>
        <v>3</v>
      </c>
      <c r="K15" s="44">
        <f>IFERROR(__xludf.DUMMYFUNCTION("""COMPUTED_VALUE"""),4.0)</f>
        <v>4</v>
      </c>
      <c r="L15" s="44"/>
      <c r="M15" s="44"/>
      <c r="N15" s="44"/>
      <c r="O15" s="44">
        <f>IFERROR(__xludf.DUMMYFUNCTION("""COMPUTED_VALUE"""),0.0)</f>
        <v>0</v>
      </c>
      <c r="P15" s="44">
        <f>IFERROR(__xludf.DUMMYFUNCTION("""COMPUTED_VALUE"""),1.0)</f>
        <v>1</v>
      </c>
      <c r="Q15" s="44">
        <f>IFERROR(__xludf.DUMMYFUNCTION("""COMPUTED_VALUE"""),0.0)</f>
        <v>0</v>
      </c>
      <c r="R15" s="44">
        <f>IFERROR(__xludf.DUMMYFUNCTION("""COMPUTED_VALUE"""),1.0)</f>
        <v>1</v>
      </c>
      <c r="S15" s="44"/>
      <c r="T15" s="44"/>
      <c r="U15" s="44"/>
      <c r="V15" s="44">
        <f>IFERROR(__xludf.DUMMYFUNCTION("""COMPUTED_VALUE"""),0.0)</f>
        <v>0</v>
      </c>
      <c r="W15" s="44"/>
      <c r="X15" s="44"/>
      <c r="Y15" s="44"/>
      <c r="Z15" s="44"/>
      <c r="AA15" s="44"/>
      <c r="AB15" s="44"/>
      <c r="AC15" s="44"/>
      <c r="AD15" s="44"/>
      <c r="AE15" s="44"/>
      <c r="AF15" s="44"/>
      <c r="AG15" s="44"/>
      <c r="AH15" s="44"/>
      <c r="AI15" s="44">
        <f>IFERROR(__xludf.DUMMYFUNCTION("""COMPUTED_VALUE"""),0.0)</f>
        <v>0</v>
      </c>
      <c r="AJ15" s="44">
        <f>IFERROR(__xludf.DUMMYFUNCTION("""COMPUTED_VALUE"""),1.0)</f>
        <v>1</v>
      </c>
      <c r="AK15" s="44">
        <f>IFERROR(__xludf.DUMMYFUNCTION("""COMPUTED_VALUE"""),0.0)</f>
        <v>0</v>
      </c>
      <c r="AL15" s="44">
        <f>IFERROR(__xludf.DUMMYFUNCTION("""COMPUTED_VALUE"""),1.0)</f>
        <v>1</v>
      </c>
      <c r="AM15" s="44">
        <f>IFERROR(__xludf.DUMMYFUNCTION("""COMPUTED_VALUE"""),82.0)</f>
        <v>82</v>
      </c>
      <c r="AN15" s="44">
        <f>IFERROR(__xludf.DUMMYFUNCTION("""COMPUTED_VALUE"""),0.0)</f>
        <v>0</v>
      </c>
      <c r="AO15" s="44">
        <f>IFERROR(__xludf.DUMMYFUNCTION("""COMPUTED_VALUE"""),0.0)</f>
        <v>0</v>
      </c>
      <c r="AP15" s="44">
        <f>IFERROR(__xludf.DUMMYFUNCTION("""COMPUTED_VALUE"""),1.0)</f>
        <v>1</v>
      </c>
      <c r="AQ15" s="44">
        <f>IFERROR(__xludf.DUMMYFUNCTION("""COMPUTED_VALUE"""),0.0)</f>
        <v>0</v>
      </c>
      <c r="AR15" s="44">
        <f>IFERROR(__xludf.DUMMYFUNCTION("""COMPUTED_VALUE"""),240.0)</f>
        <v>240</v>
      </c>
      <c r="AS15" s="44">
        <f>IFERROR(__xludf.DUMMYFUNCTION("""COMPUTED_VALUE"""),3.0)</f>
        <v>3</v>
      </c>
      <c r="AT15" s="44">
        <f>IFERROR(__xludf.DUMMYFUNCTION("""COMPUTED_VALUE"""),0.0)</f>
        <v>0</v>
      </c>
      <c r="AU15" s="44">
        <f>IFERROR(__xludf.DUMMYFUNCTION("""COMPUTED_VALUE"""),5.0)</f>
        <v>5</v>
      </c>
      <c r="AV15" s="44">
        <f>IFERROR(__xludf.DUMMYFUNCTION("""COMPUTED_VALUE"""),8.0)</f>
        <v>8</v>
      </c>
      <c r="AW15" s="44">
        <f>IFERROR(__xludf.DUMMYFUNCTION("""COMPUTED_VALUE"""),0.0)</f>
        <v>0</v>
      </c>
      <c r="AX15" s="45">
        <f t="shared" si="2"/>
        <v>350</v>
      </c>
    </row>
    <row r="16" ht="15.75" customHeight="1">
      <c r="A16" s="46" t="s">
        <v>13</v>
      </c>
      <c r="B16" s="47" t="s">
        <v>131</v>
      </c>
      <c r="C16" s="48">
        <v>2.0</v>
      </c>
      <c r="D16" s="48">
        <v>583.0</v>
      </c>
      <c r="E16" s="49">
        <f>IFERROR(__xludf.DUMMYFUNCTION("""COMPUTED_VALUE"""),338.0)</f>
        <v>338</v>
      </c>
      <c r="F16" s="49">
        <f>IFERROR(__xludf.DUMMYFUNCTION("""COMPUTED_VALUE"""),2.0)</f>
        <v>2</v>
      </c>
      <c r="G16" s="49">
        <f>IFERROR(__xludf.DUMMYFUNCTION("""COMPUTED_VALUE"""),4.0)</f>
        <v>4</v>
      </c>
      <c r="H16" s="49">
        <f>IFERROR(__xludf.DUMMYFUNCTION("""COMPUTED_VALUE"""),334.0)</f>
        <v>334</v>
      </c>
      <c r="I16" s="44">
        <f>IFERROR(__xludf.DUMMYFUNCTION("""COMPUTED_VALUE"""),0.0)</f>
        <v>0</v>
      </c>
      <c r="J16" s="44">
        <f>IFERROR(__xludf.DUMMYFUNCTION("""COMPUTED_VALUE"""),0.0)</f>
        <v>0</v>
      </c>
      <c r="K16" s="44">
        <f>IFERROR(__xludf.DUMMYFUNCTION("""COMPUTED_VALUE"""),1.0)</f>
        <v>1</v>
      </c>
      <c r="L16" s="44">
        <f>IFERROR(__xludf.DUMMYFUNCTION("""COMPUTED_VALUE"""),0.0)</f>
        <v>0</v>
      </c>
      <c r="M16" s="44">
        <f>IFERROR(__xludf.DUMMYFUNCTION("""COMPUTED_VALUE"""),2.0)</f>
        <v>2</v>
      </c>
      <c r="N16" s="44">
        <f>IFERROR(__xludf.DUMMYFUNCTION("""COMPUTED_VALUE"""),0.0)</f>
        <v>0</v>
      </c>
      <c r="O16" s="44">
        <f>IFERROR(__xludf.DUMMYFUNCTION("""COMPUTED_VALUE"""),0.0)</f>
        <v>0</v>
      </c>
      <c r="P16" s="44">
        <f>IFERROR(__xludf.DUMMYFUNCTION("""COMPUTED_VALUE"""),2.0)</f>
        <v>2</v>
      </c>
      <c r="Q16" s="44"/>
      <c r="R16" s="44"/>
      <c r="S16" s="44"/>
      <c r="T16" s="44"/>
      <c r="U16" s="44">
        <f>IFERROR(__xludf.DUMMYFUNCTION("""COMPUTED_VALUE"""),0.0)</f>
        <v>0</v>
      </c>
      <c r="V16" s="44">
        <f>IFERROR(__xludf.DUMMYFUNCTION("""COMPUTED_VALUE"""),1.0)</f>
        <v>1</v>
      </c>
      <c r="W16" s="44">
        <f>IFERROR(__xludf.DUMMYFUNCTION("""COMPUTED_VALUE"""),0.0)</f>
        <v>0</v>
      </c>
      <c r="X16" s="44">
        <f>IFERROR(__xludf.DUMMYFUNCTION("""COMPUTED_VALUE"""),1.0)</f>
        <v>1</v>
      </c>
      <c r="Y16" s="44">
        <f>IFERROR(__xludf.DUMMYFUNCTION("""COMPUTED_VALUE"""),0.0)</f>
        <v>0</v>
      </c>
      <c r="Z16" s="44">
        <f>IFERROR(__xludf.DUMMYFUNCTION("""COMPUTED_VALUE"""),1.0)</f>
        <v>1</v>
      </c>
      <c r="AA16" s="44">
        <f>IFERROR(__xludf.DUMMYFUNCTION("""COMPUTED_VALUE"""),0.0)</f>
        <v>0</v>
      </c>
      <c r="AB16" s="44">
        <f>IFERROR(__xludf.DUMMYFUNCTION("""COMPUTED_VALUE"""),0.0)</f>
        <v>0</v>
      </c>
      <c r="AC16" s="44">
        <f>IFERROR(__xludf.DUMMYFUNCTION("""COMPUTED_VALUE"""),0.0)</f>
        <v>0</v>
      </c>
      <c r="AD16" s="44">
        <f>IFERROR(__xludf.DUMMYFUNCTION("""COMPUTED_VALUE"""),1.0)</f>
        <v>1</v>
      </c>
      <c r="AE16" s="44">
        <f>IFERROR(__xludf.DUMMYFUNCTION("""COMPUTED_VALUE"""),0.0)</f>
        <v>0</v>
      </c>
      <c r="AF16" s="44"/>
      <c r="AG16" s="44"/>
      <c r="AH16" s="44"/>
      <c r="AI16" s="44"/>
      <c r="AJ16" s="44"/>
      <c r="AK16" s="44"/>
      <c r="AL16" s="44">
        <f>IFERROR(__xludf.DUMMYFUNCTION("""COMPUTED_VALUE"""),0.0)</f>
        <v>0</v>
      </c>
      <c r="AM16" s="44">
        <f>IFERROR(__xludf.DUMMYFUNCTION("""COMPUTED_VALUE"""),85.0)</f>
        <v>85</v>
      </c>
      <c r="AN16" s="44">
        <f>IFERROR(__xludf.DUMMYFUNCTION("""COMPUTED_VALUE"""),0.0)</f>
        <v>0</v>
      </c>
      <c r="AO16" s="44"/>
      <c r="AP16" s="44"/>
      <c r="AQ16" s="44">
        <f>IFERROR(__xludf.DUMMYFUNCTION("""COMPUTED_VALUE"""),0.0)</f>
        <v>0</v>
      </c>
      <c r="AR16" s="44">
        <f>IFERROR(__xludf.DUMMYFUNCTION("""COMPUTED_VALUE"""),221.0)</f>
        <v>221</v>
      </c>
      <c r="AS16" s="44">
        <f>IFERROR(__xludf.DUMMYFUNCTION("""COMPUTED_VALUE"""),9.0)</f>
        <v>9</v>
      </c>
      <c r="AT16" s="44">
        <f>IFERROR(__xludf.DUMMYFUNCTION("""COMPUTED_VALUE"""),0.0)</f>
        <v>0</v>
      </c>
      <c r="AU16" s="44">
        <f>IFERROR(__xludf.DUMMYFUNCTION("""COMPUTED_VALUE"""),4.0)</f>
        <v>4</v>
      </c>
      <c r="AV16" s="44">
        <f>IFERROR(__xludf.DUMMYFUNCTION("""COMPUTED_VALUE"""),0.0)</f>
        <v>0</v>
      </c>
      <c r="AW16" s="44">
        <f>IFERROR(__xludf.DUMMYFUNCTION("""COMPUTED_VALUE"""),1.0)</f>
        <v>1</v>
      </c>
      <c r="AX16" s="45">
        <f t="shared" si="2"/>
        <v>329</v>
      </c>
    </row>
    <row r="17" ht="15.75" customHeight="1">
      <c r="A17" s="46" t="s">
        <v>13</v>
      </c>
      <c r="B17" s="47" t="s">
        <v>131</v>
      </c>
      <c r="C17" s="48">
        <v>3.0</v>
      </c>
      <c r="D17" s="48">
        <v>257.0</v>
      </c>
      <c r="E17" s="49">
        <f>IFERROR(__xludf.DUMMYFUNCTION("""COMPUTED_VALUE"""),137.0)</f>
        <v>137</v>
      </c>
      <c r="F17" s="49">
        <f>IFERROR(__xludf.DUMMYFUNCTION("""COMPUTED_VALUE"""),2.0)</f>
        <v>2</v>
      </c>
      <c r="G17" s="49">
        <f>IFERROR(__xludf.DUMMYFUNCTION("""COMPUTED_VALUE"""),1.0)</f>
        <v>1</v>
      </c>
      <c r="H17" s="49">
        <f>IFERROR(__xludf.DUMMYFUNCTION("""COMPUTED_VALUE"""),136.0)</f>
        <v>136</v>
      </c>
      <c r="I17" s="44">
        <f>IFERROR(__xludf.DUMMYFUNCTION("""COMPUTED_VALUE"""),0.0)</f>
        <v>0</v>
      </c>
      <c r="J17" s="44">
        <f>IFERROR(__xludf.DUMMYFUNCTION("""COMPUTED_VALUE"""),0.0)</f>
        <v>0</v>
      </c>
      <c r="K17" s="44">
        <f>IFERROR(__xludf.DUMMYFUNCTION("""COMPUTED_VALUE"""),3.0)</f>
        <v>3</v>
      </c>
      <c r="L17" s="44">
        <f>IFERROR(__xludf.DUMMYFUNCTION("""COMPUTED_VALUE"""),0.0)</f>
        <v>0</v>
      </c>
      <c r="M17" s="44">
        <f>IFERROR(__xludf.DUMMYFUNCTION("""COMPUTED_VALUE"""),0.0)</f>
        <v>0</v>
      </c>
      <c r="N17" s="44">
        <f>IFERROR(__xludf.DUMMYFUNCTION("""COMPUTED_VALUE"""),0.0)</f>
        <v>0</v>
      </c>
      <c r="O17" s="44">
        <f>IFERROR(__xludf.DUMMYFUNCTION("""COMPUTED_VALUE"""),0.0)</f>
        <v>0</v>
      </c>
      <c r="P17" s="44">
        <f>IFERROR(__xludf.DUMMYFUNCTION("""COMPUTED_VALUE"""),1.0)</f>
        <v>1</v>
      </c>
      <c r="Q17" s="44"/>
      <c r="R17" s="44"/>
      <c r="S17" s="44"/>
      <c r="T17" s="44"/>
      <c r="U17" s="44"/>
      <c r="V17" s="44"/>
      <c r="W17" s="44"/>
      <c r="X17" s="44"/>
      <c r="Y17" s="44"/>
      <c r="Z17" s="44"/>
      <c r="AA17" s="44"/>
      <c r="AB17" s="44"/>
      <c r="AC17" s="44"/>
      <c r="AD17" s="44"/>
      <c r="AE17" s="44"/>
      <c r="AF17" s="44"/>
      <c r="AG17" s="44"/>
      <c r="AH17" s="44"/>
      <c r="AI17" s="44"/>
      <c r="AJ17" s="44"/>
      <c r="AK17" s="44"/>
      <c r="AL17" s="44">
        <f>IFERROR(__xludf.DUMMYFUNCTION("""COMPUTED_VALUE"""),0.0)</f>
        <v>0</v>
      </c>
      <c r="AM17" s="44">
        <f>IFERROR(__xludf.DUMMYFUNCTION("""COMPUTED_VALUE"""),39.0)</f>
        <v>39</v>
      </c>
      <c r="AN17" s="44">
        <f>IFERROR(__xludf.DUMMYFUNCTION("""COMPUTED_VALUE"""),0.0)</f>
        <v>0</v>
      </c>
      <c r="AO17" s="44">
        <f>IFERROR(__xludf.DUMMYFUNCTION("""COMPUTED_VALUE"""),0.0)</f>
        <v>0</v>
      </c>
      <c r="AP17" s="44">
        <f>IFERROR(__xludf.DUMMYFUNCTION("""COMPUTED_VALUE"""),1.0)</f>
        <v>1</v>
      </c>
      <c r="AQ17" s="44">
        <f>IFERROR(__xludf.DUMMYFUNCTION("""COMPUTED_VALUE"""),2.0)</f>
        <v>2</v>
      </c>
      <c r="AR17" s="44">
        <f>IFERROR(__xludf.DUMMYFUNCTION("""COMPUTED_VALUE"""),82.0)</f>
        <v>82</v>
      </c>
      <c r="AS17" s="44">
        <f>IFERROR(__xludf.DUMMYFUNCTION("""COMPUTED_VALUE"""),1.0)</f>
        <v>1</v>
      </c>
      <c r="AT17" s="44">
        <f>IFERROR(__xludf.DUMMYFUNCTION("""COMPUTED_VALUE"""),0.0)</f>
        <v>0</v>
      </c>
      <c r="AU17" s="44">
        <f>IFERROR(__xludf.DUMMYFUNCTION("""COMPUTED_VALUE"""),2.0)</f>
        <v>2</v>
      </c>
      <c r="AV17" s="44">
        <f>IFERROR(__xludf.DUMMYFUNCTION("""COMPUTED_VALUE"""),5.0)</f>
        <v>5</v>
      </c>
      <c r="AW17" s="44">
        <f>IFERROR(__xludf.DUMMYFUNCTION("""COMPUTED_VALUE"""),0.0)</f>
        <v>0</v>
      </c>
      <c r="AX17" s="45">
        <f t="shared" si="2"/>
        <v>136</v>
      </c>
    </row>
    <row r="18" ht="15.75" customHeight="1">
      <c r="A18" s="46" t="s">
        <v>13</v>
      </c>
      <c r="B18" s="47" t="s">
        <v>132</v>
      </c>
      <c r="C18" s="48">
        <v>1.0</v>
      </c>
      <c r="D18" s="48">
        <v>296.0</v>
      </c>
      <c r="E18" s="49">
        <f>IFERROR(__xludf.DUMMYFUNCTION("""COMPUTED_VALUE"""),169.0)</f>
        <v>169</v>
      </c>
      <c r="F18" s="49">
        <f>IFERROR(__xludf.DUMMYFUNCTION("""COMPUTED_VALUE"""),2.0)</f>
        <v>2</v>
      </c>
      <c r="G18" s="49">
        <f>IFERROR(__xludf.DUMMYFUNCTION("""COMPUTED_VALUE"""),4.0)</f>
        <v>4</v>
      </c>
      <c r="H18" s="49">
        <f>IFERROR(__xludf.DUMMYFUNCTION("""COMPUTED_VALUE"""),165.0)</f>
        <v>165</v>
      </c>
      <c r="I18" s="44">
        <f>IFERROR(__xludf.DUMMYFUNCTION("""COMPUTED_VALUE"""),1.0)</f>
        <v>1</v>
      </c>
      <c r="J18" s="44">
        <f>IFERROR(__xludf.DUMMYFUNCTION("""COMPUTED_VALUE"""),1.0)</f>
        <v>1</v>
      </c>
      <c r="K18" s="44">
        <f>IFERROR(__xludf.DUMMYFUNCTION("""COMPUTED_VALUE"""),1.0)</f>
        <v>1</v>
      </c>
      <c r="L18" s="44"/>
      <c r="M18" s="44">
        <f>IFERROR(__xludf.DUMMYFUNCTION("""COMPUTED_VALUE"""),1.0)</f>
        <v>1</v>
      </c>
      <c r="N18" s="44"/>
      <c r="O18" s="44"/>
      <c r="P18" s="44"/>
      <c r="Q18" s="44"/>
      <c r="R18" s="44"/>
      <c r="S18" s="44"/>
      <c r="T18" s="44"/>
      <c r="U18" s="44"/>
      <c r="V18" s="44">
        <f>IFERROR(__xludf.DUMMYFUNCTION("""COMPUTED_VALUE"""),2.0)</f>
        <v>2</v>
      </c>
      <c r="W18" s="44"/>
      <c r="X18" s="44">
        <f>IFERROR(__xludf.DUMMYFUNCTION("""COMPUTED_VALUE"""),3.0)</f>
        <v>3</v>
      </c>
      <c r="Y18" s="44"/>
      <c r="Z18" s="44"/>
      <c r="AA18" s="44">
        <f>IFERROR(__xludf.DUMMYFUNCTION("""COMPUTED_VALUE"""),1.0)</f>
        <v>1</v>
      </c>
      <c r="AB18" s="44"/>
      <c r="AC18" s="44"/>
      <c r="AD18" s="44"/>
      <c r="AE18" s="44"/>
      <c r="AF18" s="44"/>
      <c r="AG18" s="44"/>
      <c r="AH18" s="44"/>
      <c r="AI18" s="44"/>
      <c r="AJ18" s="44"/>
      <c r="AK18" s="44"/>
      <c r="AL18" s="44"/>
      <c r="AM18" s="44">
        <f>IFERROR(__xludf.DUMMYFUNCTION("""COMPUTED_VALUE"""),24.0)</f>
        <v>24</v>
      </c>
      <c r="AN18" s="44">
        <f>IFERROR(__xludf.DUMMYFUNCTION("""COMPUTED_VALUE"""),1.0)</f>
        <v>1</v>
      </c>
      <c r="AO18" s="44"/>
      <c r="AP18" s="44"/>
      <c r="AQ18" s="44"/>
      <c r="AR18" s="44">
        <f>IFERROR(__xludf.DUMMYFUNCTION("""COMPUTED_VALUE"""),108.0)</f>
        <v>108</v>
      </c>
      <c r="AS18" s="44">
        <f>IFERROR(__xludf.DUMMYFUNCTION("""COMPUTED_VALUE"""),3.0)</f>
        <v>3</v>
      </c>
      <c r="AT18" s="44"/>
      <c r="AU18" s="44">
        <f>IFERROR(__xludf.DUMMYFUNCTION("""COMPUTED_VALUE"""),16.0)</f>
        <v>16</v>
      </c>
      <c r="AV18" s="44">
        <f>IFERROR(__xludf.DUMMYFUNCTION("""COMPUTED_VALUE"""),3.0)</f>
        <v>3</v>
      </c>
      <c r="AW18" s="44"/>
      <c r="AX18" s="45">
        <f t="shared" si="2"/>
        <v>165</v>
      </c>
    </row>
    <row r="19" ht="15.75" customHeight="1">
      <c r="A19" s="46" t="s">
        <v>13</v>
      </c>
      <c r="B19" s="47" t="s">
        <v>133</v>
      </c>
      <c r="C19" s="48">
        <v>1.0</v>
      </c>
      <c r="D19" s="48">
        <v>203.0</v>
      </c>
      <c r="E19" s="49">
        <f>IFERROR(__xludf.DUMMYFUNCTION("""COMPUTED_VALUE"""),149.0)</f>
        <v>149</v>
      </c>
      <c r="F19" s="49">
        <f>IFERROR(__xludf.DUMMYFUNCTION("""COMPUTED_VALUE"""),1.0)</f>
        <v>1</v>
      </c>
      <c r="G19" s="49">
        <f>IFERROR(__xludf.DUMMYFUNCTION("""COMPUTED_VALUE"""),2.0)</f>
        <v>2</v>
      </c>
      <c r="H19" s="49">
        <f>IFERROR(__xludf.DUMMYFUNCTION("""COMPUTED_VALUE"""),149.0)</f>
        <v>149</v>
      </c>
      <c r="I19" s="44">
        <f>IFERROR(__xludf.DUMMYFUNCTION("""COMPUTED_VALUE"""),1.0)</f>
        <v>1</v>
      </c>
      <c r="J19" s="44"/>
      <c r="K19" s="44"/>
      <c r="L19" s="44"/>
      <c r="M19" s="44"/>
      <c r="N19" s="44"/>
      <c r="O19" s="44"/>
      <c r="P19" s="44"/>
      <c r="Q19" s="44"/>
      <c r="R19" s="44"/>
      <c r="S19" s="44">
        <f>IFERROR(__xludf.DUMMYFUNCTION("""COMPUTED_VALUE"""),1.0)</f>
        <v>1</v>
      </c>
      <c r="T19" s="44"/>
      <c r="U19" s="44"/>
      <c r="V19" s="44"/>
      <c r="W19" s="44"/>
      <c r="X19" s="44"/>
      <c r="Y19" s="44"/>
      <c r="Z19" s="44"/>
      <c r="AA19" s="44"/>
      <c r="AB19" s="44"/>
      <c r="AC19" s="44"/>
      <c r="AD19" s="44"/>
      <c r="AE19" s="44">
        <f>IFERROR(__xludf.DUMMYFUNCTION("""COMPUTED_VALUE"""),1.0)</f>
        <v>1</v>
      </c>
      <c r="AF19" s="44"/>
      <c r="AG19" s="44">
        <f>IFERROR(__xludf.DUMMYFUNCTION("""COMPUTED_VALUE"""),1.0)</f>
        <v>1</v>
      </c>
      <c r="AH19" s="44">
        <f>IFERROR(__xludf.DUMMYFUNCTION("""COMPUTED_VALUE"""),1.0)</f>
        <v>1</v>
      </c>
      <c r="AI19" s="44"/>
      <c r="AJ19" s="44"/>
      <c r="AK19" s="44"/>
      <c r="AL19" s="44"/>
      <c r="AM19" s="44">
        <f>IFERROR(__xludf.DUMMYFUNCTION("""COMPUTED_VALUE"""),20.0)</f>
        <v>20</v>
      </c>
      <c r="AN19" s="44"/>
      <c r="AO19" s="44">
        <f>IFERROR(__xludf.DUMMYFUNCTION("""COMPUTED_VALUE"""),1.0)</f>
        <v>1</v>
      </c>
      <c r="AP19" s="44"/>
      <c r="AQ19" s="44">
        <f>IFERROR(__xludf.DUMMYFUNCTION("""COMPUTED_VALUE"""),1.0)</f>
        <v>1</v>
      </c>
      <c r="AR19" s="44">
        <f>IFERROR(__xludf.DUMMYFUNCTION("""COMPUTED_VALUE"""),96.0)</f>
        <v>96</v>
      </c>
      <c r="AS19" s="44">
        <f>IFERROR(__xludf.DUMMYFUNCTION("""COMPUTED_VALUE"""),1.0)</f>
        <v>1</v>
      </c>
      <c r="AT19" s="44"/>
      <c r="AU19" s="44">
        <f>IFERROR(__xludf.DUMMYFUNCTION("""COMPUTED_VALUE"""),24.0)</f>
        <v>24</v>
      </c>
      <c r="AV19" s="44"/>
      <c r="AW19" s="44">
        <f>IFERROR(__xludf.DUMMYFUNCTION("""COMPUTED_VALUE"""),1.0)</f>
        <v>1</v>
      </c>
      <c r="AX19" s="45">
        <f t="shared" si="2"/>
        <v>149</v>
      </c>
    </row>
    <row r="20" ht="15.75" customHeight="1">
      <c r="A20" s="46" t="s">
        <v>13</v>
      </c>
      <c r="B20" s="47" t="s">
        <v>133</v>
      </c>
      <c r="C20" s="48">
        <v>2.0</v>
      </c>
      <c r="D20" s="48">
        <v>202.0</v>
      </c>
      <c r="E20" s="49">
        <f>IFERROR(__xludf.DUMMYFUNCTION("""COMPUTED_VALUE"""),156.0)</f>
        <v>156</v>
      </c>
      <c r="F20" s="49">
        <f>IFERROR(__xludf.DUMMYFUNCTION("""COMPUTED_VALUE"""),3.0)</f>
        <v>3</v>
      </c>
      <c r="G20" s="49">
        <f>IFERROR(__xludf.DUMMYFUNCTION("""COMPUTED_VALUE"""),1.0)</f>
        <v>1</v>
      </c>
      <c r="H20" s="49">
        <f>IFERROR(__xludf.DUMMYFUNCTION("""COMPUTED_VALUE"""),155.0)</f>
        <v>155</v>
      </c>
      <c r="I20" s="44"/>
      <c r="J20" s="44">
        <f>IFERROR(__xludf.DUMMYFUNCTION("""COMPUTED_VALUE"""),1.0)</f>
        <v>1</v>
      </c>
      <c r="K20" s="44">
        <f>IFERROR(__xludf.DUMMYFUNCTION("""COMPUTED_VALUE"""),1.0)</f>
        <v>1</v>
      </c>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f>IFERROR(__xludf.DUMMYFUNCTION("""COMPUTED_VALUE"""),1.0)</f>
        <v>1</v>
      </c>
      <c r="AM20" s="44">
        <f>IFERROR(__xludf.DUMMYFUNCTION("""COMPUTED_VALUE"""),30.0)</f>
        <v>30</v>
      </c>
      <c r="AN20" s="44"/>
      <c r="AO20" s="44"/>
      <c r="AP20" s="44">
        <f>IFERROR(__xludf.DUMMYFUNCTION("""COMPUTED_VALUE"""),1.0)</f>
        <v>1</v>
      </c>
      <c r="AQ20" s="44">
        <f>IFERROR(__xludf.DUMMYFUNCTION("""COMPUTED_VALUE"""),1.0)</f>
        <v>1</v>
      </c>
      <c r="AR20" s="44">
        <f>IFERROR(__xludf.DUMMYFUNCTION("""COMPUTED_VALUE"""),90.0)</f>
        <v>90</v>
      </c>
      <c r="AS20" s="44"/>
      <c r="AT20" s="44"/>
      <c r="AU20" s="44">
        <f>IFERROR(__xludf.DUMMYFUNCTION("""COMPUTED_VALUE"""),26.0)</f>
        <v>26</v>
      </c>
      <c r="AV20" s="44">
        <f>IFERROR(__xludf.DUMMYFUNCTION("""COMPUTED_VALUE"""),1.0)</f>
        <v>1</v>
      </c>
      <c r="AW20" s="44">
        <f>IFERROR(__xludf.DUMMYFUNCTION("""COMPUTED_VALUE"""),2.0)</f>
        <v>2</v>
      </c>
      <c r="AX20" s="45">
        <f t="shared" si="2"/>
        <v>154</v>
      </c>
    </row>
    <row r="21" ht="15.75" customHeight="1">
      <c r="A21" s="46" t="s">
        <v>13</v>
      </c>
      <c r="B21" s="47" t="s">
        <v>134</v>
      </c>
      <c r="C21" s="48">
        <v>1.0</v>
      </c>
      <c r="D21" s="48">
        <v>347.0</v>
      </c>
      <c r="E21" s="49">
        <f>IFERROR(__xludf.DUMMYFUNCTION("""COMPUTED_VALUE"""),212.0)</f>
        <v>212</v>
      </c>
      <c r="F21" s="49">
        <f>IFERROR(__xludf.DUMMYFUNCTION("""COMPUTED_VALUE"""),4.0)</f>
        <v>4</v>
      </c>
      <c r="G21" s="49">
        <f>IFERROR(__xludf.DUMMYFUNCTION("""COMPUTED_VALUE"""),1.0)</f>
        <v>1</v>
      </c>
      <c r="H21" s="49">
        <f>IFERROR(__xludf.DUMMYFUNCTION("""COMPUTED_VALUE"""),211.0)</f>
        <v>211</v>
      </c>
      <c r="I21" s="44"/>
      <c r="J21" s="44"/>
      <c r="K21" s="44">
        <f>IFERROR(__xludf.DUMMYFUNCTION("""COMPUTED_VALUE"""),1.0)</f>
        <v>1</v>
      </c>
      <c r="L21" s="44"/>
      <c r="M21" s="44">
        <f>IFERROR(__xludf.DUMMYFUNCTION("""COMPUTED_VALUE"""),1.0)</f>
        <v>1</v>
      </c>
      <c r="N21" s="44"/>
      <c r="O21" s="44"/>
      <c r="P21" s="44"/>
      <c r="Q21" s="44"/>
      <c r="R21" s="44">
        <f>IFERROR(__xludf.DUMMYFUNCTION("""COMPUTED_VALUE"""),1.0)</f>
        <v>1</v>
      </c>
      <c r="S21" s="44"/>
      <c r="T21" s="44"/>
      <c r="U21" s="44"/>
      <c r="V21" s="44"/>
      <c r="W21" s="44"/>
      <c r="X21" s="44"/>
      <c r="Y21" s="44"/>
      <c r="Z21" s="44"/>
      <c r="AA21" s="44"/>
      <c r="AB21" s="44"/>
      <c r="AC21" s="44"/>
      <c r="AD21" s="44"/>
      <c r="AE21" s="44">
        <f>IFERROR(__xludf.DUMMYFUNCTION("""COMPUTED_VALUE"""),1.0)</f>
        <v>1</v>
      </c>
      <c r="AF21" s="44"/>
      <c r="AG21" s="44"/>
      <c r="AH21" s="44">
        <f>IFERROR(__xludf.DUMMYFUNCTION("""COMPUTED_VALUE"""),2.0)</f>
        <v>2</v>
      </c>
      <c r="AI21" s="44"/>
      <c r="AJ21" s="44"/>
      <c r="AK21" s="44"/>
      <c r="AL21" s="44"/>
      <c r="AM21" s="44">
        <f>IFERROR(__xludf.DUMMYFUNCTION("""COMPUTED_VALUE"""),53.0)</f>
        <v>53</v>
      </c>
      <c r="AN21" s="44"/>
      <c r="AO21" s="44">
        <f>IFERROR(__xludf.DUMMYFUNCTION("""COMPUTED_VALUE"""),1.0)</f>
        <v>1</v>
      </c>
      <c r="AP21" s="44"/>
      <c r="AQ21" s="44"/>
      <c r="AR21" s="44">
        <f>IFERROR(__xludf.DUMMYFUNCTION("""COMPUTED_VALUE"""),81.0)</f>
        <v>81</v>
      </c>
      <c r="AS21" s="44"/>
      <c r="AT21" s="44">
        <f>IFERROR(__xludf.DUMMYFUNCTION("""COMPUTED_VALUE"""),1.0)</f>
        <v>1</v>
      </c>
      <c r="AU21" s="44">
        <f>IFERROR(__xludf.DUMMYFUNCTION("""COMPUTED_VALUE"""),67.0)</f>
        <v>67</v>
      </c>
      <c r="AV21" s="44">
        <f>IFERROR(__xludf.DUMMYFUNCTION("""COMPUTED_VALUE"""),1.0)</f>
        <v>1</v>
      </c>
      <c r="AW21" s="44">
        <f>IFERROR(__xludf.DUMMYFUNCTION("""COMPUTED_VALUE"""),1.0)</f>
        <v>1</v>
      </c>
      <c r="AX21" s="45">
        <f t="shared" si="2"/>
        <v>211</v>
      </c>
    </row>
    <row r="22" ht="15.75" customHeight="1">
      <c r="A22" s="46" t="s">
        <v>13</v>
      </c>
      <c r="B22" s="47" t="s">
        <v>135</v>
      </c>
      <c r="C22" s="48">
        <v>1.0</v>
      </c>
      <c r="D22" s="48">
        <v>482.0</v>
      </c>
      <c r="E22" s="49">
        <f>IFERROR(__xludf.DUMMYFUNCTION("""COMPUTED_VALUE"""),310.0)</f>
        <v>310</v>
      </c>
      <c r="F22" s="49">
        <f>IFERROR(__xludf.DUMMYFUNCTION("""COMPUTED_VALUE"""),3.0)</f>
        <v>3</v>
      </c>
      <c r="G22" s="49">
        <f>IFERROR(__xludf.DUMMYFUNCTION("""COMPUTED_VALUE"""),0.0)</f>
        <v>0</v>
      </c>
      <c r="H22" s="49">
        <f>IFERROR(__xludf.DUMMYFUNCTION("""COMPUTED_VALUE"""),310.0)</f>
        <v>310</v>
      </c>
      <c r="I22" s="44">
        <f>IFERROR(__xludf.DUMMYFUNCTION("""COMPUTED_VALUE"""),0.0)</f>
        <v>0</v>
      </c>
      <c r="J22" s="44"/>
      <c r="K22" s="44"/>
      <c r="L22" s="44"/>
      <c r="M22" s="44"/>
      <c r="N22" s="44"/>
      <c r="O22" s="44"/>
      <c r="P22" s="44"/>
      <c r="Q22" s="44"/>
      <c r="R22" s="44"/>
      <c r="S22" s="44"/>
      <c r="T22" s="44"/>
      <c r="U22" s="44"/>
      <c r="V22" s="44"/>
      <c r="W22" s="44"/>
      <c r="X22" s="44"/>
      <c r="Y22" s="44"/>
      <c r="Z22" s="44"/>
      <c r="AA22" s="44"/>
      <c r="AB22" s="44"/>
      <c r="AC22" s="44"/>
      <c r="AD22" s="44"/>
      <c r="AE22" s="44"/>
      <c r="AF22" s="44">
        <f>IFERROR(__xludf.DUMMYFUNCTION("""COMPUTED_VALUE"""),0.0)</f>
        <v>0</v>
      </c>
      <c r="AG22" s="44"/>
      <c r="AH22" s="44"/>
      <c r="AI22" s="44"/>
      <c r="AJ22" s="44"/>
      <c r="AK22" s="44"/>
      <c r="AL22" s="44">
        <f>IFERROR(__xludf.DUMMYFUNCTION("""COMPUTED_VALUE"""),0.0)</f>
        <v>0</v>
      </c>
      <c r="AM22" s="44">
        <f>IFERROR(__xludf.DUMMYFUNCTION("""COMPUTED_VALUE"""),90.0)</f>
        <v>90</v>
      </c>
      <c r="AN22" s="44"/>
      <c r="AO22" s="44"/>
      <c r="AP22" s="44">
        <f>IFERROR(__xludf.DUMMYFUNCTION("""COMPUTED_VALUE"""),0.0)</f>
        <v>0</v>
      </c>
      <c r="AQ22" s="44">
        <f>IFERROR(__xludf.DUMMYFUNCTION("""COMPUTED_VALUE"""),1.0)</f>
        <v>1</v>
      </c>
      <c r="AR22" s="44">
        <f>IFERROR(__xludf.DUMMYFUNCTION("""COMPUTED_VALUE"""),173.0)</f>
        <v>173</v>
      </c>
      <c r="AS22" s="44">
        <f>IFERROR(__xludf.DUMMYFUNCTION("""COMPUTED_VALUE"""),5.0)</f>
        <v>5</v>
      </c>
      <c r="AT22" s="44"/>
      <c r="AU22" s="44">
        <f>IFERROR(__xludf.DUMMYFUNCTION("""COMPUTED_VALUE"""),36.0)</f>
        <v>36</v>
      </c>
      <c r="AV22" s="44">
        <f>IFERROR(__xludf.DUMMYFUNCTION("""COMPUTED_VALUE"""),4.0)</f>
        <v>4</v>
      </c>
      <c r="AW22" s="44">
        <f>IFERROR(__xludf.DUMMYFUNCTION("""COMPUTED_VALUE"""),1.0)</f>
        <v>1</v>
      </c>
      <c r="AX22" s="45">
        <f t="shared" si="2"/>
        <v>310</v>
      </c>
    </row>
    <row r="23" ht="15.75" customHeight="1">
      <c r="A23" s="46" t="s">
        <v>13</v>
      </c>
      <c r="B23" s="47" t="s">
        <v>136</v>
      </c>
      <c r="C23" s="48">
        <v>1.0</v>
      </c>
      <c r="D23" s="48">
        <v>549.0</v>
      </c>
      <c r="E23" s="49">
        <f>IFERROR(__xludf.DUMMYFUNCTION("""COMPUTED_VALUE"""),357.0)</f>
        <v>357</v>
      </c>
      <c r="F23" s="49">
        <f>IFERROR(__xludf.DUMMYFUNCTION("""COMPUTED_VALUE"""),0.0)</f>
        <v>0</v>
      </c>
      <c r="G23" s="49">
        <f>IFERROR(__xludf.DUMMYFUNCTION("""COMPUTED_VALUE"""),2.0)</f>
        <v>2</v>
      </c>
      <c r="H23" s="49">
        <f>IFERROR(__xludf.DUMMYFUNCTION("""COMPUTED_VALUE"""),355.0)</f>
        <v>355</v>
      </c>
      <c r="I23" s="44">
        <f>IFERROR(__xludf.DUMMYFUNCTION("""COMPUTED_VALUE"""),0.0)</f>
        <v>0</v>
      </c>
      <c r="J23" s="44">
        <f>IFERROR(__xludf.DUMMYFUNCTION("""COMPUTED_VALUE"""),2.0)</f>
        <v>2</v>
      </c>
      <c r="K23" s="44">
        <f>IFERROR(__xludf.DUMMYFUNCTION("""COMPUTED_VALUE"""),15.0)</f>
        <v>15</v>
      </c>
      <c r="L23" s="44">
        <f>IFERROR(__xludf.DUMMYFUNCTION("""COMPUTED_VALUE"""),1.0)</f>
        <v>1</v>
      </c>
      <c r="M23" s="44">
        <f>IFERROR(__xludf.DUMMYFUNCTION("""COMPUTED_VALUE"""),4.0)</f>
        <v>4</v>
      </c>
      <c r="N23" s="44">
        <f>IFERROR(__xludf.DUMMYFUNCTION("""COMPUTED_VALUE"""),3.0)</f>
        <v>3</v>
      </c>
      <c r="O23" s="44">
        <f>IFERROR(__xludf.DUMMYFUNCTION("""COMPUTED_VALUE"""),0.0)</f>
        <v>0</v>
      </c>
      <c r="P23" s="44">
        <f>IFERROR(__xludf.DUMMYFUNCTION("""COMPUTED_VALUE"""),1.0)</f>
        <v>1</v>
      </c>
      <c r="Q23" s="44">
        <f>IFERROR(__xludf.DUMMYFUNCTION("""COMPUTED_VALUE"""),0.0)</f>
        <v>0</v>
      </c>
      <c r="R23" s="44">
        <f>IFERROR(__xludf.DUMMYFUNCTION("""COMPUTED_VALUE"""),0.0)</f>
        <v>0</v>
      </c>
      <c r="S23" s="44">
        <f>IFERROR(__xludf.DUMMYFUNCTION("""COMPUTED_VALUE"""),0.0)</f>
        <v>0</v>
      </c>
      <c r="T23" s="44">
        <f>IFERROR(__xludf.DUMMYFUNCTION("""COMPUTED_VALUE"""),3.0)</f>
        <v>3</v>
      </c>
      <c r="U23" s="44">
        <f>IFERROR(__xludf.DUMMYFUNCTION("""COMPUTED_VALUE"""),0.0)</f>
        <v>0</v>
      </c>
      <c r="V23" s="44">
        <f>IFERROR(__xludf.DUMMYFUNCTION("""COMPUTED_VALUE"""),0.0)</f>
        <v>0</v>
      </c>
      <c r="W23" s="44">
        <f>IFERROR(__xludf.DUMMYFUNCTION("""COMPUTED_VALUE"""),0.0)</f>
        <v>0</v>
      </c>
      <c r="X23" s="44">
        <f>IFERROR(__xludf.DUMMYFUNCTION("""COMPUTED_VALUE"""),0.0)</f>
        <v>0</v>
      </c>
      <c r="Y23" s="44">
        <f>IFERROR(__xludf.DUMMYFUNCTION("""COMPUTED_VALUE"""),0.0)</f>
        <v>0</v>
      </c>
      <c r="Z23" s="44">
        <f>IFERROR(__xludf.DUMMYFUNCTION("""COMPUTED_VALUE"""),0.0)</f>
        <v>0</v>
      </c>
      <c r="AA23" s="44">
        <f>IFERROR(__xludf.DUMMYFUNCTION("""COMPUTED_VALUE"""),4.0)</f>
        <v>4</v>
      </c>
      <c r="AB23" s="44">
        <f>IFERROR(__xludf.DUMMYFUNCTION("""COMPUTED_VALUE"""),1.0)</f>
        <v>1</v>
      </c>
      <c r="AC23" s="44">
        <f>IFERROR(__xludf.DUMMYFUNCTION("""COMPUTED_VALUE"""),0.0)</f>
        <v>0</v>
      </c>
      <c r="AD23" s="44">
        <f>IFERROR(__xludf.DUMMYFUNCTION("""COMPUTED_VALUE"""),0.0)</f>
        <v>0</v>
      </c>
      <c r="AE23" s="44">
        <f>IFERROR(__xludf.DUMMYFUNCTION("""COMPUTED_VALUE"""),0.0)</f>
        <v>0</v>
      </c>
      <c r="AF23" s="44">
        <f>IFERROR(__xludf.DUMMYFUNCTION("""COMPUTED_VALUE"""),1.0)</f>
        <v>1</v>
      </c>
      <c r="AG23" s="44">
        <f>IFERROR(__xludf.DUMMYFUNCTION("""COMPUTED_VALUE"""),1.0)</f>
        <v>1</v>
      </c>
      <c r="AH23" s="44">
        <f>IFERROR(__xludf.DUMMYFUNCTION("""COMPUTED_VALUE"""),0.0)</f>
        <v>0</v>
      </c>
      <c r="AI23" s="44">
        <f>IFERROR(__xludf.DUMMYFUNCTION("""COMPUTED_VALUE"""),0.0)</f>
        <v>0</v>
      </c>
      <c r="AJ23" s="44">
        <f>IFERROR(__xludf.DUMMYFUNCTION("""COMPUTED_VALUE"""),0.0)</f>
        <v>0</v>
      </c>
      <c r="AK23" s="44">
        <f>IFERROR(__xludf.DUMMYFUNCTION("""COMPUTED_VALUE"""),1.0)</f>
        <v>1</v>
      </c>
      <c r="AL23" s="44">
        <f>IFERROR(__xludf.DUMMYFUNCTION("""COMPUTED_VALUE"""),0.0)</f>
        <v>0</v>
      </c>
      <c r="AM23" s="43">
        <f>IFERROR(__xludf.DUMMYFUNCTION("""COMPUTED_VALUE"""),150.0)</f>
        <v>150</v>
      </c>
      <c r="AN23" s="44">
        <f>IFERROR(__xludf.DUMMYFUNCTION("""COMPUTED_VALUE"""),1.0)</f>
        <v>1</v>
      </c>
      <c r="AO23" s="44">
        <f>IFERROR(__xludf.DUMMYFUNCTION("""COMPUTED_VALUE"""),0.0)</f>
        <v>0</v>
      </c>
      <c r="AP23" s="44">
        <f>IFERROR(__xludf.DUMMYFUNCTION("""COMPUTED_VALUE"""),0.0)</f>
        <v>0</v>
      </c>
      <c r="AQ23" s="44">
        <f>IFERROR(__xludf.DUMMYFUNCTION("""COMPUTED_VALUE"""),5.0)</f>
        <v>5</v>
      </c>
      <c r="AR23" s="44">
        <f>IFERROR(__xludf.DUMMYFUNCTION("""COMPUTED_VALUE"""),99.0)</f>
        <v>99</v>
      </c>
      <c r="AS23" s="44">
        <f>IFERROR(__xludf.DUMMYFUNCTION("""COMPUTED_VALUE"""),9.0)</f>
        <v>9</v>
      </c>
      <c r="AT23" s="44">
        <f>IFERROR(__xludf.DUMMYFUNCTION("""COMPUTED_VALUE"""),0.0)</f>
        <v>0</v>
      </c>
      <c r="AU23" s="43">
        <f>IFERROR(__xludf.DUMMYFUNCTION("""COMPUTED_VALUE"""),42.0)</f>
        <v>42</v>
      </c>
      <c r="AV23" s="44">
        <f>IFERROR(__xludf.DUMMYFUNCTION("""COMPUTED_VALUE"""),7.0)</f>
        <v>7</v>
      </c>
      <c r="AW23" s="44">
        <f>IFERROR(__xludf.DUMMYFUNCTION("""COMPUTED_VALUE"""),5.0)</f>
        <v>5</v>
      </c>
      <c r="AX23" s="45">
        <f t="shared" si="2"/>
        <v>355</v>
      </c>
    </row>
    <row r="24" ht="15.75" customHeight="1">
      <c r="A24" s="46" t="s">
        <v>13</v>
      </c>
      <c r="B24" s="47" t="s">
        <v>136</v>
      </c>
      <c r="C24" s="48">
        <v>2.0</v>
      </c>
      <c r="D24" s="48">
        <v>549.0</v>
      </c>
      <c r="E24" s="49">
        <f>IFERROR(__xludf.DUMMYFUNCTION("""COMPUTED_VALUE"""),342.0)</f>
        <v>342</v>
      </c>
      <c r="F24" s="49">
        <f>IFERROR(__xludf.DUMMYFUNCTION("""COMPUTED_VALUE"""),1.0)</f>
        <v>1</v>
      </c>
      <c r="G24" s="49">
        <f>IFERROR(__xludf.DUMMYFUNCTION("""COMPUTED_VALUE"""),3.0)</f>
        <v>3</v>
      </c>
      <c r="H24" s="49">
        <f>IFERROR(__xludf.DUMMYFUNCTION("""COMPUTED_VALUE"""),339.0)</f>
        <v>339</v>
      </c>
      <c r="I24" s="44">
        <f>IFERROR(__xludf.DUMMYFUNCTION("""COMPUTED_VALUE"""),0.0)</f>
        <v>0</v>
      </c>
      <c r="J24" s="44">
        <f>IFERROR(__xludf.DUMMYFUNCTION("""COMPUTED_VALUE"""),3.0)</f>
        <v>3</v>
      </c>
      <c r="K24" s="44">
        <f>IFERROR(__xludf.DUMMYFUNCTION("""COMPUTED_VALUE"""),10.0)</f>
        <v>10</v>
      </c>
      <c r="L24" s="44">
        <f>IFERROR(__xludf.DUMMYFUNCTION("""COMPUTED_VALUE"""),0.0)</f>
        <v>0</v>
      </c>
      <c r="M24" s="44">
        <f>IFERROR(__xludf.DUMMYFUNCTION("""COMPUTED_VALUE"""),0.0)</f>
        <v>0</v>
      </c>
      <c r="N24" s="44">
        <f>IFERROR(__xludf.DUMMYFUNCTION("""COMPUTED_VALUE"""),1.0)</f>
        <v>1</v>
      </c>
      <c r="O24" s="44">
        <f>IFERROR(__xludf.DUMMYFUNCTION("""COMPUTED_VALUE"""),0.0)</f>
        <v>0</v>
      </c>
      <c r="P24" s="44">
        <f>IFERROR(__xludf.DUMMYFUNCTION("""COMPUTED_VALUE"""),0.0)</f>
        <v>0</v>
      </c>
      <c r="Q24" s="44">
        <f>IFERROR(__xludf.DUMMYFUNCTION("""COMPUTED_VALUE"""),1.0)</f>
        <v>1</v>
      </c>
      <c r="R24" s="44">
        <f>IFERROR(__xludf.DUMMYFUNCTION("""COMPUTED_VALUE"""),0.0)</f>
        <v>0</v>
      </c>
      <c r="S24" s="44">
        <f>IFERROR(__xludf.DUMMYFUNCTION("""COMPUTED_VALUE"""),1.0)</f>
        <v>1</v>
      </c>
      <c r="T24" s="44">
        <f>IFERROR(__xludf.DUMMYFUNCTION("""COMPUTED_VALUE"""),0.0)</f>
        <v>0</v>
      </c>
      <c r="U24" s="44">
        <f>IFERROR(__xludf.DUMMYFUNCTION("""COMPUTED_VALUE"""),0.0)</f>
        <v>0</v>
      </c>
      <c r="V24" s="44">
        <f>IFERROR(__xludf.DUMMYFUNCTION("""COMPUTED_VALUE"""),0.0)</f>
        <v>0</v>
      </c>
      <c r="W24" s="44">
        <f>IFERROR(__xludf.DUMMYFUNCTION("""COMPUTED_VALUE"""),1.0)</f>
        <v>1</v>
      </c>
      <c r="X24" s="44">
        <f>IFERROR(__xludf.DUMMYFUNCTION("""COMPUTED_VALUE"""),0.0)</f>
        <v>0</v>
      </c>
      <c r="Y24" s="44">
        <f>IFERROR(__xludf.DUMMYFUNCTION("""COMPUTED_VALUE"""),0.0)</f>
        <v>0</v>
      </c>
      <c r="Z24" s="44">
        <f>IFERROR(__xludf.DUMMYFUNCTION("""COMPUTED_VALUE"""),0.0)</f>
        <v>0</v>
      </c>
      <c r="AA24" s="44">
        <f>IFERROR(__xludf.DUMMYFUNCTION("""COMPUTED_VALUE"""),3.0)</f>
        <v>3</v>
      </c>
      <c r="AB24" s="44">
        <f>IFERROR(__xludf.DUMMYFUNCTION("""COMPUTED_VALUE"""),0.0)</f>
        <v>0</v>
      </c>
      <c r="AC24" s="44">
        <f>IFERROR(__xludf.DUMMYFUNCTION("""COMPUTED_VALUE"""),0.0)</f>
        <v>0</v>
      </c>
      <c r="AD24" s="44">
        <f>IFERROR(__xludf.DUMMYFUNCTION("""COMPUTED_VALUE"""),1.0)</f>
        <v>1</v>
      </c>
      <c r="AE24" s="44">
        <f>IFERROR(__xludf.DUMMYFUNCTION("""COMPUTED_VALUE"""),1.0)</f>
        <v>1</v>
      </c>
      <c r="AF24" s="44">
        <f>IFERROR(__xludf.DUMMYFUNCTION("""COMPUTED_VALUE"""),1.0)</f>
        <v>1</v>
      </c>
      <c r="AG24" s="44">
        <f>IFERROR(__xludf.DUMMYFUNCTION("""COMPUTED_VALUE"""),0.0)</f>
        <v>0</v>
      </c>
      <c r="AH24" s="44">
        <f>IFERROR(__xludf.DUMMYFUNCTION("""COMPUTED_VALUE"""),0.0)</f>
        <v>0</v>
      </c>
      <c r="AI24" s="44">
        <f>IFERROR(__xludf.DUMMYFUNCTION("""COMPUTED_VALUE"""),1.0)</f>
        <v>1</v>
      </c>
      <c r="AJ24" s="44">
        <f>IFERROR(__xludf.DUMMYFUNCTION("""COMPUTED_VALUE"""),0.0)</f>
        <v>0</v>
      </c>
      <c r="AK24" s="44">
        <f>IFERROR(__xludf.DUMMYFUNCTION("""COMPUTED_VALUE"""),0.0)</f>
        <v>0</v>
      </c>
      <c r="AL24" s="44">
        <f>IFERROR(__xludf.DUMMYFUNCTION("""COMPUTED_VALUE"""),0.0)</f>
        <v>0</v>
      </c>
      <c r="AM24" s="43">
        <f>IFERROR(__xludf.DUMMYFUNCTION("""COMPUTED_VALUE"""),154.0)</f>
        <v>154</v>
      </c>
      <c r="AN24" s="44">
        <f>IFERROR(__xludf.DUMMYFUNCTION("""COMPUTED_VALUE"""),3.0)</f>
        <v>3</v>
      </c>
      <c r="AO24" s="44">
        <f>IFERROR(__xludf.DUMMYFUNCTION("""COMPUTED_VALUE"""),0.0)</f>
        <v>0</v>
      </c>
      <c r="AP24" s="44">
        <f>IFERROR(__xludf.DUMMYFUNCTION("""COMPUTED_VALUE"""),1.0)</f>
        <v>1</v>
      </c>
      <c r="AQ24" s="44">
        <f>IFERROR(__xludf.DUMMYFUNCTION("""COMPUTED_VALUE"""),0.0)</f>
        <v>0</v>
      </c>
      <c r="AR24" s="43">
        <f>IFERROR(__xludf.DUMMYFUNCTION("""COMPUTED_VALUE"""),134.0)</f>
        <v>134</v>
      </c>
      <c r="AS24" s="44">
        <f>IFERROR(__xludf.DUMMYFUNCTION("""COMPUTED_VALUE"""),1.0)</f>
        <v>1</v>
      </c>
      <c r="AT24" s="44">
        <f>IFERROR(__xludf.DUMMYFUNCTION("""COMPUTED_VALUE"""),0.0)</f>
        <v>0</v>
      </c>
      <c r="AU24" s="43">
        <f>IFERROR(__xludf.DUMMYFUNCTION("""COMPUTED_VALUE"""),21.0)</f>
        <v>21</v>
      </c>
      <c r="AV24" s="44">
        <f>IFERROR(__xludf.DUMMYFUNCTION("""COMPUTED_VALUE"""),0.0)</f>
        <v>0</v>
      </c>
      <c r="AW24" s="44">
        <f>IFERROR(__xludf.DUMMYFUNCTION("""COMPUTED_VALUE"""),1.0)</f>
        <v>1</v>
      </c>
      <c r="AX24" s="45">
        <f t="shared" si="2"/>
        <v>339</v>
      </c>
    </row>
    <row r="25" ht="15.75" customHeight="1">
      <c r="A25" s="46" t="s">
        <v>13</v>
      </c>
      <c r="B25" s="47" t="s">
        <v>136</v>
      </c>
      <c r="C25" s="48">
        <v>3.0</v>
      </c>
      <c r="D25" s="48">
        <v>548.0</v>
      </c>
      <c r="E25" s="49">
        <f>IFERROR(__xludf.DUMMYFUNCTION("""COMPUTED_VALUE"""),339.0)</f>
        <v>339</v>
      </c>
      <c r="F25" s="49">
        <f>IFERROR(__xludf.DUMMYFUNCTION("""COMPUTED_VALUE"""),3.0)</f>
        <v>3</v>
      </c>
      <c r="G25" s="49">
        <f>IFERROR(__xludf.DUMMYFUNCTION("""COMPUTED_VALUE"""),2.0)</f>
        <v>2</v>
      </c>
      <c r="H25" s="49">
        <f>IFERROR(__xludf.DUMMYFUNCTION("""COMPUTED_VALUE"""),337.0)</f>
        <v>337</v>
      </c>
      <c r="I25" s="44">
        <f>IFERROR(__xludf.DUMMYFUNCTION("""COMPUTED_VALUE"""),0.0)</f>
        <v>0</v>
      </c>
      <c r="J25" s="44">
        <f>IFERROR(__xludf.DUMMYFUNCTION("""COMPUTED_VALUE"""),2.0)</f>
        <v>2</v>
      </c>
      <c r="K25" s="44">
        <f>IFERROR(__xludf.DUMMYFUNCTION("""COMPUTED_VALUE"""),2.0)</f>
        <v>2</v>
      </c>
      <c r="L25" s="44">
        <f>IFERROR(__xludf.DUMMYFUNCTION("""COMPUTED_VALUE"""),0.0)</f>
        <v>0</v>
      </c>
      <c r="M25" s="44">
        <f>IFERROR(__xludf.DUMMYFUNCTION("""COMPUTED_VALUE"""),1.0)</f>
        <v>1</v>
      </c>
      <c r="N25" s="44">
        <f>IFERROR(__xludf.DUMMYFUNCTION("""COMPUTED_VALUE"""),1.0)</f>
        <v>1</v>
      </c>
      <c r="O25" s="44">
        <f>IFERROR(__xludf.DUMMYFUNCTION("""COMPUTED_VALUE"""),0.0)</f>
        <v>0</v>
      </c>
      <c r="P25" s="44">
        <f>IFERROR(__xludf.DUMMYFUNCTION("""COMPUTED_VALUE"""),0.0)</f>
        <v>0</v>
      </c>
      <c r="Q25" s="44">
        <f>IFERROR(__xludf.DUMMYFUNCTION("""COMPUTED_VALUE"""),0.0)</f>
        <v>0</v>
      </c>
      <c r="R25" s="44">
        <f>IFERROR(__xludf.DUMMYFUNCTION("""COMPUTED_VALUE"""),0.0)</f>
        <v>0</v>
      </c>
      <c r="S25" s="44">
        <f>IFERROR(__xludf.DUMMYFUNCTION("""COMPUTED_VALUE"""),0.0)</f>
        <v>0</v>
      </c>
      <c r="T25" s="44">
        <f>IFERROR(__xludf.DUMMYFUNCTION("""COMPUTED_VALUE"""),1.0)</f>
        <v>1</v>
      </c>
      <c r="U25" s="44">
        <f>IFERROR(__xludf.DUMMYFUNCTION("""COMPUTED_VALUE"""),0.0)</f>
        <v>0</v>
      </c>
      <c r="V25" s="44">
        <f>IFERROR(__xludf.DUMMYFUNCTION("""COMPUTED_VALUE"""),0.0)</f>
        <v>0</v>
      </c>
      <c r="W25" s="44">
        <f>IFERROR(__xludf.DUMMYFUNCTION("""COMPUTED_VALUE"""),0.0)</f>
        <v>0</v>
      </c>
      <c r="X25" s="44">
        <f>IFERROR(__xludf.DUMMYFUNCTION("""COMPUTED_VALUE"""),0.0)</f>
        <v>0</v>
      </c>
      <c r="Y25" s="44">
        <f>IFERROR(__xludf.DUMMYFUNCTION("""COMPUTED_VALUE"""),0.0)</f>
        <v>0</v>
      </c>
      <c r="Z25" s="44">
        <f>IFERROR(__xludf.DUMMYFUNCTION("""COMPUTED_VALUE"""),0.0)</f>
        <v>0</v>
      </c>
      <c r="AA25" s="44">
        <f>IFERROR(__xludf.DUMMYFUNCTION("""COMPUTED_VALUE"""),0.0)</f>
        <v>0</v>
      </c>
      <c r="AB25" s="44">
        <f>IFERROR(__xludf.DUMMYFUNCTION("""COMPUTED_VALUE"""),0.0)</f>
        <v>0</v>
      </c>
      <c r="AC25" s="44">
        <f>IFERROR(__xludf.DUMMYFUNCTION("""COMPUTED_VALUE"""),0.0)</f>
        <v>0</v>
      </c>
      <c r="AD25" s="44">
        <f>IFERROR(__xludf.DUMMYFUNCTION("""COMPUTED_VALUE"""),1.0)</f>
        <v>1</v>
      </c>
      <c r="AE25" s="44">
        <f>IFERROR(__xludf.DUMMYFUNCTION("""COMPUTED_VALUE"""),7.0)</f>
        <v>7</v>
      </c>
      <c r="AF25" s="44">
        <f>IFERROR(__xludf.DUMMYFUNCTION("""COMPUTED_VALUE"""),0.0)</f>
        <v>0</v>
      </c>
      <c r="AG25" s="44">
        <f>IFERROR(__xludf.DUMMYFUNCTION("""COMPUTED_VALUE"""),4.0)</f>
        <v>4</v>
      </c>
      <c r="AH25" s="44">
        <f>IFERROR(__xludf.DUMMYFUNCTION("""COMPUTED_VALUE"""),6.0)</f>
        <v>6</v>
      </c>
      <c r="AI25" s="44">
        <f>IFERROR(__xludf.DUMMYFUNCTION("""COMPUTED_VALUE"""),5.0)</f>
        <v>5</v>
      </c>
      <c r="AJ25" s="44">
        <f>IFERROR(__xludf.DUMMYFUNCTION("""COMPUTED_VALUE"""),0.0)</f>
        <v>0</v>
      </c>
      <c r="AK25" s="44">
        <f>IFERROR(__xludf.DUMMYFUNCTION("""COMPUTED_VALUE"""),1.0)</f>
        <v>1</v>
      </c>
      <c r="AL25" s="44">
        <f>IFERROR(__xludf.DUMMYFUNCTION("""COMPUTED_VALUE"""),0.0)</f>
        <v>0</v>
      </c>
      <c r="AM25" s="43">
        <f>IFERROR(__xludf.DUMMYFUNCTION("""COMPUTED_VALUE"""),139.0)</f>
        <v>139</v>
      </c>
      <c r="AN25" s="44">
        <f>IFERROR(__xludf.DUMMYFUNCTION("""COMPUTED_VALUE"""),3.0)</f>
        <v>3</v>
      </c>
      <c r="AO25" s="44">
        <f>IFERROR(__xludf.DUMMYFUNCTION("""COMPUTED_VALUE"""),0.0)</f>
        <v>0</v>
      </c>
      <c r="AP25" s="44">
        <f>IFERROR(__xludf.DUMMYFUNCTION("""COMPUTED_VALUE"""),2.0)</f>
        <v>2</v>
      </c>
      <c r="AQ25" s="44">
        <f>IFERROR(__xludf.DUMMYFUNCTION("""COMPUTED_VALUE"""),2.0)</f>
        <v>2</v>
      </c>
      <c r="AR25" s="44">
        <f>IFERROR(__xludf.DUMMYFUNCTION("""COMPUTED_VALUE"""),111.0)</f>
        <v>111</v>
      </c>
      <c r="AS25" s="44">
        <f>IFERROR(__xludf.DUMMYFUNCTION("""COMPUTED_VALUE"""),7.0)</f>
        <v>7</v>
      </c>
      <c r="AT25" s="44">
        <f>IFERROR(__xludf.DUMMYFUNCTION("""COMPUTED_VALUE"""),0.0)</f>
        <v>0</v>
      </c>
      <c r="AU25" s="44">
        <f>IFERROR(__xludf.DUMMYFUNCTION("""COMPUTED_VALUE"""),42.0)</f>
        <v>42</v>
      </c>
      <c r="AV25" s="44">
        <f>IFERROR(__xludf.DUMMYFUNCTION("""COMPUTED_VALUE"""),0.0)</f>
        <v>0</v>
      </c>
      <c r="AW25" s="44">
        <f>IFERROR(__xludf.DUMMYFUNCTION("""COMPUTED_VALUE"""),0.0)</f>
        <v>0</v>
      </c>
      <c r="AX25" s="45">
        <f t="shared" si="2"/>
        <v>337</v>
      </c>
    </row>
    <row r="26" ht="15.75" customHeight="1">
      <c r="A26" s="46" t="s">
        <v>13</v>
      </c>
      <c r="B26" s="47" t="s">
        <v>137</v>
      </c>
      <c r="C26" s="48">
        <v>1.0</v>
      </c>
      <c r="D26" s="48">
        <v>411.0</v>
      </c>
      <c r="E26" s="49">
        <f>IFERROR(__xludf.DUMMYFUNCTION("""COMPUTED_VALUE"""),223.0)</f>
        <v>223</v>
      </c>
      <c r="F26" s="49">
        <f>IFERROR(__xludf.DUMMYFUNCTION("""COMPUTED_VALUE"""),2.0)</f>
        <v>2</v>
      </c>
      <c r="G26" s="49">
        <f>IFERROR(__xludf.DUMMYFUNCTION("""COMPUTED_VALUE"""),2.0)</f>
        <v>2</v>
      </c>
      <c r="H26" s="49">
        <f>IFERROR(__xludf.DUMMYFUNCTION("""COMPUTED_VALUE"""),221.0)</f>
        <v>221</v>
      </c>
      <c r="I26" s="44">
        <f>IFERROR(__xludf.DUMMYFUNCTION("""COMPUTED_VALUE"""),3.0)</f>
        <v>3</v>
      </c>
      <c r="J26" s="44">
        <f>IFERROR(__xludf.DUMMYFUNCTION("""COMPUTED_VALUE"""),2.0)</f>
        <v>2</v>
      </c>
      <c r="K26" s="44">
        <f>IFERROR(__xludf.DUMMYFUNCTION("""COMPUTED_VALUE"""),3.0)</f>
        <v>3</v>
      </c>
      <c r="L26" s="44">
        <f>IFERROR(__xludf.DUMMYFUNCTION("""COMPUTED_VALUE"""),1.0)</f>
        <v>1</v>
      </c>
      <c r="M26" s="44">
        <f>IFERROR(__xludf.DUMMYFUNCTION("""COMPUTED_VALUE"""),4.0)</f>
        <v>4</v>
      </c>
      <c r="N26" s="44">
        <f>IFERROR(__xludf.DUMMYFUNCTION("""COMPUTED_VALUE"""),0.0)</f>
        <v>0</v>
      </c>
      <c r="O26" s="44">
        <f>IFERROR(__xludf.DUMMYFUNCTION("""COMPUTED_VALUE"""),0.0)</f>
        <v>0</v>
      </c>
      <c r="P26" s="44">
        <f>IFERROR(__xludf.DUMMYFUNCTION("""COMPUTED_VALUE"""),0.0)</f>
        <v>0</v>
      </c>
      <c r="Q26" s="44">
        <f>IFERROR(__xludf.DUMMYFUNCTION("""COMPUTED_VALUE"""),0.0)</f>
        <v>0</v>
      </c>
      <c r="R26" s="44">
        <f>IFERROR(__xludf.DUMMYFUNCTION("""COMPUTED_VALUE"""),0.0)</f>
        <v>0</v>
      </c>
      <c r="S26" s="44">
        <f>IFERROR(__xludf.DUMMYFUNCTION("""COMPUTED_VALUE"""),0.0)</f>
        <v>0</v>
      </c>
      <c r="T26" s="44">
        <f>IFERROR(__xludf.DUMMYFUNCTION("""COMPUTED_VALUE"""),0.0)</f>
        <v>0</v>
      </c>
      <c r="U26" s="44">
        <f>IFERROR(__xludf.DUMMYFUNCTION("""COMPUTED_VALUE"""),0.0)</f>
        <v>0</v>
      </c>
      <c r="V26" s="44">
        <f>IFERROR(__xludf.DUMMYFUNCTION("""COMPUTED_VALUE"""),0.0)</f>
        <v>0</v>
      </c>
      <c r="W26" s="44">
        <f>IFERROR(__xludf.DUMMYFUNCTION("""COMPUTED_VALUE"""),0.0)</f>
        <v>0</v>
      </c>
      <c r="X26" s="44">
        <f>IFERROR(__xludf.DUMMYFUNCTION("""COMPUTED_VALUE"""),0.0)</f>
        <v>0</v>
      </c>
      <c r="Y26" s="44">
        <f>IFERROR(__xludf.DUMMYFUNCTION("""COMPUTED_VALUE"""),0.0)</f>
        <v>0</v>
      </c>
      <c r="Z26" s="44">
        <f>IFERROR(__xludf.DUMMYFUNCTION("""COMPUTED_VALUE"""),0.0)</f>
        <v>0</v>
      </c>
      <c r="AA26" s="44">
        <f>IFERROR(__xludf.DUMMYFUNCTION("""COMPUTED_VALUE"""),0.0)</f>
        <v>0</v>
      </c>
      <c r="AB26" s="44">
        <f>IFERROR(__xludf.DUMMYFUNCTION("""COMPUTED_VALUE"""),0.0)</f>
        <v>0</v>
      </c>
      <c r="AC26" s="44">
        <f>IFERROR(__xludf.DUMMYFUNCTION("""COMPUTED_VALUE"""),0.0)</f>
        <v>0</v>
      </c>
      <c r="AD26" s="44">
        <f>IFERROR(__xludf.DUMMYFUNCTION("""COMPUTED_VALUE"""),0.0)</f>
        <v>0</v>
      </c>
      <c r="AE26" s="44">
        <f>IFERROR(__xludf.DUMMYFUNCTION("""COMPUTED_VALUE"""),0.0)</f>
        <v>0</v>
      </c>
      <c r="AF26" s="44">
        <f>IFERROR(__xludf.DUMMYFUNCTION("""COMPUTED_VALUE"""),0.0)</f>
        <v>0</v>
      </c>
      <c r="AG26" s="44">
        <f>IFERROR(__xludf.DUMMYFUNCTION("""COMPUTED_VALUE"""),0.0)</f>
        <v>0</v>
      </c>
      <c r="AH26" s="44">
        <f>IFERROR(__xludf.DUMMYFUNCTION("""COMPUTED_VALUE"""),1.0)</f>
        <v>1</v>
      </c>
      <c r="AI26" s="44">
        <f>IFERROR(__xludf.DUMMYFUNCTION("""COMPUTED_VALUE"""),1.0)</f>
        <v>1</v>
      </c>
      <c r="AJ26" s="44">
        <f>IFERROR(__xludf.DUMMYFUNCTION("""COMPUTED_VALUE"""),0.0)</f>
        <v>0</v>
      </c>
      <c r="AK26" s="44">
        <f>IFERROR(__xludf.DUMMYFUNCTION("""COMPUTED_VALUE"""),2.0)</f>
        <v>2</v>
      </c>
      <c r="AL26" s="44">
        <f>IFERROR(__xludf.DUMMYFUNCTION("""COMPUTED_VALUE"""),0.0)</f>
        <v>0</v>
      </c>
      <c r="AM26" s="44">
        <f>IFERROR(__xludf.DUMMYFUNCTION("""COMPUTED_VALUE"""),28.0)</f>
        <v>28</v>
      </c>
      <c r="AN26" s="44">
        <f>IFERROR(__xludf.DUMMYFUNCTION("""COMPUTED_VALUE"""),1.0)</f>
        <v>1</v>
      </c>
      <c r="AO26" s="44">
        <f>IFERROR(__xludf.DUMMYFUNCTION("""COMPUTED_VALUE"""),1.0)</f>
        <v>1</v>
      </c>
      <c r="AP26" s="44">
        <f>IFERROR(__xludf.DUMMYFUNCTION("""COMPUTED_VALUE"""),0.0)</f>
        <v>0</v>
      </c>
      <c r="AQ26" s="44">
        <f>IFERROR(__xludf.DUMMYFUNCTION("""COMPUTED_VALUE"""),4.0)</f>
        <v>4</v>
      </c>
      <c r="AR26" s="44">
        <f>IFERROR(__xludf.DUMMYFUNCTION("""COMPUTED_VALUE"""),149.0)</f>
        <v>149</v>
      </c>
      <c r="AS26" s="44">
        <f>IFERROR(__xludf.DUMMYFUNCTION("""COMPUTED_VALUE"""),1.0)</f>
        <v>1</v>
      </c>
      <c r="AT26" s="44">
        <f>IFERROR(__xludf.DUMMYFUNCTION("""COMPUTED_VALUE"""),0.0)</f>
        <v>0</v>
      </c>
      <c r="AU26" s="44">
        <f>IFERROR(__xludf.DUMMYFUNCTION("""COMPUTED_VALUE"""),6.0)</f>
        <v>6</v>
      </c>
      <c r="AV26" s="44">
        <f>IFERROR(__xludf.DUMMYFUNCTION("""COMPUTED_VALUE"""),12.0)</f>
        <v>12</v>
      </c>
      <c r="AW26" s="44">
        <f>IFERROR(__xludf.DUMMYFUNCTION("""COMPUTED_VALUE"""),2.0)</f>
        <v>2</v>
      </c>
      <c r="AX26" s="45">
        <f t="shared" si="2"/>
        <v>221</v>
      </c>
    </row>
    <row r="27" ht="15.75" customHeight="1">
      <c r="A27" s="46" t="s">
        <v>13</v>
      </c>
      <c r="B27" s="47" t="s">
        <v>137</v>
      </c>
      <c r="C27" s="48">
        <v>2.0</v>
      </c>
      <c r="D27" s="48">
        <v>410.0</v>
      </c>
      <c r="E27" s="49">
        <f>IFERROR(__xludf.DUMMYFUNCTION("""COMPUTED_VALUE"""),214.0)</f>
        <v>214</v>
      </c>
      <c r="F27" s="49">
        <f>IFERROR(__xludf.DUMMYFUNCTION("""COMPUTED_VALUE"""),2.0)</f>
        <v>2</v>
      </c>
      <c r="G27" s="49">
        <f>IFERROR(__xludf.DUMMYFUNCTION("""COMPUTED_VALUE"""),2.0)</f>
        <v>2</v>
      </c>
      <c r="H27" s="49">
        <f>IFERROR(__xludf.DUMMYFUNCTION("""COMPUTED_VALUE"""),212.0)</f>
        <v>212</v>
      </c>
      <c r="I27" s="44">
        <f>IFERROR(__xludf.DUMMYFUNCTION("""COMPUTED_VALUE"""),1.0)</f>
        <v>1</v>
      </c>
      <c r="J27" s="44">
        <f>IFERROR(__xludf.DUMMYFUNCTION("""COMPUTED_VALUE"""),2.0)</f>
        <v>2</v>
      </c>
      <c r="K27" s="44">
        <f>IFERROR(__xludf.DUMMYFUNCTION("""COMPUTED_VALUE"""),7.0)</f>
        <v>7</v>
      </c>
      <c r="L27" s="44">
        <f>IFERROR(__xludf.DUMMYFUNCTION("""COMPUTED_VALUE"""),1.0)</f>
        <v>1</v>
      </c>
      <c r="M27" s="44">
        <f>IFERROR(__xludf.DUMMYFUNCTION("""COMPUTED_VALUE"""),3.0)</f>
        <v>3</v>
      </c>
      <c r="N27" s="44">
        <f>IFERROR(__xludf.DUMMYFUNCTION("""COMPUTED_VALUE"""),0.0)</f>
        <v>0</v>
      </c>
      <c r="O27" s="44">
        <f>IFERROR(__xludf.DUMMYFUNCTION("""COMPUTED_VALUE"""),1.0)</f>
        <v>1</v>
      </c>
      <c r="P27" s="44">
        <f>IFERROR(__xludf.DUMMYFUNCTION("""COMPUTED_VALUE"""),0.0)</f>
        <v>0</v>
      </c>
      <c r="Q27" s="44">
        <f>IFERROR(__xludf.DUMMYFUNCTION("""COMPUTED_VALUE"""),0.0)</f>
        <v>0</v>
      </c>
      <c r="R27" s="44">
        <f>IFERROR(__xludf.DUMMYFUNCTION("""COMPUTED_VALUE"""),0.0)</f>
        <v>0</v>
      </c>
      <c r="S27" s="44">
        <f>IFERROR(__xludf.DUMMYFUNCTION("""COMPUTED_VALUE"""),1.0)</f>
        <v>1</v>
      </c>
      <c r="T27" s="44">
        <f>IFERROR(__xludf.DUMMYFUNCTION("""COMPUTED_VALUE"""),1.0)</f>
        <v>1</v>
      </c>
      <c r="U27" s="44">
        <f>IFERROR(__xludf.DUMMYFUNCTION("""COMPUTED_VALUE"""),0.0)</f>
        <v>0</v>
      </c>
      <c r="V27" s="44">
        <f>IFERROR(__xludf.DUMMYFUNCTION("""COMPUTED_VALUE"""),0.0)</f>
        <v>0</v>
      </c>
      <c r="W27" s="44">
        <f>IFERROR(__xludf.DUMMYFUNCTION("""COMPUTED_VALUE"""),0.0)</f>
        <v>0</v>
      </c>
      <c r="X27" s="44">
        <f>IFERROR(__xludf.DUMMYFUNCTION("""COMPUTED_VALUE"""),0.0)</f>
        <v>0</v>
      </c>
      <c r="Y27" s="44">
        <f>IFERROR(__xludf.DUMMYFUNCTION("""COMPUTED_VALUE"""),0.0)</f>
        <v>0</v>
      </c>
      <c r="Z27" s="44">
        <f>IFERROR(__xludf.DUMMYFUNCTION("""COMPUTED_VALUE"""),0.0)</f>
        <v>0</v>
      </c>
      <c r="AA27" s="44">
        <f>IFERROR(__xludf.DUMMYFUNCTION("""COMPUTED_VALUE"""),2.0)</f>
        <v>2</v>
      </c>
      <c r="AB27" s="44">
        <f>IFERROR(__xludf.DUMMYFUNCTION("""COMPUTED_VALUE"""),0.0)</f>
        <v>0</v>
      </c>
      <c r="AC27" s="44">
        <f>IFERROR(__xludf.DUMMYFUNCTION("""COMPUTED_VALUE"""),0.0)</f>
        <v>0</v>
      </c>
      <c r="AD27" s="44">
        <f>IFERROR(__xludf.DUMMYFUNCTION("""COMPUTED_VALUE"""),1.0)</f>
        <v>1</v>
      </c>
      <c r="AE27" s="44">
        <f>IFERROR(__xludf.DUMMYFUNCTION("""COMPUTED_VALUE"""),0.0)</f>
        <v>0</v>
      </c>
      <c r="AF27" s="44">
        <f>IFERROR(__xludf.DUMMYFUNCTION("""COMPUTED_VALUE"""),0.0)</f>
        <v>0</v>
      </c>
      <c r="AG27" s="44">
        <f>IFERROR(__xludf.DUMMYFUNCTION("""COMPUTED_VALUE"""),1.0)</f>
        <v>1</v>
      </c>
      <c r="AH27" s="44">
        <f>IFERROR(__xludf.DUMMYFUNCTION("""COMPUTED_VALUE"""),3.0)</f>
        <v>3</v>
      </c>
      <c r="AI27" s="44">
        <f>IFERROR(__xludf.DUMMYFUNCTION("""COMPUTED_VALUE"""),0.0)</f>
        <v>0</v>
      </c>
      <c r="AJ27" s="44">
        <f>IFERROR(__xludf.DUMMYFUNCTION("""COMPUTED_VALUE"""),0.0)</f>
        <v>0</v>
      </c>
      <c r="AK27" s="44">
        <f>IFERROR(__xludf.DUMMYFUNCTION("""COMPUTED_VALUE"""),0.0)</f>
        <v>0</v>
      </c>
      <c r="AL27" s="44">
        <f>IFERROR(__xludf.DUMMYFUNCTION("""COMPUTED_VALUE"""),0.0)</f>
        <v>0</v>
      </c>
      <c r="AM27" s="44">
        <f>IFERROR(__xludf.DUMMYFUNCTION("""COMPUTED_VALUE"""),27.0)</f>
        <v>27</v>
      </c>
      <c r="AN27" s="44">
        <f>IFERROR(__xludf.DUMMYFUNCTION("""COMPUTED_VALUE"""),0.0)</f>
        <v>0</v>
      </c>
      <c r="AO27" s="44">
        <f>IFERROR(__xludf.DUMMYFUNCTION("""COMPUTED_VALUE"""),1.0)</f>
        <v>1</v>
      </c>
      <c r="AP27" s="44">
        <f>IFERROR(__xludf.DUMMYFUNCTION("""COMPUTED_VALUE"""),0.0)</f>
        <v>0</v>
      </c>
      <c r="AQ27" s="44">
        <f>IFERROR(__xludf.DUMMYFUNCTION("""COMPUTED_VALUE"""),2.0)</f>
        <v>2</v>
      </c>
      <c r="AR27" s="44">
        <f>IFERROR(__xludf.DUMMYFUNCTION("""COMPUTED_VALUE"""),145.0)</f>
        <v>145</v>
      </c>
      <c r="AS27" s="44">
        <f>IFERROR(__xludf.DUMMYFUNCTION("""COMPUTED_VALUE"""),2.0)</f>
        <v>2</v>
      </c>
      <c r="AT27" s="44">
        <f>IFERROR(__xludf.DUMMYFUNCTION("""COMPUTED_VALUE"""),0.0)</f>
        <v>0</v>
      </c>
      <c r="AU27" s="44">
        <f>IFERROR(__xludf.DUMMYFUNCTION("""COMPUTED_VALUE"""),5.0)</f>
        <v>5</v>
      </c>
      <c r="AV27" s="44">
        <f>IFERROR(__xludf.DUMMYFUNCTION("""COMPUTED_VALUE"""),6.0)</f>
        <v>6</v>
      </c>
      <c r="AW27" s="44">
        <f>IFERROR(__xludf.DUMMYFUNCTION("""COMPUTED_VALUE"""),0.0)</f>
        <v>0</v>
      </c>
      <c r="AX27" s="45">
        <f t="shared" si="2"/>
        <v>212</v>
      </c>
    </row>
    <row r="28" ht="15.75" customHeight="1">
      <c r="A28" s="46" t="s">
        <v>13</v>
      </c>
      <c r="B28" s="47" t="s">
        <v>138</v>
      </c>
      <c r="C28" s="48">
        <v>1.0</v>
      </c>
      <c r="D28" s="48">
        <v>590.0</v>
      </c>
      <c r="E28" s="49">
        <f>IFERROR(__xludf.DUMMYFUNCTION("""COMPUTED_VALUE"""),337.0)</f>
        <v>337</v>
      </c>
      <c r="F28" s="49">
        <f>IFERROR(__xludf.DUMMYFUNCTION("""COMPUTED_VALUE"""),4.0)</f>
        <v>4</v>
      </c>
      <c r="G28" s="49">
        <f>IFERROR(__xludf.DUMMYFUNCTION("""COMPUTED_VALUE"""),0.0)</f>
        <v>0</v>
      </c>
      <c r="H28" s="49">
        <f>IFERROR(__xludf.DUMMYFUNCTION("""COMPUTED_VALUE"""),337.0)</f>
        <v>337</v>
      </c>
      <c r="I28" s="44">
        <f>IFERROR(__xludf.DUMMYFUNCTION("""COMPUTED_VALUE"""),0.0)</f>
        <v>0</v>
      </c>
      <c r="J28" s="44">
        <f>IFERROR(__xludf.DUMMYFUNCTION("""COMPUTED_VALUE"""),0.0)</f>
        <v>0</v>
      </c>
      <c r="K28" s="44">
        <f>IFERROR(__xludf.DUMMYFUNCTION("""COMPUTED_VALUE"""),3.0)</f>
        <v>3</v>
      </c>
      <c r="L28" s="44">
        <f>IFERROR(__xludf.DUMMYFUNCTION("""COMPUTED_VALUE"""),0.0)</f>
        <v>0</v>
      </c>
      <c r="M28" s="44">
        <f>IFERROR(__xludf.DUMMYFUNCTION("""COMPUTED_VALUE"""),1.0)</f>
        <v>1</v>
      </c>
      <c r="N28" s="44">
        <f>IFERROR(__xludf.DUMMYFUNCTION("""COMPUTED_VALUE"""),0.0)</f>
        <v>0</v>
      </c>
      <c r="O28" s="44">
        <f>IFERROR(__xludf.DUMMYFUNCTION("""COMPUTED_VALUE"""),1.0)</f>
        <v>1</v>
      </c>
      <c r="P28" s="44">
        <f>IFERROR(__xludf.DUMMYFUNCTION("""COMPUTED_VALUE"""),1.0)</f>
        <v>1</v>
      </c>
      <c r="Q28" s="44">
        <f>IFERROR(__xludf.DUMMYFUNCTION("""COMPUTED_VALUE"""),1.0)</f>
        <v>1</v>
      </c>
      <c r="R28" s="44">
        <f>IFERROR(__xludf.DUMMYFUNCTION("""COMPUTED_VALUE"""),0.0)</f>
        <v>0</v>
      </c>
      <c r="S28" s="44">
        <f>IFERROR(__xludf.DUMMYFUNCTION("""COMPUTED_VALUE"""),0.0)</f>
        <v>0</v>
      </c>
      <c r="T28" s="44">
        <f>IFERROR(__xludf.DUMMYFUNCTION("""COMPUTED_VALUE"""),0.0)</f>
        <v>0</v>
      </c>
      <c r="U28" s="44">
        <f>IFERROR(__xludf.DUMMYFUNCTION("""COMPUTED_VALUE"""),0.0)</f>
        <v>0</v>
      </c>
      <c r="V28" s="44">
        <f>IFERROR(__xludf.DUMMYFUNCTION("""COMPUTED_VALUE"""),0.0)</f>
        <v>0</v>
      </c>
      <c r="W28" s="44">
        <f>IFERROR(__xludf.DUMMYFUNCTION("""COMPUTED_VALUE"""),1.0)</f>
        <v>1</v>
      </c>
      <c r="X28" s="44">
        <f>IFERROR(__xludf.DUMMYFUNCTION("""COMPUTED_VALUE"""),0.0)</f>
        <v>0</v>
      </c>
      <c r="Y28" s="44">
        <f>IFERROR(__xludf.DUMMYFUNCTION("""COMPUTED_VALUE"""),0.0)</f>
        <v>0</v>
      </c>
      <c r="Z28" s="44">
        <f>IFERROR(__xludf.DUMMYFUNCTION("""COMPUTED_VALUE"""),0.0)</f>
        <v>0</v>
      </c>
      <c r="AA28" s="44">
        <f>IFERROR(__xludf.DUMMYFUNCTION("""COMPUTED_VALUE"""),2.0)</f>
        <v>2</v>
      </c>
      <c r="AB28" s="44">
        <f>IFERROR(__xludf.DUMMYFUNCTION("""COMPUTED_VALUE"""),0.0)</f>
        <v>0</v>
      </c>
      <c r="AC28" s="44">
        <f>IFERROR(__xludf.DUMMYFUNCTION("""COMPUTED_VALUE"""),1.0)</f>
        <v>1</v>
      </c>
      <c r="AD28" s="44">
        <f>IFERROR(__xludf.DUMMYFUNCTION("""COMPUTED_VALUE"""),0.0)</f>
        <v>0</v>
      </c>
      <c r="AE28" s="44">
        <f>IFERROR(__xludf.DUMMYFUNCTION("""COMPUTED_VALUE"""),0.0)</f>
        <v>0</v>
      </c>
      <c r="AF28" s="44">
        <f>IFERROR(__xludf.DUMMYFUNCTION("""COMPUTED_VALUE"""),0.0)</f>
        <v>0</v>
      </c>
      <c r="AG28" s="44">
        <f>IFERROR(__xludf.DUMMYFUNCTION("""COMPUTED_VALUE"""),0.0)</f>
        <v>0</v>
      </c>
      <c r="AH28" s="44">
        <f>IFERROR(__xludf.DUMMYFUNCTION("""COMPUTED_VALUE"""),0.0)</f>
        <v>0</v>
      </c>
      <c r="AI28" s="44">
        <f>IFERROR(__xludf.DUMMYFUNCTION("""COMPUTED_VALUE"""),2.0)</f>
        <v>2</v>
      </c>
      <c r="AJ28" s="44">
        <f>IFERROR(__xludf.DUMMYFUNCTION("""COMPUTED_VALUE"""),0.0)</f>
        <v>0</v>
      </c>
      <c r="AK28" s="44">
        <f>IFERROR(__xludf.DUMMYFUNCTION("""COMPUTED_VALUE"""),1.0)</f>
        <v>1</v>
      </c>
      <c r="AL28" s="44">
        <f>IFERROR(__xludf.DUMMYFUNCTION("""COMPUTED_VALUE"""),1.0)</f>
        <v>1</v>
      </c>
      <c r="AM28" s="44">
        <f>IFERROR(__xludf.DUMMYFUNCTION("""COMPUTED_VALUE"""),43.0)</f>
        <v>43</v>
      </c>
      <c r="AN28" s="44">
        <f>IFERROR(__xludf.DUMMYFUNCTION("""COMPUTED_VALUE"""),1.0)</f>
        <v>1</v>
      </c>
      <c r="AO28" s="44">
        <f>IFERROR(__xludf.DUMMYFUNCTION("""COMPUTED_VALUE"""),1.0)</f>
        <v>1</v>
      </c>
      <c r="AP28" s="44">
        <f>IFERROR(__xludf.DUMMYFUNCTION("""COMPUTED_VALUE"""),0.0)</f>
        <v>0</v>
      </c>
      <c r="AQ28" s="44">
        <f>IFERROR(__xludf.DUMMYFUNCTION("""COMPUTED_VALUE"""),2.0)</f>
        <v>2</v>
      </c>
      <c r="AR28" s="44">
        <f>IFERROR(__xludf.DUMMYFUNCTION("""COMPUTED_VALUE"""),250.0)</f>
        <v>250</v>
      </c>
      <c r="AS28" s="44">
        <f>IFERROR(__xludf.DUMMYFUNCTION("""COMPUTED_VALUE"""),6.0)</f>
        <v>6</v>
      </c>
      <c r="AT28" s="44">
        <f>IFERROR(__xludf.DUMMYFUNCTION("""COMPUTED_VALUE"""),0.0)</f>
        <v>0</v>
      </c>
      <c r="AU28" s="44">
        <f>IFERROR(__xludf.DUMMYFUNCTION("""COMPUTED_VALUE"""),13.0)</f>
        <v>13</v>
      </c>
      <c r="AV28" s="44">
        <f>IFERROR(__xludf.DUMMYFUNCTION("""COMPUTED_VALUE"""),5.0)</f>
        <v>5</v>
      </c>
      <c r="AW28" s="44">
        <f>IFERROR(__xludf.DUMMYFUNCTION("""COMPUTED_VALUE"""),1.0)</f>
        <v>1</v>
      </c>
      <c r="AX28" s="45">
        <f t="shared" si="2"/>
        <v>337</v>
      </c>
    </row>
    <row r="29" ht="15.75" customHeight="1">
      <c r="A29" s="46" t="s">
        <v>13</v>
      </c>
      <c r="B29" s="47" t="s">
        <v>138</v>
      </c>
      <c r="C29" s="48">
        <v>2.0</v>
      </c>
      <c r="D29" s="48">
        <v>588.0</v>
      </c>
      <c r="E29" s="49">
        <f>IFERROR(__xludf.DUMMYFUNCTION("""COMPUTED_VALUE"""),345.0)</f>
        <v>345</v>
      </c>
      <c r="F29" s="49">
        <f>IFERROR(__xludf.DUMMYFUNCTION("""COMPUTED_VALUE"""),3.0)</f>
        <v>3</v>
      </c>
      <c r="G29" s="49">
        <f>IFERROR(__xludf.DUMMYFUNCTION("""COMPUTED_VALUE"""),5.0)</f>
        <v>5</v>
      </c>
      <c r="H29" s="49">
        <f>IFERROR(__xludf.DUMMYFUNCTION("""COMPUTED_VALUE"""),340.0)</f>
        <v>340</v>
      </c>
      <c r="I29" s="44">
        <f>IFERROR(__xludf.DUMMYFUNCTION("""COMPUTED_VALUE"""),0.0)</f>
        <v>0</v>
      </c>
      <c r="J29" s="44">
        <f>IFERROR(__xludf.DUMMYFUNCTION("""COMPUTED_VALUE"""),0.0)</f>
        <v>0</v>
      </c>
      <c r="K29" s="44">
        <f>IFERROR(__xludf.DUMMYFUNCTION("""COMPUTED_VALUE"""),1.0)</f>
        <v>1</v>
      </c>
      <c r="L29" s="44">
        <f>IFERROR(__xludf.DUMMYFUNCTION("""COMPUTED_VALUE"""),0.0)</f>
        <v>0</v>
      </c>
      <c r="M29" s="44">
        <f>IFERROR(__xludf.DUMMYFUNCTION("""COMPUTED_VALUE"""),1.0)</f>
        <v>1</v>
      </c>
      <c r="N29" s="44">
        <f>IFERROR(__xludf.DUMMYFUNCTION("""COMPUTED_VALUE"""),0.0)</f>
        <v>0</v>
      </c>
      <c r="O29" s="44">
        <f>IFERROR(__xludf.DUMMYFUNCTION("""COMPUTED_VALUE"""),0.0)</f>
        <v>0</v>
      </c>
      <c r="P29" s="44">
        <f>IFERROR(__xludf.DUMMYFUNCTION("""COMPUTED_VALUE"""),0.0)</f>
        <v>0</v>
      </c>
      <c r="Q29" s="44">
        <f>IFERROR(__xludf.DUMMYFUNCTION("""COMPUTED_VALUE"""),0.0)</f>
        <v>0</v>
      </c>
      <c r="R29" s="44">
        <f>IFERROR(__xludf.DUMMYFUNCTION("""COMPUTED_VALUE"""),1.0)</f>
        <v>1</v>
      </c>
      <c r="S29" s="44">
        <f>IFERROR(__xludf.DUMMYFUNCTION("""COMPUTED_VALUE"""),0.0)</f>
        <v>0</v>
      </c>
      <c r="T29" s="44"/>
      <c r="U29" s="44"/>
      <c r="V29" s="44"/>
      <c r="W29" s="44"/>
      <c r="X29" s="44"/>
      <c r="Y29" s="44"/>
      <c r="Z29" s="44"/>
      <c r="AA29" s="44"/>
      <c r="AB29" s="44"/>
      <c r="AC29" s="44"/>
      <c r="AD29" s="44"/>
      <c r="AE29" s="44"/>
      <c r="AF29" s="44"/>
      <c r="AG29" s="44"/>
      <c r="AH29" s="44"/>
      <c r="AI29" s="44"/>
      <c r="AJ29" s="44"/>
      <c r="AK29" s="44"/>
      <c r="AL29" s="44">
        <f>IFERROR(__xludf.DUMMYFUNCTION("""COMPUTED_VALUE"""),0.0)</f>
        <v>0</v>
      </c>
      <c r="AM29" s="44">
        <f>IFERROR(__xludf.DUMMYFUNCTION("""COMPUTED_VALUE"""),43.0)</f>
        <v>43</v>
      </c>
      <c r="AN29" s="44">
        <f>IFERROR(__xludf.DUMMYFUNCTION("""COMPUTED_VALUE"""),1.0)</f>
        <v>1</v>
      </c>
      <c r="AO29" s="44">
        <f>IFERROR(__xludf.DUMMYFUNCTION("""COMPUTED_VALUE"""),1.0)</f>
        <v>1</v>
      </c>
      <c r="AP29" s="44">
        <f>IFERROR(__xludf.DUMMYFUNCTION("""COMPUTED_VALUE"""),1.0)</f>
        <v>1</v>
      </c>
      <c r="AQ29" s="44">
        <f>IFERROR(__xludf.DUMMYFUNCTION("""COMPUTED_VALUE"""),1.0)</f>
        <v>1</v>
      </c>
      <c r="AR29" s="44">
        <f>IFERROR(__xludf.DUMMYFUNCTION("""COMPUTED_VALUE"""),252.0)</f>
        <v>252</v>
      </c>
      <c r="AS29" s="44">
        <f>IFERROR(__xludf.DUMMYFUNCTION("""COMPUTED_VALUE"""),6.0)</f>
        <v>6</v>
      </c>
      <c r="AT29" s="44">
        <f>IFERROR(__xludf.DUMMYFUNCTION("""COMPUTED_VALUE"""),0.0)</f>
        <v>0</v>
      </c>
      <c r="AU29" s="44">
        <f>IFERROR(__xludf.DUMMYFUNCTION("""COMPUTED_VALUE"""),19.0)</f>
        <v>19</v>
      </c>
      <c r="AV29" s="44">
        <f>IFERROR(__xludf.DUMMYFUNCTION("""COMPUTED_VALUE"""),9.0)</f>
        <v>9</v>
      </c>
      <c r="AW29" s="44">
        <f>IFERROR(__xludf.DUMMYFUNCTION("""COMPUTED_VALUE"""),3.0)</f>
        <v>3</v>
      </c>
      <c r="AX29" s="45">
        <f t="shared" si="2"/>
        <v>339</v>
      </c>
    </row>
    <row r="30" ht="15.75" customHeight="1">
      <c r="A30" s="46" t="s">
        <v>13</v>
      </c>
      <c r="B30" s="47" t="s">
        <v>139</v>
      </c>
      <c r="C30" s="48">
        <v>1.0</v>
      </c>
      <c r="D30" s="48">
        <v>530.0</v>
      </c>
      <c r="E30" s="49">
        <f>IFERROR(__xludf.DUMMYFUNCTION("""COMPUTED_VALUE"""),326.0)</f>
        <v>326</v>
      </c>
      <c r="F30" s="49">
        <f>IFERROR(__xludf.DUMMYFUNCTION("""COMPUTED_VALUE"""),3.0)</f>
        <v>3</v>
      </c>
      <c r="G30" s="49">
        <f>IFERROR(__xludf.DUMMYFUNCTION("""COMPUTED_VALUE"""),2.0)</f>
        <v>2</v>
      </c>
      <c r="H30" s="49">
        <f>IFERROR(__xludf.DUMMYFUNCTION("""COMPUTED_VALUE"""),324.0)</f>
        <v>324</v>
      </c>
      <c r="I30" s="44">
        <f>IFERROR(__xludf.DUMMYFUNCTION("""COMPUTED_VALUE"""),0.0)</f>
        <v>0</v>
      </c>
      <c r="J30" s="44">
        <f>IFERROR(__xludf.DUMMYFUNCTION("""COMPUTED_VALUE"""),0.0)</f>
        <v>0</v>
      </c>
      <c r="K30" s="44">
        <f>IFERROR(__xludf.DUMMYFUNCTION("""COMPUTED_VALUE"""),2.0)</f>
        <v>2</v>
      </c>
      <c r="L30" s="44">
        <f>IFERROR(__xludf.DUMMYFUNCTION("""COMPUTED_VALUE"""),0.0)</f>
        <v>0</v>
      </c>
      <c r="M30" s="44">
        <f>IFERROR(__xludf.DUMMYFUNCTION("""COMPUTED_VALUE"""),0.0)</f>
        <v>0</v>
      </c>
      <c r="N30" s="44">
        <f>IFERROR(__xludf.DUMMYFUNCTION("""COMPUTED_VALUE"""),0.0)</f>
        <v>0</v>
      </c>
      <c r="O30" s="44">
        <f>IFERROR(__xludf.DUMMYFUNCTION("""COMPUTED_VALUE"""),0.0)</f>
        <v>0</v>
      </c>
      <c r="P30" s="44">
        <f>IFERROR(__xludf.DUMMYFUNCTION("""COMPUTED_VALUE"""),0.0)</f>
        <v>0</v>
      </c>
      <c r="Q30" s="44">
        <f>IFERROR(__xludf.DUMMYFUNCTION("""COMPUTED_VALUE"""),0.0)</f>
        <v>0</v>
      </c>
      <c r="R30" s="44">
        <f>IFERROR(__xludf.DUMMYFUNCTION("""COMPUTED_VALUE"""),27.0)</f>
        <v>27</v>
      </c>
      <c r="S30" s="44">
        <f>IFERROR(__xludf.DUMMYFUNCTION("""COMPUTED_VALUE"""),0.0)</f>
        <v>0</v>
      </c>
      <c r="T30" s="44">
        <f>IFERROR(__xludf.DUMMYFUNCTION("""COMPUTED_VALUE"""),0.0)</f>
        <v>0</v>
      </c>
      <c r="U30" s="44">
        <f>IFERROR(__xludf.DUMMYFUNCTION("""COMPUTED_VALUE"""),0.0)</f>
        <v>0</v>
      </c>
      <c r="V30" s="44">
        <f>IFERROR(__xludf.DUMMYFUNCTION("""COMPUTED_VALUE"""),0.0)</f>
        <v>0</v>
      </c>
      <c r="W30" s="44">
        <f>IFERROR(__xludf.DUMMYFUNCTION("""COMPUTED_VALUE"""),0.0)</f>
        <v>0</v>
      </c>
      <c r="X30" s="44">
        <f>IFERROR(__xludf.DUMMYFUNCTION("""COMPUTED_VALUE"""),1.0)</f>
        <v>1</v>
      </c>
      <c r="Y30" s="44">
        <f>IFERROR(__xludf.DUMMYFUNCTION("""COMPUTED_VALUE"""),1.0)</f>
        <v>1</v>
      </c>
      <c r="Z30" s="44">
        <f>IFERROR(__xludf.DUMMYFUNCTION("""COMPUTED_VALUE"""),0.0)</f>
        <v>0</v>
      </c>
      <c r="AA30" s="44">
        <f>IFERROR(__xludf.DUMMYFUNCTION("""COMPUTED_VALUE"""),0.0)</f>
        <v>0</v>
      </c>
      <c r="AB30" s="44">
        <f>IFERROR(__xludf.DUMMYFUNCTION("""COMPUTED_VALUE"""),0.0)</f>
        <v>0</v>
      </c>
      <c r="AC30" s="44">
        <f>IFERROR(__xludf.DUMMYFUNCTION("""COMPUTED_VALUE"""),1.0)</f>
        <v>1</v>
      </c>
      <c r="AD30" s="44">
        <f>IFERROR(__xludf.DUMMYFUNCTION("""COMPUTED_VALUE"""),0.0)</f>
        <v>0</v>
      </c>
      <c r="AE30" s="44">
        <f>IFERROR(__xludf.DUMMYFUNCTION("""COMPUTED_VALUE"""),0.0)</f>
        <v>0</v>
      </c>
      <c r="AF30" s="44">
        <f>IFERROR(__xludf.DUMMYFUNCTION("""COMPUTED_VALUE"""),0.0)</f>
        <v>0</v>
      </c>
      <c r="AG30" s="44">
        <f>IFERROR(__xludf.DUMMYFUNCTION("""COMPUTED_VALUE"""),1.0)</f>
        <v>1</v>
      </c>
      <c r="AH30" s="44">
        <f>IFERROR(__xludf.DUMMYFUNCTION("""COMPUTED_VALUE"""),0.0)</f>
        <v>0</v>
      </c>
      <c r="AI30" s="44">
        <f>IFERROR(__xludf.DUMMYFUNCTION("""COMPUTED_VALUE"""),8.0)</f>
        <v>8</v>
      </c>
      <c r="AJ30" s="44">
        <f>IFERROR(__xludf.DUMMYFUNCTION("""COMPUTED_VALUE"""),0.0)</f>
        <v>0</v>
      </c>
      <c r="AK30" s="44">
        <f>IFERROR(__xludf.DUMMYFUNCTION("""COMPUTED_VALUE"""),0.0)</f>
        <v>0</v>
      </c>
      <c r="AL30" s="44">
        <f>IFERROR(__xludf.DUMMYFUNCTION("""COMPUTED_VALUE"""),0.0)</f>
        <v>0</v>
      </c>
      <c r="AM30" s="44">
        <f>IFERROR(__xludf.DUMMYFUNCTION("""COMPUTED_VALUE"""),45.0)</f>
        <v>45</v>
      </c>
      <c r="AN30" s="44">
        <f>IFERROR(__xludf.DUMMYFUNCTION("""COMPUTED_VALUE"""),0.0)</f>
        <v>0</v>
      </c>
      <c r="AO30" s="44">
        <f>IFERROR(__xludf.DUMMYFUNCTION("""COMPUTED_VALUE"""),0.0)</f>
        <v>0</v>
      </c>
      <c r="AP30" s="44">
        <f>IFERROR(__xludf.DUMMYFUNCTION("""COMPUTED_VALUE"""),0.0)</f>
        <v>0</v>
      </c>
      <c r="AQ30" s="44">
        <f>IFERROR(__xludf.DUMMYFUNCTION("""COMPUTED_VALUE"""),2.0)</f>
        <v>2</v>
      </c>
      <c r="AR30" s="44">
        <f>IFERROR(__xludf.DUMMYFUNCTION("""COMPUTED_VALUE"""),215.0)</f>
        <v>215</v>
      </c>
      <c r="AS30" s="44">
        <f>IFERROR(__xludf.DUMMYFUNCTION("""COMPUTED_VALUE"""),7.0)</f>
        <v>7</v>
      </c>
      <c r="AT30" s="44">
        <f>IFERROR(__xludf.DUMMYFUNCTION("""COMPUTED_VALUE"""),0.0)</f>
        <v>0</v>
      </c>
      <c r="AU30" s="44">
        <f>IFERROR(__xludf.DUMMYFUNCTION("""COMPUTED_VALUE"""),8.0)</f>
        <v>8</v>
      </c>
      <c r="AV30" s="44">
        <f>IFERROR(__xludf.DUMMYFUNCTION("""COMPUTED_VALUE"""),4.0)</f>
        <v>4</v>
      </c>
      <c r="AW30" s="44">
        <f>IFERROR(__xludf.DUMMYFUNCTION("""COMPUTED_VALUE"""),2.0)</f>
        <v>2</v>
      </c>
      <c r="AX30" s="45">
        <f t="shared" si="2"/>
        <v>324</v>
      </c>
    </row>
    <row r="31" ht="15.75" customHeight="1">
      <c r="A31" s="46" t="s">
        <v>13</v>
      </c>
      <c r="B31" s="47" t="s">
        <v>139</v>
      </c>
      <c r="C31" s="48">
        <v>2.0</v>
      </c>
      <c r="D31" s="48">
        <v>144.0</v>
      </c>
      <c r="E31" s="49">
        <f>IFERROR(__xludf.DUMMYFUNCTION("""COMPUTED_VALUE"""),97.0)</f>
        <v>97</v>
      </c>
      <c r="F31" s="49">
        <f>IFERROR(__xludf.DUMMYFUNCTION("""COMPUTED_VALUE"""),3.0)</f>
        <v>3</v>
      </c>
      <c r="G31" s="49">
        <f>IFERROR(__xludf.DUMMYFUNCTION("""COMPUTED_VALUE"""),0.0)</f>
        <v>0</v>
      </c>
      <c r="H31" s="49">
        <f>IFERROR(__xludf.DUMMYFUNCTION("""COMPUTED_VALUE"""),97.0)</f>
        <v>97</v>
      </c>
      <c r="I31" s="44">
        <f>IFERROR(__xludf.DUMMYFUNCTION("""COMPUTED_VALUE"""),0.0)</f>
        <v>0</v>
      </c>
      <c r="J31" s="44">
        <f>IFERROR(__xludf.DUMMYFUNCTION("""COMPUTED_VALUE"""),3.0)</f>
        <v>3</v>
      </c>
      <c r="K31" s="44">
        <f>IFERROR(__xludf.DUMMYFUNCTION("""COMPUTED_VALUE"""),4.0)</f>
        <v>4</v>
      </c>
      <c r="L31" s="44">
        <f>IFERROR(__xludf.DUMMYFUNCTION("""COMPUTED_VALUE"""),0.0)</f>
        <v>0</v>
      </c>
      <c r="M31" s="44">
        <f>IFERROR(__xludf.DUMMYFUNCTION("""COMPUTED_VALUE"""),0.0)</f>
        <v>0</v>
      </c>
      <c r="N31" s="44">
        <f>IFERROR(__xludf.DUMMYFUNCTION("""COMPUTED_VALUE"""),0.0)</f>
        <v>0</v>
      </c>
      <c r="O31" s="44">
        <f>IFERROR(__xludf.DUMMYFUNCTION("""COMPUTED_VALUE"""),0.0)</f>
        <v>0</v>
      </c>
      <c r="P31" s="44">
        <f>IFERROR(__xludf.DUMMYFUNCTION("""COMPUTED_VALUE"""),1.0)</f>
        <v>1</v>
      </c>
      <c r="Q31" s="44">
        <f>IFERROR(__xludf.DUMMYFUNCTION("""COMPUTED_VALUE"""),0.0)</f>
        <v>0</v>
      </c>
      <c r="R31" s="44">
        <f>IFERROR(__xludf.DUMMYFUNCTION("""COMPUTED_VALUE"""),1.0)</f>
        <v>1</v>
      </c>
      <c r="S31" s="44"/>
      <c r="T31" s="44"/>
      <c r="U31" s="44"/>
      <c r="V31" s="44"/>
      <c r="W31" s="44"/>
      <c r="X31" s="44"/>
      <c r="Y31" s="44"/>
      <c r="Z31" s="44"/>
      <c r="AA31" s="44"/>
      <c r="AB31" s="44"/>
      <c r="AC31" s="44"/>
      <c r="AD31" s="44"/>
      <c r="AE31" s="44"/>
      <c r="AF31" s="44"/>
      <c r="AG31" s="44"/>
      <c r="AH31" s="44"/>
      <c r="AI31" s="44">
        <f>IFERROR(__xludf.DUMMYFUNCTION("""COMPUTED_VALUE"""),0.0)</f>
        <v>0</v>
      </c>
      <c r="AJ31" s="44">
        <f>IFERROR(__xludf.DUMMYFUNCTION("""COMPUTED_VALUE"""),1.0)</f>
        <v>1</v>
      </c>
      <c r="AK31" s="44">
        <f>IFERROR(__xludf.DUMMYFUNCTION("""COMPUTED_VALUE"""),0.0)</f>
        <v>0</v>
      </c>
      <c r="AL31" s="44">
        <f>IFERROR(__xludf.DUMMYFUNCTION("""COMPUTED_VALUE"""),1.0)</f>
        <v>1</v>
      </c>
      <c r="AM31" s="44">
        <f>IFERROR(__xludf.DUMMYFUNCTION("""COMPUTED_VALUE"""),82.0)</f>
        <v>82</v>
      </c>
      <c r="AN31" s="44">
        <f>IFERROR(__xludf.DUMMYFUNCTION("""COMPUTED_VALUE"""),0.0)</f>
        <v>0</v>
      </c>
      <c r="AO31" s="44">
        <f>IFERROR(__xludf.DUMMYFUNCTION("""COMPUTED_VALUE"""),0.0)</f>
        <v>0</v>
      </c>
      <c r="AP31" s="44">
        <f>IFERROR(__xludf.DUMMYFUNCTION("""COMPUTED_VALUE"""),1.0)</f>
        <v>1</v>
      </c>
      <c r="AQ31" s="44">
        <f>IFERROR(__xludf.DUMMYFUNCTION("""COMPUTED_VALUE"""),0.0)</f>
        <v>0</v>
      </c>
      <c r="AR31" s="44">
        <f>IFERROR(__xludf.DUMMYFUNCTION("""COMPUTED_VALUE"""),240.0)</f>
        <v>240</v>
      </c>
      <c r="AS31" s="44">
        <f>IFERROR(__xludf.DUMMYFUNCTION("""COMPUTED_VALUE"""),3.0)</f>
        <v>3</v>
      </c>
      <c r="AT31" s="44">
        <f>IFERROR(__xludf.DUMMYFUNCTION("""COMPUTED_VALUE"""),0.0)</f>
        <v>0</v>
      </c>
      <c r="AU31" s="44">
        <f>IFERROR(__xludf.DUMMYFUNCTION("""COMPUTED_VALUE"""),5.0)</f>
        <v>5</v>
      </c>
      <c r="AV31" s="44">
        <f>IFERROR(__xludf.DUMMYFUNCTION("""COMPUTED_VALUE"""),8.0)</f>
        <v>8</v>
      </c>
      <c r="AW31" s="44">
        <f>IFERROR(__xludf.DUMMYFUNCTION("""COMPUTED_VALUE"""),0.0)</f>
        <v>0</v>
      </c>
      <c r="AX31" s="45">
        <f t="shared" si="2"/>
        <v>350</v>
      </c>
    </row>
    <row r="32" ht="15.75" customHeight="1">
      <c r="A32" s="46" t="s">
        <v>13</v>
      </c>
      <c r="B32" s="47" t="s">
        <v>140</v>
      </c>
      <c r="C32" s="48">
        <v>1.0</v>
      </c>
      <c r="D32" s="48">
        <v>533.0</v>
      </c>
      <c r="E32" s="49">
        <f>IFERROR(__xludf.DUMMYFUNCTION("""COMPUTED_VALUE"""),369.0)</f>
        <v>369</v>
      </c>
      <c r="F32" s="49">
        <f>IFERROR(__xludf.DUMMYFUNCTION("""COMPUTED_VALUE"""),4.0)</f>
        <v>4</v>
      </c>
      <c r="G32" s="49">
        <f>IFERROR(__xludf.DUMMYFUNCTION("""COMPUTED_VALUE"""),0.0)</f>
        <v>0</v>
      </c>
      <c r="H32" s="49">
        <f>IFERROR(__xludf.DUMMYFUNCTION("""COMPUTED_VALUE"""),369.0)</f>
        <v>369</v>
      </c>
      <c r="I32" s="44"/>
      <c r="J32" s="44"/>
      <c r="K32" s="43"/>
      <c r="L32" s="44"/>
      <c r="M32" s="44"/>
      <c r="N32" s="44"/>
      <c r="O32" s="44"/>
      <c r="P32" s="44"/>
      <c r="Q32" s="44"/>
      <c r="R32" s="44"/>
      <c r="S32" s="44"/>
      <c r="T32" s="44"/>
      <c r="U32" s="44"/>
      <c r="V32" s="44"/>
      <c r="W32" s="44"/>
      <c r="X32" s="44"/>
      <c r="Y32" s="44"/>
      <c r="Z32" s="44"/>
      <c r="AA32" s="44"/>
      <c r="AB32" s="44">
        <f>IFERROR(__xludf.DUMMYFUNCTION("""COMPUTED_VALUE"""),0.0)</f>
        <v>0</v>
      </c>
      <c r="AC32" s="44">
        <f>IFERROR(__xludf.DUMMYFUNCTION("""COMPUTED_VALUE"""),1.0)</f>
        <v>1</v>
      </c>
      <c r="AD32" s="44">
        <f>IFERROR(__xludf.DUMMYFUNCTION("""COMPUTED_VALUE"""),0.0)</f>
        <v>0</v>
      </c>
      <c r="AE32" s="44">
        <f>IFERROR(__xludf.DUMMYFUNCTION("""COMPUTED_VALUE"""),0.0)</f>
        <v>0</v>
      </c>
      <c r="AF32" s="44">
        <f>IFERROR(__xludf.DUMMYFUNCTION("""COMPUTED_VALUE"""),0.0)</f>
        <v>0</v>
      </c>
      <c r="AG32" s="44">
        <f>IFERROR(__xludf.DUMMYFUNCTION("""COMPUTED_VALUE"""),0.0)</f>
        <v>0</v>
      </c>
      <c r="AH32" s="44">
        <f>IFERROR(__xludf.DUMMYFUNCTION("""COMPUTED_VALUE"""),1.0)</f>
        <v>1</v>
      </c>
      <c r="AI32" s="44">
        <f>IFERROR(__xludf.DUMMYFUNCTION("""COMPUTED_VALUE"""),0.0)</f>
        <v>0</v>
      </c>
      <c r="AJ32" s="44">
        <f>IFERROR(__xludf.DUMMYFUNCTION("""COMPUTED_VALUE"""),1.0)</f>
        <v>1</v>
      </c>
      <c r="AK32" s="44">
        <f>IFERROR(__xludf.DUMMYFUNCTION("""COMPUTED_VALUE"""),0.0)</f>
        <v>0</v>
      </c>
      <c r="AL32" s="44">
        <f>IFERROR(__xludf.DUMMYFUNCTION("""COMPUTED_VALUE"""),0.0)</f>
        <v>0</v>
      </c>
      <c r="AM32" s="44">
        <f>IFERROR(__xludf.DUMMYFUNCTION("""COMPUTED_VALUE"""),64.0)</f>
        <v>64</v>
      </c>
      <c r="AN32" s="44">
        <f>IFERROR(__xludf.DUMMYFUNCTION("""COMPUTED_VALUE"""),0.0)</f>
        <v>0</v>
      </c>
      <c r="AO32" s="44">
        <f>IFERROR(__xludf.DUMMYFUNCTION("""COMPUTED_VALUE"""),1.0)</f>
        <v>1</v>
      </c>
      <c r="AP32" s="44">
        <f>IFERROR(__xludf.DUMMYFUNCTION("""COMPUTED_VALUE"""),0.0)</f>
        <v>0</v>
      </c>
      <c r="AQ32" s="44">
        <f>IFERROR(__xludf.DUMMYFUNCTION("""COMPUTED_VALUE"""),0.0)</f>
        <v>0</v>
      </c>
      <c r="AR32" s="44">
        <f>IFERROR(__xludf.DUMMYFUNCTION("""COMPUTED_VALUE"""),275.0)</f>
        <v>275</v>
      </c>
      <c r="AS32" s="44">
        <f>IFERROR(__xludf.DUMMYFUNCTION("""COMPUTED_VALUE"""),1.0)</f>
        <v>1</v>
      </c>
      <c r="AT32" s="44">
        <f>IFERROR(__xludf.DUMMYFUNCTION("""COMPUTED_VALUE"""),1.0)</f>
        <v>1</v>
      </c>
      <c r="AU32" s="44">
        <f>IFERROR(__xludf.DUMMYFUNCTION("""COMPUTED_VALUE"""),18.0)</f>
        <v>18</v>
      </c>
      <c r="AV32" s="44">
        <f>IFERROR(__xludf.DUMMYFUNCTION("""COMPUTED_VALUE"""),2.0)</f>
        <v>2</v>
      </c>
      <c r="AW32" s="44">
        <f>IFERROR(__xludf.DUMMYFUNCTION("""COMPUTED_VALUE"""),1.0)</f>
        <v>1</v>
      </c>
      <c r="AX32" s="45">
        <f t="shared" si="2"/>
        <v>366</v>
      </c>
    </row>
    <row r="33" ht="15.75" customHeight="1">
      <c r="A33" s="46" t="s">
        <v>13</v>
      </c>
      <c r="B33" s="47" t="s">
        <v>140</v>
      </c>
      <c r="C33" s="48">
        <v>2.0</v>
      </c>
      <c r="D33" s="48">
        <v>135.0</v>
      </c>
      <c r="E33" s="49">
        <f>IFERROR(__xludf.DUMMYFUNCTION("""COMPUTED_VALUE"""),85.0)</f>
        <v>85</v>
      </c>
      <c r="F33" s="49">
        <f>IFERROR(__xludf.DUMMYFUNCTION("""COMPUTED_VALUE"""),2.0)</f>
        <v>2</v>
      </c>
      <c r="G33" s="49">
        <f>IFERROR(__xludf.DUMMYFUNCTION("""COMPUTED_VALUE"""),0.0)</f>
        <v>0</v>
      </c>
      <c r="H33" s="49">
        <f>IFERROR(__xludf.DUMMYFUNCTION("""COMPUTED_VALUE"""),85.0)</f>
        <v>85</v>
      </c>
      <c r="I33" s="44">
        <f>IFERROR(__xludf.DUMMYFUNCTION("""COMPUTED_VALUE"""),0.0)</f>
        <v>0</v>
      </c>
      <c r="J33" s="44">
        <f>IFERROR(__xludf.DUMMYFUNCTION("""COMPUTED_VALUE"""),1.0)</f>
        <v>1</v>
      </c>
      <c r="K33" s="44">
        <f>IFERROR(__xludf.DUMMYFUNCTION("""COMPUTED_VALUE"""),1.0)</f>
        <v>1</v>
      </c>
      <c r="L33" s="44">
        <f>IFERROR(__xludf.DUMMYFUNCTION("""COMPUTED_VALUE"""),0.0)</f>
        <v>0</v>
      </c>
      <c r="M33" s="44"/>
      <c r="N33" s="44"/>
      <c r="O33" s="44"/>
      <c r="P33" s="44"/>
      <c r="Q33" s="44"/>
      <c r="R33" s="44"/>
      <c r="S33" s="44"/>
      <c r="T33" s="44"/>
      <c r="U33" s="44"/>
      <c r="V33" s="44"/>
      <c r="W33" s="44"/>
      <c r="X33" s="44"/>
      <c r="Y33" s="44"/>
      <c r="Z33" s="44"/>
      <c r="AA33" s="44"/>
      <c r="AB33" s="44"/>
      <c r="AC33" s="44"/>
      <c r="AD33" s="44"/>
      <c r="AE33" s="44"/>
      <c r="AF33" s="44"/>
      <c r="AG33" s="44">
        <f>IFERROR(__xludf.DUMMYFUNCTION("""COMPUTED_VALUE"""),0.0)</f>
        <v>0</v>
      </c>
      <c r="AH33" s="44">
        <f>IFERROR(__xludf.DUMMYFUNCTION("""COMPUTED_VALUE"""),1.0)</f>
        <v>1</v>
      </c>
      <c r="AI33" s="44"/>
      <c r="AJ33" s="44"/>
      <c r="AK33" s="44"/>
      <c r="AL33" s="44"/>
      <c r="AM33" s="44">
        <f>IFERROR(__xludf.DUMMYFUNCTION("""COMPUTED_VALUE"""),18.0)</f>
        <v>18</v>
      </c>
      <c r="AN33" s="44"/>
      <c r="AO33" s="44"/>
      <c r="AP33" s="44"/>
      <c r="AQ33" s="44">
        <f>IFERROR(__xludf.DUMMYFUNCTION("""COMPUTED_VALUE"""),0.0)</f>
        <v>0</v>
      </c>
      <c r="AR33" s="44">
        <f>IFERROR(__xludf.DUMMYFUNCTION("""COMPUTED_VALUE"""),63.0)</f>
        <v>63</v>
      </c>
      <c r="AS33" s="44">
        <f>IFERROR(__xludf.DUMMYFUNCTION("""COMPUTED_VALUE"""),0.0)</f>
        <v>0</v>
      </c>
      <c r="AT33" s="44">
        <f>IFERROR(__xludf.DUMMYFUNCTION("""COMPUTED_VALUE"""),0.0)</f>
        <v>0</v>
      </c>
      <c r="AU33" s="44">
        <f>IFERROR(__xludf.DUMMYFUNCTION("""COMPUTED_VALUE"""),1.0)</f>
        <v>1</v>
      </c>
      <c r="AV33" s="44"/>
      <c r="AW33" s="44"/>
      <c r="AX33" s="45">
        <f t="shared" si="2"/>
        <v>85</v>
      </c>
    </row>
  </sheetData>
  <conditionalFormatting sqref="AX4:AX33">
    <cfRule type="cellIs" dxfId="4" priority="1" operator="equal">
      <formula>H4</formula>
    </cfRule>
  </conditionalFormatting>
  <conditionalFormatting sqref="AX4:AX33">
    <cfRule type="cellIs" dxfId="5" priority="2" operator="notEqual">
      <formula>H4</formula>
    </cfRule>
  </conditionalFormatting>
  <dataValidations>
    <dataValidation type="decimal" allowBlank="1" showDropDown="1" sqref="F4:X33">
      <formula1>0.0</formula1>
      <formula2>600.0</formula2>
    </dataValidation>
  </dataValidations>
  <printOptions gridLines="1" horizontalCentered="1"/>
  <pageMargins bottom="0.75" footer="0.0" header="0.0" left="0.7" right="0.7" top="0.75"/>
  <pageSetup fitToHeight="0" paperSize="9" cellComments="atEnd" orientation="landscape" pageOrder="overThenDown"/>
  <drawing r:id="rId2"/>
  <legacyDrawing r:id="rId3"/>
  <tableParts count="1">
    <tablePart r:id="rId5"/>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12.63"/>
    <col customWidth="1" min="3" max="3" width="11.0"/>
    <col customWidth="1" min="4" max="4" width="13.13"/>
    <col customWidth="1" min="5" max="50" width="8.63"/>
  </cols>
  <sheetData>
    <row r="1" ht="113.25" customHeight="1">
      <c r="A1" s="27"/>
      <c r="B1" s="27"/>
      <c r="C1" s="27"/>
      <c r="D1" s="28">
        <f>SUM(D4:D10)</f>
        <v>4179</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SUM(E4:E10)</f>
        <v>2229</v>
      </c>
      <c r="F2" s="10">
        <f t="shared" si="1"/>
        <v>8</v>
      </c>
      <c r="G2" s="10">
        <f t="shared" si="1"/>
        <v>9</v>
      </c>
      <c r="H2" s="10">
        <f t="shared" si="1"/>
        <v>2229</v>
      </c>
      <c r="I2" s="11">
        <f t="shared" si="1"/>
        <v>3</v>
      </c>
      <c r="J2" s="11">
        <f t="shared" si="1"/>
        <v>5</v>
      </c>
      <c r="K2" s="11">
        <f t="shared" si="1"/>
        <v>7</v>
      </c>
      <c r="L2" s="11">
        <f t="shared" si="1"/>
        <v>2</v>
      </c>
      <c r="M2" s="11">
        <f t="shared" si="1"/>
        <v>2</v>
      </c>
      <c r="N2" s="11">
        <f t="shared" si="1"/>
        <v>1</v>
      </c>
      <c r="O2" s="11">
        <f t="shared" si="1"/>
        <v>0</v>
      </c>
      <c r="P2" s="11">
        <f t="shared" si="1"/>
        <v>0</v>
      </c>
      <c r="Q2" s="11">
        <f t="shared" si="1"/>
        <v>3</v>
      </c>
      <c r="R2" s="11">
        <f t="shared" si="1"/>
        <v>9</v>
      </c>
      <c r="S2" s="11">
        <f t="shared" si="1"/>
        <v>7</v>
      </c>
      <c r="T2" s="11">
        <f t="shared" si="1"/>
        <v>1</v>
      </c>
      <c r="U2" s="11">
        <f t="shared" si="1"/>
        <v>2</v>
      </c>
      <c r="V2" s="11">
        <f t="shared" si="1"/>
        <v>4</v>
      </c>
      <c r="W2" s="11">
        <f t="shared" si="1"/>
        <v>0</v>
      </c>
      <c r="X2" s="11">
        <f t="shared" si="1"/>
        <v>3</v>
      </c>
      <c r="Y2" s="11">
        <f t="shared" si="1"/>
        <v>1</v>
      </c>
      <c r="Z2" s="11">
        <f t="shared" si="1"/>
        <v>2</v>
      </c>
      <c r="AA2" s="11">
        <f t="shared" si="1"/>
        <v>5</v>
      </c>
      <c r="AB2" s="11">
        <f t="shared" si="1"/>
        <v>5</v>
      </c>
      <c r="AC2" s="11">
        <f t="shared" si="1"/>
        <v>8</v>
      </c>
      <c r="AD2" s="11">
        <f t="shared" si="1"/>
        <v>3</v>
      </c>
      <c r="AE2" s="11">
        <f t="shared" si="1"/>
        <v>0</v>
      </c>
      <c r="AF2" s="11">
        <f t="shared" si="1"/>
        <v>2</v>
      </c>
      <c r="AG2" s="11">
        <f t="shared" si="1"/>
        <v>2</v>
      </c>
      <c r="AH2" s="11">
        <f t="shared" si="1"/>
        <v>3</v>
      </c>
      <c r="AI2" s="11">
        <f t="shared" si="1"/>
        <v>9</v>
      </c>
      <c r="AJ2" s="11">
        <f t="shared" si="1"/>
        <v>2</v>
      </c>
      <c r="AK2" s="11">
        <f t="shared" si="1"/>
        <v>2</v>
      </c>
      <c r="AL2" s="11">
        <f t="shared" si="1"/>
        <v>2</v>
      </c>
      <c r="AM2" s="11">
        <f t="shared" si="1"/>
        <v>169</v>
      </c>
      <c r="AN2" s="11">
        <f t="shared" si="1"/>
        <v>5</v>
      </c>
      <c r="AO2" s="11">
        <f t="shared" si="1"/>
        <v>0</v>
      </c>
      <c r="AP2" s="11">
        <f t="shared" si="1"/>
        <v>0</v>
      </c>
      <c r="AQ2" s="11">
        <f t="shared" si="1"/>
        <v>1</v>
      </c>
      <c r="AR2" s="11">
        <f t="shared" si="1"/>
        <v>538</v>
      </c>
      <c r="AS2" s="11">
        <f t="shared" si="1"/>
        <v>8</v>
      </c>
      <c r="AT2" s="11">
        <f t="shared" si="1"/>
        <v>1</v>
      </c>
      <c r="AU2" s="11">
        <f t="shared" si="1"/>
        <v>1384</v>
      </c>
      <c r="AV2" s="11">
        <f t="shared" si="1"/>
        <v>15</v>
      </c>
      <c r="AW2" s="11">
        <f t="shared" si="1"/>
        <v>13</v>
      </c>
      <c r="AX2" s="34">
        <f t="shared" si="1"/>
        <v>2229</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14</v>
      </c>
      <c r="B4" s="40" t="s">
        <v>14</v>
      </c>
      <c r="C4" s="41">
        <v>1.0</v>
      </c>
      <c r="D4" s="41">
        <v>597.0</v>
      </c>
      <c r="E4" s="49">
        <f>IFERROR(__xludf.DUMMYFUNCTION("IMPORTRANGE(""https://docs.google.com/spreadsheets/d/1FakqIZfEiUv6N1pPRLwi5lcF8T2mCfeN4ZRGjqH6AGc/edit?gid=0#gid=0"",""E4:AW10"")"),334.0)</f>
        <v>334</v>
      </c>
      <c r="F4" s="49">
        <f>IFERROR(__xludf.DUMMYFUNCTION("""COMPUTED_VALUE"""),3.0)</f>
        <v>3</v>
      </c>
      <c r="G4" s="49">
        <f>IFERROR(__xludf.DUMMYFUNCTION("""COMPUTED_VALUE"""),1.0)</f>
        <v>1</v>
      </c>
      <c r="H4" s="49">
        <f>IFERROR(__xludf.DUMMYFUNCTION("""COMPUTED_VALUE"""),342.0)</f>
        <v>342</v>
      </c>
      <c r="I4" s="44">
        <f>IFERROR(__xludf.DUMMYFUNCTION("""COMPUTED_VALUE"""),0.0)</f>
        <v>0</v>
      </c>
      <c r="J4" s="44">
        <f>IFERROR(__xludf.DUMMYFUNCTION("""COMPUTED_VALUE"""),1.0)</f>
        <v>1</v>
      </c>
      <c r="K4" s="44">
        <f>IFERROR(__xludf.DUMMYFUNCTION("""COMPUTED_VALUE"""),3.0)</f>
        <v>3</v>
      </c>
      <c r="L4" s="44">
        <f>IFERROR(__xludf.DUMMYFUNCTION("""COMPUTED_VALUE"""),0.0)</f>
        <v>0</v>
      </c>
      <c r="M4" s="44">
        <f>IFERROR(__xludf.DUMMYFUNCTION("""COMPUTED_VALUE"""),1.0)</f>
        <v>1</v>
      </c>
      <c r="N4" s="44">
        <f>IFERROR(__xludf.DUMMYFUNCTION("""COMPUTED_VALUE"""),0.0)</f>
        <v>0</v>
      </c>
      <c r="O4" s="44">
        <f>IFERROR(__xludf.DUMMYFUNCTION("""COMPUTED_VALUE"""),0.0)</f>
        <v>0</v>
      </c>
      <c r="P4" s="44">
        <f>IFERROR(__xludf.DUMMYFUNCTION("""COMPUTED_VALUE"""),0.0)</f>
        <v>0</v>
      </c>
      <c r="Q4" s="44">
        <f>IFERROR(__xludf.DUMMYFUNCTION("""COMPUTED_VALUE"""),0.0)</f>
        <v>0</v>
      </c>
      <c r="R4" s="44">
        <f>IFERROR(__xludf.DUMMYFUNCTION("""COMPUTED_VALUE"""),4.0)</f>
        <v>4</v>
      </c>
      <c r="S4" s="44">
        <f>IFERROR(__xludf.DUMMYFUNCTION("""COMPUTED_VALUE"""),1.0)</f>
        <v>1</v>
      </c>
      <c r="T4" s="44">
        <f>IFERROR(__xludf.DUMMYFUNCTION("""COMPUTED_VALUE"""),0.0)</f>
        <v>0</v>
      </c>
      <c r="U4" s="44">
        <f>IFERROR(__xludf.DUMMYFUNCTION("""COMPUTED_VALUE"""),0.0)</f>
        <v>0</v>
      </c>
      <c r="V4" s="44">
        <f>IFERROR(__xludf.DUMMYFUNCTION("""COMPUTED_VALUE"""),0.0)</f>
        <v>0</v>
      </c>
      <c r="W4" s="44">
        <f>IFERROR(__xludf.DUMMYFUNCTION("""COMPUTED_VALUE"""),0.0)</f>
        <v>0</v>
      </c>
      <c r="X4" s="44">
        <f>IFERROR(__xludf.DUMMYFUNCTION("""COMPUTED_VALUE"""),0.0)</f>
        <v>0</v>
      </c>
      <c r="Y4" s="44">
        <f>IFERROR(__xludf.DUMMYFUNCTION("""COMPUTED_VALUE"""),0.0)</f>
        <v>0</v>
      </c>
      <c r="Z4" s="44">
        <f>IFERROR(__xludf.DUMMYFUNCTION("""COMPUTED_VALUE"""),1.0)</f>
        <v>1</v>
      </c>
      <c r="AA4" s="44">
        <f>IFERROR(__xludf.DUMMYFUNCTION("""COMPUTED_VALUE"""),2.0)</f>
        <v>2</v>
      </c>
      <c r="AB4" s="44">
        <f>IFERROR(__xludf.DUMMYFUNCTION("""COMPUTED_VALUE"""),1.0)</f>
        <v>1</v>
      </c>
      <c r="AC4" s="44">
        <f>IFERROR(__xludf.DUMMYFUNCTION("""COMPUTED_VALUE"""),0.0)</f>
        <v>0</v>
      </c>
      <c r="AD4" s="44">
        <f>IFERROR(__xludf.DUMMYFUNCTION("""COMPUTED_VALUE"""),1.0)</f>
        <v>1</v>
      </c>
      <c r="AE4" s="44">
        <f>IFERROR(__xludf.DUMMYFUNCTION("""COMPUTED_VALUE"""),0.0)</f>
        <v>0</v>
      </c>
      <c r="AF4" s="44">
        <f>IFERROR(__xludf.DUMMYFUNCTION("""COMPUTED_VALUE"""),0.0)</f>
        <v>0</v>
      </c>
      <c r="AG4" s="44">
        <f>IFERROR(__xludf.DUMMYFUNCTION("""COMPUTED_VALUE"""),1.0)</f>
        <v>1</v>
      </c>
      <c r="AH4" s="44">
        <f>IFERROR(__xludf.DUMMYFUNCTION("""COMPUTED_VALUE"""),1.0)</f>
        <v>1</v>
      </c>
      <c r="AI4" s="44">
        <f>IFERROR(__xludf.DUMMYFUNCTION("""COMPUTED_VALUE"""),7.0)</f>
        <v>7</v>
      </c>
      <c r="AJ4" s="44">
        <f>IFERROR(__xludf.DUMMYFUNCTION("""COMPUTED_VALUE"""),0.0)</f>
        <v>0</v>
      </c>
      <c r="AK4" s="44">
        <f>IFERROR(__xludf.DUMMYFUNCTION("""COMPUTED_VALUE"""),1.0)</f>
        <v>1</v>
      </c>
      <c r="AL4" s="44">
        <f>IFERROR(__xludf.DUMMYFUNCTION("""COMPUTED_VALUE"""),1.0)</f>
        <v>1</v>
      </c>
      <c r="AM4" s="44">
        <f>IFERROR(__xludf.DUMMYFUNCTION("""COMPUTED_VALUE"""),18.0)</f>
        <v>18</v>
      </c>
      <c r="AN4" s="44">
        <f>IFERROR(__xludf.DUMMYFUNCTION("""COMPUTED_VALUE"""),2.0)</f>
        <v>2</v>
      </c>
      <c r="AO4" s="44">
        <f>IFERROR(__xludf.DUMMYFUNCTION("""COMPUTED_VALUE"""),0.0)</f>
        <v>0</v>
      </c>
      <c r="AP4" s="44">
        <f>IFERROR(__xludf.DUMMYFUNCTION("""COMPUTED_VALUE"""),0.0)</f>
        <v>0</v>
      </c>
      <c r="AQ4" s="44">
        <f>IFERROR(__xludf.DUMMYFUNCTION("""COMPUTED_VALUE"""),1.0)</f>
        <v>1</v>
      </c>
      <c r="AR4" s="44">
        <f>IFERROR(__xludf.DUMMYFUNCTION("""COMPUTED_VALUE"""),80.0)</f>
        <v>80</v>
      </c>
      <c r="AS4" s="44">
        <f>IFERROR(__xludf.DUMMYFUNCTION("""COMPUTED_VALUE"""),1.0)</f>
        <v>1</v>
      </c>
      <c r="AT4" s="44">
        <f>IFERROR(__xludf.DUMMYFUNCTION("""COMPUTED_VALUE"""),0.0)</f>
        <v>0</v>
      </c>
      <c r="AU4" s="44">
        <f>IFERROR(__xludf.DUMMYFUNCTION("""COMPUTED_VALUE"""),209.0)</f>
        <v>209</v>
      </c>
      <c r="AV4" s="44">
        <f>IFERROR(__xludf.DUMMYFUNCTION("""COMPUTED_VALUE"""),2.0)</f>
        <v>2</v>
      </c>
      <c r="AW4" s="44">
        <f>IFERROR(__xludf.DUMMYFUNCTION("""COMPUTED_VALUE"""),3.0)</f>
        <v>3</v>
      </c>
      <c r="AX4" s="45">
        <f t="shared" ref="AX4:AX10" si="2">SUM(I4:AW4)</f>
        <v>342</v>
      </c>
    </row>
    <row r="5" ht="15.75" customHeight="1">
      <c r="A5" s="46" t="s">
        <v>14</v>
      </c>
      <c r="B5" s="47" t="s">
        <v>14</v>
      </c>
      <c r="C5" s="48">
        <v>2.0</v>
      </c>
      <c r="D5" s="48">
        <v>599.0</v>
      </c>
      <c r="E5" s="49">
        <f>IFERROR(__xludf.DUMMYFUNCTION("""COMPUTED_VALUE"""),325.0)</f>
        <v>325</v>
      </c>
      <c r="F5" s="49"/>
      <c r="G5" s="49">
        <f>IFERROR(__xludf.DUMMYFUNCTION("""COMPUTED_VALUE"""),1.0)</f>
        <v>1</v>
      </c>
      <c r="H5" s="49">
        <f>IFERROR(__xludf.DUMMYFUNCTION("""COMPUTED_VALUE"""),324.0)</f>
        <v>324</v>
      </c>
      <c r="I5" s="44">
        <f>IFERROR(__xludf.DUMMYFUNCTION("""COMPUTED_VALUE"""),1.0)</f>
        <v>1</v>
      </c>
      <c r="J5" s="44">
        <f>IFERROR(__xludf.DUMMYFUNCTION("""COMPUTED_VALUE"""),2.0)</f>
        <v>2</v>
      </c>
      <c r="K5" s="44">
        <f>IFERROR(__xludf.DUMMYFUNCTION("""COMPUTED_VALUE"""),2.0)</f>
        <v>2</v>
      </c>
      <c r="L5" s="44"/>
      <c r="M5" s="44">
        <f>IFERROR(__xludf.DUMMYFUNCTION("""COMPUTED_VALUE"""),1.0)</f>
        <v>1</v>
      </c>
      <c r="N5" s="44"/>
      <c r="O5" s="44"/>
      <c r="P5" s="44"/>
      <c r="Q5" s="44">
        <f>IFERROR(__xludf.DUMMYFUNCTION("""COMPUTED_VALUE"""),2.0)</f>
        <v>2</v>
      </c>
      <c r="R5" s="44">
        <f>IFERROR(__xludf.DUMMYFUNCTION("""COMPUTED_VALUE"""),1.0)</f>
        <v>1</v>
      </c>
      <c r="S5" s="44"/>
      <c r="T5" s="44"/>
      <c r="U5" s="44"/>
      <c r="V5" s="44"/>
      <c r="W5" s="44"/>
      <c r="X5" s="44"/>
      <c r="Y5" s="44"/>
      <c r="Z5" s="44">
        <f>IFERROR(__xludf.DUMMYFUNCTION("""COMPUTED_VALUE"""),1.0)</f>
        <v>1</v>
      </c>
      <c r="AA5" s="44"/>
      <c r="AB5" s="44">
        <f>IFERROR(__xludf.DUMMYFUNCTION("""COMPUTED_VALUE"""),1.0)</f>
        <v>1</v>
      </c>
      <c r="AC5" s="44">
        <f>IFERROR(__xludf.DUMMYFUNCTION("""COMPUTED_VALUE"""),1.0)</f>
        <v>1</v>
      </c>
      <c r="AD5" s="44"/>
      <c r="AE5" s="44"/>
      <c r="AF5" s="44">
        <f>IFERROR(__xludf.DUMMYFUNCTION("""COMPUTED_VALUE"""),1.0)</f>
        <v>1</v>
      </c>
      <c r="AG5" s="44"/>
      <c r="AH5" s="44">
        <f>IFERROR(__xludf.DUMMYFUNCTION("""COMPUTED_VALUE"""),1.0)</f>
        <v>1</v>
      </c>
      <c r="AI5" s="44">
        <f>IFERROR(__xludf.DUMMYFUNCTION("""COMPUTED_VALUE"""),1.0)</f>
        <v>1</v>
      </c>
      <c r="AJ5" s="44"/>
      <c r="AK5" s="44">
        <f>IFERROR(__xludf.DUMMYFUNCTION("""COMPUTED_VALUE"""),0.0)</f>
        <v>0</v>
      </c>
      <c r="AL5" s="44">
        <f>IFERROR(__xludf.DUMMYFUNCTION("""COMPUTED_VALUE"""),1.0)</f>
        <v>1</v>
      </c>
      <c r="AM5" s="44">
        <f>IFERROR(__xludf.DUMMYFUNCTION("""COMPUTED_VALUE"""),30.0)</f>
        <v>30</v>
      </c>
      <c r="AN5" s="44">
        <f>IFERROR(__xludf.DUMMYFUNCTION("""COMPUTED_VALUE"""),1.0)</f>
        <v>1</v>
      </c>
      <c r="AO5" s="44"/>
      <c r="AP5" s="44"/>
      <c r="AQ5" s="44"/>
      <c r="AR5" s="44">
        <f>IFERROR(__xludf.DUMMYFUNCTION("""COMPUTED_VALUE"""),64.0)</f>
        <v>64</v>
      </c>
      <c r="AS5" s="44">
        <f>IFERROR(__xludf.DUMMYFUNCTION("""COMPUTED_VALUE"""),1.0)</f>
        <v>1</v>
      </c>
      <c r="AT5" s="44"/>
      <c r="AU5" s="44">
        <f>IFERROR(__xludf.DUMMYFUNCTION("""COMPUTED_VALUE"""),209.0)</f>
        <v>209</v>
      </c>
      <c r="AV5" s="44">
        <f>IFERROR(__xludf.DUMMYFUNCTION("""COMPUTED_VALUE"""),3.0)</f>
        <v>3</v>
      </c>
      <c r="AW5" s="44"/>
      <c r="AX5" s="45">
        <f t="shared" si="2"/>
        <v>324</v>
      </c>
    </row>
    <row r="6" ht="15.75" customHeight="1">
      <c r="A6" s="46" t="s">
        <v>14</v>
      </c>
      <c r="B6" s="47" t="s">
        <v>14</v>
      </c>
      <c r="C6" s="48">
        <v>3.0</v>
      </c>
      <c r="D6" s="48">
        <v>595.0</v>
      </c>
      <c r="E6" s="49">
        <f>IFERROR(__xludf.DUMMYFUNCTION("""COMPUTED_VALUE"""),342.0)</f>
        <v>342</v>
      </c>
      <c r="F6" s="49">
        <f>IFERROR(__xludf.DUMMYFUNCTION("""COMPUTED_VALUE"""),1.0)</f>
        <v>1</v>
      </c>
      <c r="G6" s="49">
        <f>IFERROR(__xludf.DUMMYFUNCTION("""COMPUTED_VALUE"""),2.0)</f>
        <v>2</v>
      </c>
      <c r="H6" s="49">
        <f>IFERROR(__xludf.DUMMYFUNCTION("""COMPUTED_VALUE"""),340.0)</f>
        <v>340</v>
      </c>
      <c r="I6" s="44">
        <f>IFERROR(__xludf.DUMMYFUNCTION("""COMPUTED_VALUE"""),1.0)</f>
        <v>1</v>
      </c>
      <c r="J6" s="44"/>
      <c r="K6" s="44"/>
      <c r="L6" s="44">
        <f>IFERROR(__xludf.DUMMYFUNCTION("""COMPUTED_VALUE"""),2.0)</f>
        <v>2</v>
      </c>
      <c r="M6" s="44"/>
      <c r="N6" s="44"/>
      <c r="O6" s="44"/>
      <c r="P6" s="44"/>
      <c r="Q6" s="44">
        <f>IFERROR(__xludf.DUMMYFUNCTION("""COMPUTED_VALUE"""),1.0)</f>
        <v>1</v>
      </c>
      <c r="R6" s="44"/>
      <c r="S6" s="44"/>
      <c r="T6" s="44"/>
      <c r="U6" s="44"/>
      <c r="V6" s="44"/>
      <c r="W6" s="44"/>
      <c r="X6" s="44"/>
      <c r="Y6" s="44"/>
      <c r="Z6" s="44"/>
      <c r="AA6" s="44"/>
      <c r="AB6" s="44">
        <f>IFERROR(__xludf.DUMMYFUNCTION("""COMPUTED_VALUE"""),2.0)</f>
        <v>2</v>
      </c>
      <c r="AC6" s="44"/>
      <c r="AD6" s="44">
        <f>IFERROR(__xludf.DUMMYFUNCTION("""COMPUTED_VALUE"""),2.0)</f>
        <v>2</v>
      </c>
      <c r="AE6" s="44"/>
      <c r="AF6" s="44"/>
      <c r="AG6" s="44"/>
      <c r="AH6" s="44">
        <f>IFERROR(__xludf.DUMMYFUNCTION("""COMPUTED_VALUE"""),1.0)</f>
        <v>1</v>
      </c>
      <c r="AI6" s="44"/>
      <c r="AJ6" s="44"/>
      <c r="AK6" s="44"/>
      <c r="AL6" s="44"/>
      <c r="AM6" s="44">
        <f>IFERROR(__xludf.DUMMYFUNCTION("""COMPUTED_VALUE"""),28.0)</f>
        <v>28</v>
      </c>
      <c r="AN6" s="44"/>
      <c r="AO6" s="44"/>
      <c r="AP6" s="44"/>
      <c r="AQ6" s="44"/>
      <c r="AR6" s="44">
        <f>IFERROR(__xludf.DUMMYFUNCTION("""COMPUTED_VALUE"""),79.0)</f>
        <v>79</v>
      </c>
      <c r="AS6" s="44">
        <f>IFERROR(__xludf.DUMMYFUNCTION("""COMPUTED_VALUE"""),1.0)</f>
        <v>1</v>
      </c>
      <c r="AT6" s="44"/>
      <c r="AU6" s="44">
        <f>IFERROR(__xludf.DUMMYFUNCTION("""COMPUTED_VALUE"""),217.0)</f>
        <v>217</v>
      </c>
      <c r="AV6" s="44">
        <f>IFERROR(__xludf.DUMMYFUNCTION("""COMPUTED_VALUE"""),4.0)</f>
        <v>4</v>
      </c>
      <c r="AW6" s="44">
        <f>IFERROR(__xludf.DUMMYFUNCTION("""COMPUTED_VALUE"""),2.0)</f>
        <v>2</v>
      </c>
      <c r="AX6" s="45">
        <f t="shared" si="2"/>
        <v>340</v>
      </c>
    </row>
    <row r="7" ht="15.75" customHeight="1">
      <c r="A7" s="46" t="s">
        <v>14</v>
      </c>
      <c r="B7" s="47" t="s">
        <v>14</v>
      </c>
      <c r="C7" s="48">
        <v>4.0</v>
      </c>
      <c r="D7" s="48">
        <v>598.0</v>
      </c>
      <c r="E7" s="49">
        <f>IFERROR(__xludf.DUMMYFUNCTION("""COMPUTED_VALUE"""),336.0)</f>
        <v>336</v>
      </c>
      <c r="F7" s="49">
        <f>IFERROR(__xludf.DUMMYFUNCTION("""COMPUTED_VALUE"""),0.0)</f>
        <v>0</v>
      </c>
      <c r="G7" s="49">
        <f>IFERROR(__xludf.DUMMYFUNCTION("""COMPUTED_VALUE"""),2.0)</f>
        <v>2</v>
      </c>
      <c r="H7" s="49">
        <f>IFERROR(__xludf.DUMMYFUNCTION("""COMPUTED_VALUE"""),334.0)</f>
        <v>334</v>
      </c>
      <c r="I7" s="44">
        <f>IFERROR(__xludf.DUMMYFUNCTION("""COMPUTED_VALUE"""),1.0)</f>
        <v>1</v>
      </c>
      <c r="J7" s="44"/>
      <c r="K7" s="44"/>
      <c r="L7" s="44"/>
      <c r="M7" s="44"/>
      <c r="N7" s="44">
        <f>IFERROR(__xludf.DUMMYFUNCTION("""COMPUTED_VALUE"""),1.0)</f>
        <v>1</v>
      </c>
      <c r="O7" s="44"/>
      <c r="P7" s="44"/>
      <c r="Q7" s="44"/>
      <c r="R7" s="44"/>
      <c r="S7" s="44">
        <f>IFERROR(__xludf.DUMMYFUNCTION("""COMPUTED_VALUE"""),3.0)</f>
        <v>3</v>
      </c>
      <c r="T7" s="44"/>
      <c r="U7" s="44"/>
      <c r="V7" s="44">
        <f>IFERROR(__xludf.DUMMYFUNCTION("""COMPUTED_VALUE"""),2.0)</f>
        <v>2</v>
      </c>
      <c r="W7" s="44"/>
      <c r="X7" s="44">
        <f>IFERROR(__xludf.DUMMYFUNCTION("""COMPUTED_VALUE"""),1.0)</f>
        <v>1</v>
      </c>
      <c r="Y7" s="44"/>
      <c r="Z7" s="44"/>
      <c r="AA7" s="44">
        <f>IFERROR(__xludf.DUMMYFUNCTION("""COMPUTED_VALUE"""),3.0)</f>
        <v>3</v>
      </c>
      <c r="AB7" s="44">
        <f>IFERROR(__xludf.DUMMYFUNCTION("""COMPUTED_VALUE"""),1.0)</f>
        <v>1</v>
      </c>
      <c r="AC7" s="44">
        <f>IFERROR(__xludf.DUMMYFUNCTION("""COMPUTED_VALUE"""),1.0)</f>
        <v>1</v>
      </c>
      <c r="AD7" s="44"/>
      <c r="AE7" s="44">
        <f>IFERROR(__xludf.DUMMYFUNCTION("""COMPUTED_VALUE"""),0.0)</f>
        <v>0</v>
      </c>
      <c r="AF7" s="44">
        <f>IFERROR(__xludf.DUMMYFUNCTION("""COMPUTED_VALUE"""),1.0)</f>
        <v>1</v>
      </c>
      <c r="AG7" s="44">
        <f>IFERROR(__xludf.DUMMYFUNCTION("""COMPUTED_VALUE"""),1.0)</f>
        <v>1</v>
      </c>
      <c r="AH7" s="44">
        <f>IFERROR(__xludf.DUMMYFUNCTION("""COMPUTED_VALUE"""),0.0)</f>
        <v>0</v>
      </c>
      <c r="AI7" s="44">
        <f>IFERROR(__xludf.DUMMYFUNCTION("""COMPUTED_VALUE"""),1.0)</f>
        <v>1</v>
      </c>
      <c r="AJ7" s="44">
        <f>IFERROR(__xludf.DUMMYFUNCTION("""COMPUTED_VALUE"""),1.0)</f>
        <v>1</v>
      </c>
      <c r="AK7" s="44">
        <f>IFERROR(__xludf.DUMMYFUNCTION("""COMPUTED_VALUE"""),0.0)</f>
        <v>0</v>
      </c>
      <c r="AL7" s="44">
        <f>IFERROR(__xludf.DUMMYFUNCTION("""COMPUTED_VALUE"""),0.0)</f>
        <v>0</v>
      </c>
      <c r="AM7" s="44">
        <f>IFERROR(__xludf.DUMMYFUNCTION("""COMPUTED_VALUE"""),16.0)</f>
        <v>16</v>
      </c>
      <c r="AN7" s="44">
        <f>IFERROR(__xludf.DUMMYFUNCTION("""COMPUTED_VALUE"""),1.0)</f>
        <v>1</v>
      </c>
      <c r="AO7" s="44">
        <f>IFERROR(__xludf.DUMMYFUNCTION("""COMPUTED_VALUE"""),0.0)</f>
        <v>0</v>
      </c>
      <c r="AP7" s="44">
        <f>IFERROR(__xludf.DUMMYFUNCTION("""COMPUTED_VALUE"""),0.0)</f>
        <v>0</v>
      </c>
      <c r="AQ7" s="44"/>
      <c r="AR7" s="44">
        <f>IFERROR(__xludf.DUMMYFUNCTION("""COMPUTED_VALUE"""),85.0)</f>
        <v>85</v>
      </c>
      <c r="AS7" s="44"/>
      <c r="AT7" s="44"/>
      <c r="AU7" s="44">
        <f>IFERROR(__xludf.DUMMYFUNCTION("""COMPUTED_VALUE"""),212.0)</f>
        <v>212</v>
      </c>
      <c r="AV7" s="44">
        <f>IFERROR(__xludf.DUMMYFUNCTION("""COMPUTED_VALUE"""),1.0)</f>
        <v>1</v>
      </c>
      <c r="AW7" s="44">
        <f>IFERROR(__xludf.DUMMYFUNCTION("""COMPUTED_VALUE"""),2.0)</f>
        <v>2</v>
      </c>
      <c r="AX7" s="45">
        <f t="shared" si="2"/>
        <v>334</v>
      </c>
    </row>
    <row r="8" ht="15.75" customHeight="1">
      <c r="A8" s="46" t="s">
        <v>14</v>
      </c>
      <c r="B8" s="47" t="s">
        <v>14</v>
      </c>
      <c r="C8" s="48">
        <v>5.0</v>
      </c>
      <c r="D8" s="48">
        <v>596.0</v>
      </c>
      <c r="E8" s="49">
        <f>IFERROR(__xludf.DUMMYFUNCTION("""COMPUTED_VALUE"""),328.0)</f>
        <v>328</v>
      </c>
      <c r="F8" s="49">
        <f>IFERROR(__xludf.DUMMYFUNCTION("""COMPUTED_VALUE"""),0.0)</f>
        <v>0</v>
      </c>
      <c r="G8" s="49">
        <f>IFERROR(__xludf.DUMMYFUNCTION("""COMPUTED_VALUE"""),0.0)</f>
        <v>0</v>
      </c>
      <c r="H8" s="49">
        <f>IFERROR(__xludf.DUMMYFUNCTION("""COMPUTED_VALUE"""),328.0)</f>
        <v>328</v>
      </c>
      <c r="I8" s="44"/>
      <c r="J8" s="44"/>
      <c r="K8" s="44">
        <f>IFERROR(__xludf.DUMMYFUNCTION("""COMPUTED_VALUE"""),1.0)</f>
        <v>1</v>
      </c>
      <c r="L8" s="44"/>
      <c r="M8" s="44"/>
      <c r="N8" s="44"/>
      <c r="O8" s="44"/>
      <c r="P8" s="44"/>
      <c r="Q8" s="44"/>
      <c r="R8" s="44"/>
      <c r="S8" s="44"/>
      <c r="T8" s="44"/>
      <c r="U8" s="44"/>
      <c r="V8" s="44"/>
      <c r="W8" s="44"/>
      <c r="X8" s="44"/>
      <c r="Y8" s="44"/>
      <c r="Z8" s="44"/>
      <c r="AA8" s="44"/>
      <c r="AB8" s="44"/>
      <c r="AC8" s="44"/>
      <c r="AD8" s="44"/>
      <c r="AE8" s="44"/>
      <c r="AF8" s="44"/>
      <c r="AG8" s="44"/>
      <c r="AH8" s="44"/>
      <c r="AI8" s="44"/>
      <c r="AJ8" s="44">
        <f>IFERROR(__xludf.DUMMYFUNCTION("""COMPUTED_VALUE"""),1.0)</f>
        <v>1</v>
      </c>
      <c r="AK8" s="44">
        <f>IFERROR(__xludf.DUMMYFUNCTION("""COMPUTED_VALUE"""),1.0)</f>
        <v>1</v>
      </c>
      <c r="AL8" s="44"/>
      <c r="AM8" s="44">
        <f>IFERROR(__xludf.DUMMYFUNCTION("""COMPUTED_VALUE"""),21.0)</f>
        <v>21</v>
      </c>
      <c r="AN8" s="44"/>
      <c r="AO8" s="44"/>
      <c r="AP8" s="44"/>
      <c r="AQ8" s="44"/>
      <c r="AR8" s="44">
        <f>IFERROR(__xludf.DUMMYFUNCTION("""COMPUTED_VALUE"""),81.0)</f>
        <v>81</v>
      </c>
      <c r="AS8" s="44">
        <f>IFERROR(__xludf.DUMMYFUNCTION("""COMPUTED_VALUE"""),1.0)</f>
        <v>1</v>
      </c>
      <c r="AT8" s="44"/>
      <c r="AU8" s="44">
        <f>IFERROR(__xludf.DUMMYFUNCTION("""COMPUTED_VALUE"""),216.0)</f>
        <v>216</v>
      </c>
      <c r="AV8" s="44">
        <f>IFERROR(__xludf.DUMMYFUNCTION("""COMPUTED_VALUE"""),2.0)</f>
        <v>2</v>
      </c>
      <c r="AW8" s="44">
        <f>IFERROR(__xludf.DUMMYFUNCTION("""COMPUTED_VALUE"""),4.0)</f>
        <v>4</v>
      </c>
      <c r="AX8" s="45">
        <f t="shared" si="2"/>
        <v>328</v>
      </c>
    </row>
    <row r="9" ht="15.75" customHeight="1">
      <c r="A9" s="46" t="s">
        <v>14</v>
      </c>
      <c r="B9" s="47" t="s">
        <v>14</v>
      </c>
      <c r="C9" s="48">
        <v>6.0</v>
      </c>
      <c r="D9" s="48">
        <v>597.0</v>
      </c>
      <c r="E9" s="49">
        <f>IFERROR(__xludf.DUMMYFUNCTION("""COMPUTED_VALUE"""),277.0)</f>
        <v>277</v>
      </c>
      <c r="F9" s="49">
        <f>IFERROR(__xludf.DUMMYFUNCTION("""COMPUTED_VALUE"""),2.0)</f>
        <v>2</v>
      </c>
      <c r="G9" s="49">
        <f>IFERROR(__xludf.DUMMYFUNCTION("""COMPUTED_VALUE"""),1.0)</f>
        <v>1</v>
      </c>
      <c r="H9" s="49">
        <f>IFERROR(__xludf.DUMMYFUNCTION("""COMPUTED_VALUE"""),276.0)</f>
        <v>276</v>
      </c>
      <c r="I9" s="44"/>
      <c r="J9" s="44">
        <f>IFERROR(__xludf.DUMMYFUNCTION("""COMPUTED_VALUE"""),1.0)</f>
        <v>1</v>
      </c>
      <c r="K9" s="44">
        <f>IFERROR(__xludf.DUMMYFUNCTION("""COMPUTED_VALUE"""),1.0)</f>
        <v>1</v>
      </c>
      <c r="L9" s="44"/>
      <c r="M9" s="44"/>
      <c r="N9" s="44"/>
      <c r="O9" s="44"/>
      <c r="P9" s="44"/>
      <c r="Q9" s="44"/>
      <c r="R9" s="44">
        <f>IFERROR(__xludf.DUMMYFUNCTION("""COMPUTED_VALUE"""),2.0)</f>
        <v>2</v>
      </c>
      <c r="S9" s="44">
        <f>IFERROR(__xludf.DUMMYFUNCTION("""COMPUTED_VALUE"""),2.0)</f>
        <v>2</v>
      </c>
      <c r="T9" s="44"/>
      <c r="U9" s="44">
        <f>IFERROR(__xludf.DUMMYFUNCTION("""COMPUTED_VALUE"""),1.0)</f>
        <v>1</v>
      </c>
      <c r="V9" s="44">
        <f>IFERROR(__xludf.DUMMYFUNCTION("""COMPUTED_VALUE"""),2.0)</f>
        <v>2</v>
      </c>
      <c r="W9" s="44"/>
      <c r="X9" s="44">
        <f>IFERROR(__xludf.DUMMYFUNCTION("""COMPUTED_VALUE"""),2.0)</f>
        <v>2</v>
      </c>
      <c r="Y9" s="44">
        <f>IFERROR(__xludf.DUMMYFUNCTION("""COMPUTED_VALUE"""),1.0)</f>
        <v>1</v>
      </c>
      <c r="Z9" s="44"/>
      <c r="AA9" s="44"/>
      <c r="AB9" s="44"/>
      <c r="AC9" s="44">
        <f>IFERROR(__xludf.DUMMYFUNCTION("""COMPUTED_VALUE"""),4.0)</f>
        <v>4</v>
      </c>
      <c r="AD9" s="44"/>
      <c r="AE9" s="44"/>
      <c r="AF9" s="44"/>
      <c r="AG9" s="44"/>
      <c r="AH9" s="44"/>
      <c r="AI9" s="44"/>
      <c r="AJ9" s="44"/>
      <c r="AK9" s="44"/>
      <c r="AL9" s="44"/>
      <c r="AM9" s="44">
        <f>IFERROR(__xludf.DUMMYFUNCTION("""COMPUTED_VALUE"""),26.0)</f>
        <v>26</v>
      </c>
      <c r="AN9" s="44"/>
      <c r="AO9" s="44"/>
      <c r="AP9" s="44"/>
      <c r="AQ9" s="44"/>
      <c r="AR9" s="44">
        <f>IFERROR(__xludf.DUMMYFUNCTION("""COMPUTED_VALUE"""),66.0)</f>
        <v>66</v>
      </c>
      <c r="AS9" s="44">
        <f>IFERROR(__xludf.DUMMYFUNCTION("""COMPUTED_VALUE"""),3.0)</f>
        <v>3</v>
      </c>
      <c r="AT9" s="44"/>
      <c r="AU9" s="44">
        <f>IFERROR(__xludf.DUMMYFUNCTION("""COMPUTED_VALUE"""),165.0)</f>
        <v>165</v>
      </c>
      <c r="AV9" s="44"/>
      <c r="AW9" s="44"/>
      <c r="AX9" s="45">
        <f t="shared" si="2"/>
        <v>276</v>
      </c>
    </row>
    <row r="10" ht="15.75" customHeight="1">
      <c r="A10" s="46" t="s">
        <v>14</v>
      </c>
      <c r="B10" s="47" t="s">
        <v>14</v>
      </c>
      <c r="C10" s="48">
        <v>7.0</v>
      </c>
      <c r="D10" s="48">
        <v>597.0</v>
      </c>
      <c r="E10" s="49">
        <f>IFERROR(__xludf.DUMMYFUNCTION("""COMPUTED_VALUE"""),287.0)</f>
        <v>287</v>
      </c>
      <c r="F10" s="49">
        <f>IFERROR(__xludf.DUMMYFUNCTION("""COMPUTED_VALUE"""),2.0)</f>
        <v>2</v>
      </c>
      <c r="G10" s="49">
        <f>IFERROR(__xludf.DUMMYFUNCTION("""COMPUTED_VALUE"""),2.0)</f>
        <v>2</v>
      </c>
      <c r="H10" s="49">
        <f>IFERROR(__xludf.DUMMYFUNCTION("""COMPUTED_VALUE"""),285.0)</f>
        <v>285</v>
      </c>
      <c r="I10" s="44"/>
      <c r="J10" s="44">
        <f>IFERROR(__xludf.DUMMYFUNCTION("""COMPUTED_VALUE"""),1.0)</f>
        <v>1</v>
      </c>
      <c r="K10" s="44"/>
      <c r="L10" s="44"/>
      <c r="M10" s="44"/>
      <c r="N10" s="44"/>
      <c r="O10" s="44"/>
      <c r="P10" s="44"/>
      <c r="Q10" s="44"/>
      <c r="R10" s="44">
        <f>IFERROR(__xludf.DUMMYFUNCTION("""COMPUTED_VALUE"""),2.0)</f>
        <v>2</v>
      </c>
      <c r="S10" s="44">
        <f>IFERROR(__xludf.DUMMYFUNCTION("""COMPUTED_VALUE"""),1.0)</f>
        <v>1</v>
      </c>
      <c r="T10" s="44">
        <f>IFERROR(__xludf.DUMMYFUNCTION("""COMPUTED_VALUE"""),1.0)</f>
        <v>1</v>
      </c>
      <c r="U10" s="44">
        <f>IFERROR(__xludf.DUMMYFUNCTION("""COMPUTED_VALUE"""),1.0)</f>
        <v>1</v>
      </c>
      <c r="V10" s="44"/>
      <c r="W10" s="44"/>
      <c r="X10" s="44"/>
      <c r="Y10" s="44"/>
      <c r="Z10" s="44"/>
      <c r="AA10" s="44"/>
      <c r="AB10" s="44"/>
      <c r="AC10" s="44">
        <f>IFERROR(__xludf.DUMMYFUNCTION("""COMPUTED_VALUE"""),2.0)</f>
        <v>2</v>
      </c>
      <c r="AD10" s="44"/>
      <c r="AE10" s="44"/>
      <c r="AF10" s="44"/>
      <c r="AG10" s="44"/>
      <c r="AH10" s="44"/>
      <c r="AI10" s="44"/>
      <c r="AJ10" s="44"/>
      <c r="AK10" s="44"/>
      <c r="AL10" s="44"/>
      <c r="AM10" s="44">
        <f>IFERROR(__xludf.DUMMYFUNCTION("""COMPUTED_VALUE"""),30.0)</f>
        <v>30</v>
      </c>
      <c r="AN10" s="44">
        <f>IFERROR(__xludf.DUMMYFUNCTION("""COMPUTED_VALUE"""),1.0)</f>
        <v>1</v>
      </c>
      <c r="AO10" s="44"/>
      <c r="AP10" s="44"/>
      <c r="AQ10" s="44"/>
      <c r="AR10" s="44">
        <f>IFERROR(__xludf.DUMMYFUNCTION("""COMPUTED_VALUE"""),83.0)</f>
        <v>83</v>
      </c>
      <c r="AS10" s="44">
        <f>IFERROR(__xludf.DUMMYFUNCTION("""COMPUTED_VALUE"""),1.0)</f>
        <v>1</v>
      </c>
      <c r="AT10" s="44">
        <f>IFERROR(__xludf.DUMMYFUNCTION("""COMPUTED_VALUE"""),1.0)</f>
        <v>1</v>
      </c>
      <c r="AU10" s="44">
        <f>IFERROR(__xludf.DUMMYFUNCTION("""COMPUTED_VALUE"""),156.0)</f>
        <v>156</v>
      </c>
      <c r="AV10" s="44">
        <f>IFERROR(__xludf.DUMMYFUNCTION("""COMPUTED_VALUE"""),3.0)</f>
        <v>3</v>
      </c>
      <c r="AW10" s="44">
        <f>IFERROR(__xludf.DUMMYFUNCTION("""COMPUTED_VALUE"""),2.0)</f>
        <v>2</v>
      </c>
      <c r="AX10" s="45">
        <f t="shared" si="2"/>
        <v>285</v>
      </c>
    </row>
  </sheetData>
  <conditionalFormatting sqref="AX4:AX10">
    <cfRule type="cellIs" dxfId="4" priority="1" operator="equal">
      <formula>H4</formula>
    </cfRule>
  </conditionalFormatting>
  <conditionalFormatting sqref="AX4:AX10">
    <cfRule type="cellIs" dxfId="5" priority="2" operator="notEqual">
      <formula>H4</formula>
    </cfRule>
  </conditionalFormatting>
  <dataValidations>
    <dataValidation type="decimal" allowBlank="1" showDropDown="1" sqref="F4:X10">
      <formula1>0.0</formula1>
      <formula2>600.0</formula2>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4.25"/>
    <col customWidth="1" min="2" max="2" width="19.38"/>
    <col customWidth="1" min="3" max="3" width="11.0"/>
    <col customWidth="1" min="4" max="4" width="13.13"/>
    <col customWidth="1" min="5" max="50" width="7.75"/>
  </cols>
  <sheetData>
    <row r="1" ht="109.5" customHeight="1">
      <c r="A1" s="27"/>
      <c r="B1" s="27"/>
      <c r="C1" s="27"/>
      <c r="D1" s="28">
        <f>SUM(D4:D9)</f>
        <v>3343</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SUM(E4:E9)</f>
        <v>2007</v>
      </c>
      <c r="F2" s="10">
        <f t="shared" si="1"/>
        <v>7</v>
      </c>
      <c r="G2" s="10">
        <f t="shared" si="1"/>
        <v>10</v>
      </c>
      <c r="H2" s="10">
        <f t="shared" si="1"/>
        <v>1797</v>
      </c>
      <c r="I2" s="11">
        <f t="shared" si="1"/>
        <v>8</v>
      </c>
      <c r="J2" s="11">
        <f t="shared" si="1"/>
        <v>35</v>
      </c>
      <c r="K2" s="11">
        <f t="shared" si="1"/>
        <v>42</v>
      </c>
      <c r="L2" s="11">
        <f t="shared" si="1"/>
        <v>4</v>
      </c>
      <c r="M2" s="11">
        <f t="shared" si="1"/>
        <v>9</v>
      </c>
      <c r="N2" s="11">
        <f t="shared" si="1"/>
        <v>7</v>
      </c>
      <c r="O2" s="11">
        <f t="shared" si="1"/>
        <v>0</v>
      </c>
      <c r="P2" s="11">
        <f t="shared" si="1"/>
        <v>2</v>
      </c>
      <c r="Q2" s="11">
        <f t="shared" si="1"/>
        <v>3</v>
      </c>
      <c r="R2" s="11">
        <f t="shared" si="1"/>
        <v>37</v>
      </c>
      <c r="S2" s="11">
        <f t="shared" si="1"/>
        <v>5</v>
      </c>
      <c r="T2" s="11">
        <f t="shared" si="1"/>
        <v>0</v>
      </c>
      <c r="U2" s="11">
        <f t="shared" si="1"/>
        <v>1</v>
      </c>
      <c r="V2" s="11">
        <f t="shared" si="1"/>
        <v>2</v>
      </c>
      <c r="W2" s="11">
        <f t="shared" si="1"/>
        <v>4</v>
      </c>
      <c r="X2" s="11">
        <f t="shared" si="1"/>
        <v>2</v>
      </c>
      <c r="Y2" s="11">
        <f t="shared" si="1"/>
        <v>2</v>
      </c>
      <c r="Z2" s="11">
        <f t="shared" si="1"/>
        <v>2</v>
      </c>
      <c r="AA2" s="11">
        <f t="shared" si="1"/>
        <v>10</v>
      </c>
      <c r="AB2" s="11">
        <f t="shared" si="1"/>
        <v>0</v>
      </c>
      <c r="AC2" s="11">
        <f t="shared" si="1"/>
        <v>5</v>
      </c>
      <c r="AD2" s="11">
        <f t="shared" si="1"/>
        <v>1</v>
      </c>
      <c r="AE2" s="11">
        <f t="shared" si="1"/>
        <v>2</v>
      </c>
      <c r="AF2" s="11">
        <f t="shared" si="1"/>
        <v>2</v>
      </c>
      <c r="AG2" s="11">
        <f t="shared" si="1"/>
        <v>2</v>
      </c>
      <c r="AH2" s="11">
        <f t="shared" si="1"/>
        <v>5</v>
      </c>
      <c r="AI2" s="11">
        <f t="shared" si="1"/>
        <v>2</v>
      </c>
      <c r="AJ2" s="11">
        <f t="shared" si="1"/>
        <v>2</v>
      </c>
      <c r="AK2" s="11">
        <f t="shared" si="1"/>
        <v>0</v>
      </c>
      <c r="AL2" s="11">
        <f t="shared" si="1"/>
        <v>1</v>
      </c>
      <c r="AM2" s="11">
        <f t="shared" si="1"/>
        <v>379</v>
      </c>
      <c r="AN2" s="11">
        <f t="shared" si="1"/>
        <v>3</v>
      </c>
      <c r="AO2" s="11">
        <f t="shared" si="1"/>
        <v>3</v>
      </c>
      <c r="AP2" s="11">
        <f t="shared" si="1"/>
        <v>3</v>
      </c>
      <c r="AQ2" s="11">
        <f t="shared" si="1"/>
        <v>2</v>
      </c>
      <c r="AR2" s="11">
        <f t="shared" si="1"/>
        <v>638</v>
      </c>
      <c r="AS2" s="11">
        <f t="shared" si="1"/>
        <v>10</v>
      </c>
      <c r="AT2" s="11">
        <f t="shared" si="1"/>
        <v>0</v>
      </c>
      <c r="AU2" s="11">
        <f t="shared" si="1"/>
        <v>592</v>
      </c>
      <c r="AV2" s="11">
        <f t="shared" si="1"/>
        <v>16</v>
      </c>
      <c r="AW2" s="11">
        <f t="shared" si="1"/>
        <v>13</v>
      </c>
      <c r="AX2" s="34">
        <f t="shared" si="1"/>
        <v>1856</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15</v>
      </c>
      <c r="B4" s="40" t="s">
        <v>141</v>
      </c>
      <c r="C4" s="41">
        <v>1.0</v>
      </c>
      <c r="D4" s="41">
        <v>557.0</v>
      </c>
      <c r="E4" s="49">
        <f>IFERROR(__xludf.DUMMYFUNCTION("IMPORTRANGE(""https://docs.google.com/spreadsheets/d/1mET8lq3AffJrT94xNCCkg44KuOlLkoHo2P6EyzA8r-E/edit?gid=0#gid=0"",""E4:AW9"")"),340.0)</f>
        <v>340</v>
      </c>
      <c r="F4" s="49">
        <f>IFERROR(__xludf.DUMMYFUNCTION("""COMPUTED_VALUE"""),2.0)</f>
        <v>2</v>
      </c>
      <c r="G4" s="49">
        <f>IFERROR(__xludf.DUMMYFUNCTION("""COMPUTED_VALUE"""),3.0)</f>
        <v>3</v>
      </c>
      <c r="H4" s="49">
        <f>IFERROR(__xludf.DUMMYFUNCTION("""COMPUTED_VALUE"""),337.0)</f>
        <v>337</v>
      </c>
      <c r="I4" s="44">
        <f>IFERROR(__xludf.DUMMYFUNCTION("""COMPUTED_VALUE"""),1.0)</f>
        <v>1</v>
      </c>
      <c r="J4" s="44">
        <f>IFERROR(__xludf.DUMMYFUNCTION("""COMPUTED_VALUE"""),5.0)</f>
        <v>5</v>
      </c>
      <c r="K4" s="44">
        <f>IFERROR(__xludf.DUMMYFUNCTION("""COMPUTED_VALUE"""),4.0)</f>
        <v>4</v>
      </c>
      <c r="L4" s="44">
        <f>IFERROR(__xludf.DUMMYFUNCTION("""COMPUTED_VALUE"""),2.0)</f>
        <v>2</v>
      </c>
      <c r="M4" s="44">
        <f>IFERROR(__xludf.DUMMYFUNCTION("""COMPUTED_VALUE"""),4.0)</f>
        <v>4</v>
      </c>
      <c r="N4" s="44">
        <f>IFERROR(__xludf.DUMMYFUNCTION("""COMPUTED_VALUE"""),1.0)</f>
        <v>1</v>
      </c>
      <c r="O4" s="44">
        <f>IFERROR(__xludf.DUMMYFUNCTION("""COMPUTED_VALUE"""),0.0)</f>
        <v>0</v>
      </c>
      <c r="P4" s="44">
        <f>IFERROR(__xludf.DUMMYFUNCTION("""COMPUTED_VALUE"""),1.0)</f>
        <v>1</v>
      </c>
      <c r="Q4" s="44">
        <f>IFERROR(__xludf.DUMMYFUNCTION("""COMPUTED_VALUE"""),2.0)</f>
        <v>2</v>
      </c>
      <c r="R4" s="44">
        <f>IFERROR(__xludf.DUMMYFUNCTION("""COMPUTED_VALUE"""),4.0)</f>
        <v>4</v>
      </c>
      <c r="S4" s="44">
        <f>IFERROR(__xludf.DUMMYFUNCTION("""COMPUTED_VALUE"""),0.0)</f>
        <v>0</v>
      </c>
      <c r="T4" s="44">
        <f>IFERROR(__xludf.DUMMYFUNCTION("""COMPUTED_VALUE"""),0.0)</f>
        <v>0</v>
      </c>
      <c r="U4" s="44">
        <f>IFERROR(__xludf.DUMMYFUNCTION("""COMPUTED_VALUE"""),0.0)</f>
        <v>0</v>
      </c>
      <c r="V4" s="44">
        <f>IFERROR(__xludf.DUMMYFUNCTION("""COMPUTED_VALUE"""),0.0)</f>
        <v>0</v>
      </c>
      <c r="W4" s="44">
        <f>IFERROR(__xludf.DUMMYFUNCTION("""COMPUTED_VALUE"""),2.0)</f>
        <v>2</v>
      </c>
      <c r="X4" s="44">
        <f>IFERROR(__xludf.DUMMYFUNCTION("""COMPUTED_VALUE"""),0.0)</f>
        <v>0</v>
      </c>
      <c r="Y4" s="44">
        <f>IFERROR(__xludf.DUMMYFUNCTION("""COMPUTED_VALUE"""),0.0)</f>
        <v>0</v>
      </c>
      <c r="Z4" s="44">
        <f>IFERROR(__xludf.DUMMYFUNCTION("""COMPUTED_VALUE"""),0.0)</f>
        <v>0</v>
      </c>
      <c r="AA4" s="44">
        <f>IFERROR(__xludf.DUMMYFUNCTION("""COMPUTED_VALUE"""),3.0)</f>
        <v>3</v>
      </c>
      <c r="AB4" s="44">
        <f>IFERROR(__xludf.DUMMYFUNCTION("""COMPUTED_VALUE"""),0.0)</f>
        <v>0</v>
      </c>
      <c r="AC4" s="44">
        <f>IFERROR(__xludf.DUMMYFUNCTION("""COMPUTED_VALUE"""),1.0)</f>
        <v>1</v>
      </c>
      <c r="AD4" s="44">
        <f>IFERROR(__xludf.DUMMYFUNCTION("""COMPUTED_VALUE"""),0.0)</f>
        <v>0</v>
      </c>
      <c r="AE4" s="44">
        <f>IFERROR(__xludf.DUMMYFUNCTION("""COMPUTED_VALUE"""),2.0)</f>
        <v>2</v>
      </c>
      <c r="AF4" s="44">
        <f>IFERROR(__xludf.DUMMYFUNCTION("""COMPUTED_VALUE"""),0.0)</f>
        <v>0</v>
      </c>
      <c r="AG4" s="44">
        <f>IFERROR(__xludf.DUMMYFUNCTION("""COMPUTED_VALUE"""),0.0)</f>
        <v>0</v>
      </c>
      <c r="AH4" s="44">
        <f>IFERROR(__xludf.DUMMYFUNCTION("""COMPUTED_VALUE"""),3.0)</f>
        <v>3</v>
      </c>
      <c r="AI4" s="44">
        <f>IFERROR(__xludf.DUMMYFUNCTION("""COMPUTED_VALUE"""),0.0)</f>
        <v>0</v>
      </c>
      <c r="AJ4" s="44">
        <f>IFERROR(__xludf.DUMMYFUNCTION("""COMPUTED_VALUE"""),2.0)</f>
        <v>2</v>
      </c>
      <c r="AK4" s="44">
        <f>IFERROR(__xludf.DUMMYFUNCTION("""COMPUTED_VALUE"""),0.0)</f>
        <v>0</v>
      </c>
      <c r="AL4" s="44">
        <f>IFERROR(__xludf.DUMMYFUNCTION("""COMPUTED_VALUE"""),0.0)</f>
        <v>0</v>
      </c>
      <c r="AM4" s="44">
        <f>IFERROR(__xludf.DUMMYFUNCTION("""COMPUTED_VALUE"""),58.0)</f>
        <v>58</v>
      </c>
      <c r="AN4" s="44">
        <f>IFERROR(__xludf.DUMMYFUNCTION("""COMPUTED_VALUE"""),2.0)</f>
        <v>2</v>
      </c>
      <c r="AO4" s="44">
        <f>IFERROR(__xludf.DUMMYFUNCTION("""COMPUTED_VALUE"""),0.0)</f>
        <v>0</v>
      </c>
      <c r="AP4" s="44">
        <f>IFERROR(__xludf.DUMMYFUNCTION("""COMPUTED_VALUE"""),0.0)</f>
        <v>0</v>
      </c>
      <c r="AQ4" s="44">
        <f>IFERROR(__xludf.DUMMYFUNCTION("""COMPUTED_VALUE"""),0.0)</f>
        <v>0</v>
      </c>
      <c r="AR4" s="44">
        <f>IFERROR(__xludf.DUMMYFUNCTION("""COMPUTED_VALUE"""),114.0)</f>
        <v>114</v>
      </c>
      <c r="AS4" s="44">
        <f>IFERROR(__xludf.DUMMYFUNCTION("""COMPUTED_VALUE"""),2.0)</f>
        <v>2</v>
      </c>
      <c r="AT4" s="44">
        <f>IFERROR(__xludf.DUMMYFUNCTION("""COMPUTED_VALUE"""),0.0)</f>
        <v>0</v>
      </c>
      <c r="AU4" s="44">
        <f>IFERROR(__xludf.DUMMYFUNCTION("""COMPUTED_VALUE"""),119.0)</f>
        <v>119</v>
      </c>
      <c r="AV4" s="44">
        <f>IFERROR(__xludf.DUMMYFUNCTION("""COMPUTED_VALUE"""),5.0)</f>
        <v>5</v>
      </c>
      <c r="AW4" s="44">
        <f>IFERROR(__xludf.DUMMYFUNCTION("""COMPUTED_VALUE"""),2.0)</f>
        <v>2</v>
      </c>
      <c r="AX4" s="45">
        <f t="shared" ref="AX4:AX9" si="2">SUM(I4:AW4)</f>
        <v>339</v>
      </c>
    </row>
    <row r="5" ht="15.75" customHeight="1">
      <c r="A5" s="46" t="s">
        <v>15</v>
      </c>
      <c r="B5" s="47" t="s">
        <v>141</v>
      </c>
      <c r="C5" s="48">
        <v>2.0</v>
      </c>
      <c r="D5" s="48">
        <v>556.0</v>
      </c>
      <c r="E5" s="49">
        <f>IFERROR(__xludf.DUMMYFUNCTION("""COMPUTED_VALUE"""),368.0)</f>
        <v>368</v>
      </c>
      <c r="F5" s="49">
        <f>IFERROR(__xludf.DUMMYFUNCTION("""COMPUTED_VALUE"""),0.0)</f>
        <v>0</v>
      </c>
      <c r="G5" s="49">
        <f>IFERROR(__xludf.DUMMYFUNCTION("""COMPUTED_VALUE"""),5.0)</f>
        <v>5</v>
      </c>
      <c r="H5" s="49">
        <f>IFERROR(__xludf.DUMMYFUNCTION("""COMPUTED_VALUE"""),363.0)</f>
        <v>363</v>
      </c>
      <c r="I5" s="44">
        <f>IFERROR(__xludf.DUMMYFUNCTION("""COMPUTED_VALUE"""),2.0)</f>
        <v>2</v>
      </c>
      <c r="J5" s="44">
        <f>IFERROR(__xludf.DUMMYFUNCTION("""COMPUTED_VALUE"""),3.0)</f>
        <v>3</v>
      </c>
      <c r="K5" s="44">
        <f>IFERROR(__xludf.DUMMYFUNCTION("""COMPUTED_VALUE"""),7.0)</f>
        <v>7</v>
      </c>
      <c r="L5" s="44">
        <f>IFERROR(__xludf.DUMMYFUNCTION("""COMPUTED_VALUE"""),0.0)</f>
        <v>0</v>
      </c>
      <c r="M5" s="44">
        <f>IFERROR(__xludf.DUMMYFUNCTION("""COMPUTED_VALUE"""),3.0)</f>
        <v>3</v>
      </c>
      <c r="N5" s="44">
        <f>IFERROR(__xludf.DUMMYFUNCTION("""COMPUTED_VALUE"""),3.0)</f>
        <v>3</v>
      </c>
      <c r="O5" s="44">
        <f>IFERROR(__xludf.DUMMYFUNCTION("""COMPUTED_VALUE"""),0.0)</f>
        <v>0</v>
      </c>
      <c r="P5" s="44">
        <f>IFERROR(__xludf.DUMMYFUNCTION("""COMPUTED_VALUE"""),0.0)</f>
        <v>0</v>
      </c>
      <c r="Q5" s="44">
        <f>IFERROR(__xludf.DUMMYFUNCTION("""COMPUTED_VALUE"""),0.0)</f>
        <v>0</v>
      </c>
      <c r="R5" s="44">
        <f>IFERROR(__xludf.DUMMYFUNCTION("""COMPUTED_VALUE"""),3.0)</f>
        <v>3</v>
      </c>
      <c r="S5" s="44">
        <f>IFERROR(__xludf.DUMMYFUNCTION("""COMPUTED_VALUE"""),2.0)</f>
        <v>2</v>
      </c>
      <c r="T5" s="44">
        <f>IFERROR(__xludf.DUMMYFUNCTION("""COMPUTED_VALUE"""),0.0)</f>
        <v>0</v>
      </c>
      <c r="U5" s="44">
        <f>IFERROR(__xludf.DUMMYFUNCTION("""COMPUTED_VALUE"""),0.0)</f>
        <v>0</v>
      </c>
      <c r="V5" s="44">
        <f>IFERROR(__xludf.DUMMYFUNCTION("""COMPUTED_VALUE"""),1.0)</f>
        <v>1</v>
      </c>
      <c r="W5" s="44">
        <f>IFERROR(__xludf.DUMMYFUNCTION("""COMPUTED_VALUE"""),0.0)</f>
        <v>0</v>
      </c>
      <c r="X5" s="44">
        <f>IFERROR(__xludf.DUMMYFUNCTION("""COMPUTED_VALUE"""),1.0)</f>
        <v>1</v>
      </c>
      <c r="Y5" s="44">
        <f>IFERROR(__xludf.DUMMYFUNCTION("""COMPUTED_VALUE"""),1.0)</f>
        <v>1</v>
      </c>
      <c r="Z5" s="44">
        <f>IFERROR(__xludf.DUMMYFUNCTION("""COMPUTED_VALUE"""),1.0)</f>
        <v>1</v>
      </c>
      <c r="AA5" s="44">
        <f>IFERROR(__xludf.DUMMYFUNCTION("""COMPUTED_VALUE"""),2.0)</f>
        <v>2</v>
      </c>
      <c r="AB5" s="44">
        <f>IFERROR(__xludf.DUMMYFUNCTION("""COMPUTED_VALUE"""),0.0)</f>
        <v>0</v>
      </c>
      <c r="AC5" s="44">
        <f>IFERROR(__xludf.DUMMYFUNCTION("""COMPUTED_VALUE"""),1.0)</f>
        <v>1</v>
      </c>
      <c r="AD5" s="44">
        <f>IFERROR(__xludf.DUMMYFUNCTION("""COMPUTED_VALUE"""),1.0)</f>
        <v>1</v>
      </c>
      <c r="AE5" s="44">
        <f>IFERROR(__xludf.DUMMYFUNCTION("""COMPUTED_VALUE"""),0.0)</f>
        <v>0</v>
      </c>
      <c r="AF5" s="44">
        <f>IFERROR(__xludf.DUMMYFUNCTION("""COMPUTED_VALUE"""),1.0)</f>
        <v>1</v>
      </c>
      <c r="AG5" s="44">
        <f>IFERROR(__xludf.DUMMYFUNCTION("""COMPUTED_VALUE"""),0.0)</f>
        <v>0</v>
      </c>
      <c r="AH5" s="44">
        <f>IFERROR(__xludf.DUMMYFUNCTION("""COMPUTED_VALUE"""),0.0)</f>
        <v>0</v>
      </c>
      <c r="AI5" s="44">
        <f>IFERROR(__xludf.DUMMYFUNCTION("""COMPUTED_VALUE"""),0.0)</f>
        <v>0</v>
      </c>
      <c r="AJ5" s="44">
        <f>IFERROR(__xludf.DUMMYFUNCTION("""COMPUTED_VALUE"""),0.0)</f>
        <v>0</v>
      </c>
      <c r="AK5" s="44">
        <f>IFERROR(__xludf.DUMMYFUNCTION("""COMPUTED_VALUE"""),0.0)</f>
        <v>0</v>
      </c>
      <c r="AL5" s="44">
        <f>IFERROR(__xludf.DUMMYFUNCTION("""COMPUTED_VALUE"""),0.0)</f>
        <v>0</v>
      </c>
      <c r="AM5" s="44">
        <f>IFERROR(__xludf.DUMMYFUNCTION("""COMPUTED_VALUE"""),72.0)</f>
        <v>72</v>
      </c>
      <c r="AN5" s="44">
        <f>IFERROR(__xludf.DUMMYFUNCTION("""COMPUTED_VALUE"""),0.0)</f>
        <v>0</v>
      </c>
      <c r="AO5" s="44">
        <f>IFERROR(__xludf.DUMMYFUNCTION("""COMPUTED_VALUE"""),0.0)</f>
        <v>0</v>
      </c>
      <c r="AP5" s="44">
        <f>IFERROR(__xludf.DUMMYFUNCTION("""COMPUTED_VALUE"""),1.0)</f>
        <v>1</v>
      </c>
      <c r="AQ5" s="44">
        <f>IFERROR(__xludf.DUMMYFUNCTION("""COMPUTED_VALUE"""),1.0)</f>
        <v>1</v>
      </c>
      <c r="AR5" s="44">
        <f>IFERROR(__xludf.DUMMYFUNCTION("""COMPUTED_VALUE"""),128.0)</f>
        <v>128</v>
      </c>
      <c r="AS5" s="44">
        <f>IFERROR(__xludf.DUMMYFUNCTION("""COMPUTED_VALUE"""),1.0)</f>
        <v>1</v>
      </c>
      <c r="AT5" s="44">
        <f>IFERROR(__xludf.DUMMYFUNCTION("""COMPUTED_VALUE"""),0.0)</f>
        <v>0</v>
      </c>
      <c r="AU5" s="44">
        <f>IFERROR(__xludf.DUMMYFUNCTION("""COMPUTED_VALUE"""),123.0)</f>
        <v>123</v>
      </c>
      <c r="AV5" s="44">
        <f>IFERROR(__xludf.DUMMYFUNCTION("""COMPUTED_VALUE"""),3.0)</f>
        <v>3</v>
      </c>
      <c r="AW5" s="44">
        <f>IFERROR(__xludf.DUMMYFUNCTION("""COMPUTED_VALUE"""),2.0)</f>
        <v>2</v>
      </c>
      <c r="AX5" s="45">
        <f t="shared" si="2"/>
        <v>363</v>
      </c>
    </row>
    <row r="6" ht="15.75" customHeight="1">
      <c r="A6" s="46" t="s">
        <v>15</v>
      </c>
      <c r="B6" s="47" t="s">
        <v>141</v>
      </c>
      <c r="C6" s="48">
        <v>3.0</v>
      </c>
      <c r="D6" s="48">
        <v>557.0</v>
      </c>
      <c r="E6" s="49">
        <f>IFERROR(__xludf.DUMMYFUNCTION("""COMPUTED_VALUE"""),337.0)</f>
        <v>337</v>
      </c>
      <c r="F6" s="49">
        <f>IFERROR(__xludf.DUMMYFUNCTION("""COMPUTED_VALUE"""),2.0)</f>
        <v>2</v>
      </c>
      <c r="G6" s="49">
        <f>IFERROR(__xludf.DUMMYFUNCTION("""COMPUTED_VALUE"""),0.0)</f>
        <v>0</v>
      </c>
      <c r="H6" s="49">
        <f>IFERROR(__xludf.DUMMYFUNCTION("""COMPUTED_VALUE"""),337.0)</f>
        <v>337</v>
      </c>
      <c r="I6" s="44">
        <f>IFERROR(__xludf.DUMMYFUNCTION("""COMPUTED_VALUE"""),2.0)</f>
        <v>2</v>
      </c>
      <c r="J6" s="44">
        <f>IFERROR(__xludf.DUMMYFUNCTION("""COMPUTED_VALUE"""),1.0)</f>
        <v>1</v>
      </c>
      <c r="K6" s="44">
        <f>IFERROR(__xludf.DUMMYFUNCTION("""COMPUTED_VALUE"""),9.0)</f>
        <v>9</v>
      </c>
      <c r="L6" s="44">
        <f>IFERROR(__xludf.DUMMYFUNCTION("""COMPUTED_VALUE"""),1.0)</f>
        <v>1</v>
      </c>
      <c r="M6" s="44">
        <f>IFERROR(__xludf.DUMMYFUNCTION("""COMPUTED_VALUE"""),0.0)</f>
        <v>0</v>
      </c>
      <c r="N6" s="44">
        <f>IFERROR(__xludf.DUMMYFUNCTION("""COMPUTED_VALUE"""),0.0)</f>
        <v>0</v>
      </c>
      <c r="O6" s="44">
        <f>IFERROR(__xludf.DUMMYFUNCTION("""COMPUTED_VALUE"""),0.0)</f>
        <v>0</v>
      </c>
      <c r="P6" s="44">
        <f>IFERROR(__xludf.DUMMYFUNCTION("""COMPUTED_VALUE"""),0.0)</f>
        <v>0</v>
      </c>
      <c r="Q6" s="44">
        <f>IFERROR(__xludf.DUMMYFUNCTION("""COMPUTED_VALUE"""),1.0)</f>
        <v>1</v>
      </c>
      <c r="R6" s="44">
        <f>IFERROR(__xludf.DUMMYFUNCTION("""COMPUTED_VALUE"""),9.0)</f>
        <v>9</v>
      </c>
      <c r="S6" s="44">
        <f>IFERROR(__xludf.DUMMYFUNCTION("""COMPUTED_VALUE"""),0.0)</f>
        <v>0</v>
      </c>
      <c r="T6" s="44">
        <f>IFERROR(__xludf.DUMMYFUNCTION("""COMPUTED_VALUE"""),0.0)</f>
        <v>0</v>
      </c>
      <c r="U6" s="44">
        <f>IFERROR(__xludf.DUMMYFUNCTION("""COMPUTED_VALUE"""),0.0)</f>
        <v>0</v>
      </c>
      <c r="V6" s="44">
        <f>IFERROR(__xludf.DUMMYFUNCTION("""COMPUTED_VALUE"""),0.0)</f>
        <v>0</v>
      </c>
      <c r="W6" s="44">
        <f>IFERROR(__xludf.DUMMYFUNCTION("""COMPUTED_VALUE"""),1.0)</f>
        <v>1</v>
      </c>
      <c r="X6" s="44">
        <f>IFERROR(__xludf.DUMMYFUNCTION("""COMPUTED_VALUE"""),0.0)</f>
        <v>0</v>
      </c>
      <c r="Y6" s="44">
        <f>IFERROR(__xludf.DUMMYFUNCTION("""COMPUTED_VALUE"""),0.0)</f>
        <v>0</v>
      </c>
      <c r="Z6" s="44">
        <f>IFERROR(__xludf.DUMMYFUNCTION("""COMPUTED_VALUE"""),0.0)</f>
        <v>0</v>
      </c>
      <c r="AA6" s="44">
        <f>IFERROR(__xludf.DUMMYFUNCTION("""COMPUTED_VALUE"""),1.0)</f>
        <v>1</v>
      </c>
      <c r="AB6" s="44">
        <f>IFERROR(__xludf.DUMMYFUNCTION("""COMPUTED_VALUE"""),0.0)</f>
        <v>0</v>
      </c>
      <c r="AC6" s="44">
        <f>IFERROR(__xludf.DUMMYFUNCTION("""COMPUTED_VALUE"""),1.0)</f>
        <v>1</v>
      </c>
      <c r="AD6" s="44">
        <f>IFERROR(__xludf.DUMMYFUNCTION("""COMPUTED_VALUE"""),0.0)</f>
        <v>0</v>
      </c>
      <c r="AE6" s="44">
        <f>IFERROR(__xludf.DUMMYFUNCTION("""COMPUTED_VALUE"""),0.0)</f>
        <v>0</v>
      </c>
      <c r="AF6" s="44">
        <f>IFERROR(__xludf.DUMMYFUNCTION("""COMPUTED_VALUE"""),0.0)</f>
        <v>0</v>
      </c>
      <c r="AG6" s="44">
        <f>IFERROR(__xludf.DUMMYFUNCTION("""COMPUTED_VALUE"""),1.0)</f>
        <v>1</v>
      </c>
      <c r="AH6" s="44">
        <f>IFERROR(__xludf.DUMMYFUNCTION("""COMPUTED_VALUE"""),0.0)</f>
        <v>0</v>
      </c>
      <c r="AI6" s="44">
        <f>IFERROR(__xludf.DUMMYFUNCTION("""COMPUTED_VALUE"""),0.0)</f>
        <v>0</v>
      </c>
      <c r="AJ6" s="44">
        <f>IFERROR(__xludf.DUMMYFUNCTION("""COMPUTED_VALUE"""),0.0)</f>
        <v>0</v>
      </c>
      <c r="AK6" s="44">
        <f>IFERROR(__xludf.DUMMYFUNCTION("""COMPUTED_VALUE"""),0.0)</f>
        <v>0</v>
      </c>
      <c r="AL6" s="44">
        <f>IFERROR(__xludf.DUMMYFUNCTION("""COMPUTED_VALUE"""),0.0)</f>
        <v>0</v>
      </c>
      <c r="AM6" s="44">
        <f>IFERROR(__xludf.DUMMYFUNCTION("""COMPUTED_VALUE"""),58.0)</f>
        <v>58</v>
      </c>
      <c r="AN6" s="44">
        <f>IFERROR(__xludf.DUMMYFUNCTION("""COMPUTED_VALUE"""),1.0)</f>
        <v>1</v>
      </c>
      <c r="AO6" s="44">
        <f>IFERROR(__xludf.DUMMYFUNCTION("""COMPUTED_VALUE"""),0.0)</f>
        <v>0</v>
      </c>
      <c r="AP6" s="44">
        <f>IFERROR(__xludf.DUMMYFUNCTION("""COMPUTED_VALUE"""),1.0)</f>
        <v>1</v>
      </c>
      <c r="AQ6" s="44">
        <f>IFERROR(__xludf.DUMMYFUNCTION("""COMPUTED_VALUE"""),1.0)</f>
        <v>1</v>
      </c>
      <c r="AR6" s="44">
        <f>IFERROR(__xludf.DUMMYFUNCTION("""COMPUTED_VALUE"""),124.0)</f>
        <v>124</v>
      </c>
      <c r="AS6" s="44">
        <f>IFERROR(__xludf.DUMMYFUNCTION("""COMPUTED_VALUE"""),1.0)</f>
        <v>1</v>
      </c>
      <c r="AT6" s="44">
        <f>IFERROR(__xludf.DUMMYFUNCTION("""COMPUTED_VALUE"""),0.0)</f>
        <v>0</v>
      </c>
      <c r="AU6" s="44">
        <f>IFERROR(__xludf.DUMMYFUNCTION("""COMPUTED_VALUE"""),119.0)</f>
        <v>119</v>
      </c>
      <c r="AV6" s="44">
        <f>IFERROR(__xludf.DUMMYFUNCTION("""COMPUTED_VALUE"""),0.0)</f>
        <v>0</v>
      </c>
      <c r="AW6" s="44">
        <f>IFERROR(__xludf.DUMMYFUNCTION("""COMPUTED_VALUE"""),4.0)</f>
        <v>4</v>
      </c>
      <c r="AX6" s="45">
        <f t="shared" si="2"/>
        <v>336</v>
      </c>
    </row>
    <row r="7" ht="15.75" customHeight="1">
      <c r="A7" s="46" t="s">
        <v>15</v>
      </c>
      <c r="B7" s="47" t="s">
        <v>141</v>
      </c>
      <c r="C7" s="48">
        <v>4.0</v>
      </c>
      <c r="D7" s="48">
        <v>557.0</v>
      </c>
      <c r="E7" s="49">
        <f>IFERROR(__xludf.DUMMYFUNCTION("""COMPUTED_VALUE"""),352.0)</f>
        <v>352</v>
      </c>
      <c r="F7" s="49">
        <f>IFERROR(__xludf.DUMMYFUNCTION("""COMPUTED_VALUE"""),2.0)</f>
        <v>2</v>
      </c>
      <c r="G7" s="49">
        <f>IFERROR(__xludf.DUMMYFUNCTION("""COMPUTED_VALUE"""),0.0)</f>
        <v>0</v>
      </c>
      <c r="H7" s="49">
        <f>IFERROR(__xludf.DUMMYFUNCTION("""COMPUTED_VALUE"""),352.0)</f>
        <v>352</v>
      </c>
      <c r="I7" s="44">
        <f>IFERROR(__xludf.DUMMYFUNCTION("""COMPUTED_VALUE"""),3.0)</f>
        <v>3</v>
      </c>
      <c r="J7" s="44">
        <f>IFERROR(__xludf.DUMMYFUNCTION("""COMPUTED_VALUE"""),6.0)</f>
        <v>6</v>
      </c>
      <c r="K7" s="44">
        <f>IFERROR(__xludf.DUMMYFUNCTION("""COMPUTED_VALUE"""),10.0)</f>
        <v>10</v>
      </c>
      <c r="L7" s="44">
        <f>IFERROR(__xludf.DUMMYFUNCTION("""COMPUTED_VALUE"""),1.0)</f>
        <v>1</v>
      </c>
      <c r="M7" s="44">
        <f>IFERROR(__xludf.DUMMYFUNCTION("""COMPUTED_VALUE"""),1.0)</f>
        <v>1</v>
      </c>
      <c r="N7" s="44">
        <f>IFERROR(__xludf.DUMMYFUNCTION("""COMPUTED_VALUE"""),0.0)</f>
        <v>0</v>
      </c>
      <c r="O7" s="44">
        <f>IFERROR(__xludf.DUMMYFUNCTION("""COMPUTED_VALUE"""),0.0)</f>
        <v>0</v>
      </c>
      <c r="P7" s="44">
        <f>IFERROR(__xludf.DUMMYFUNCTION("""COMPUTED_VALUE"""),1.0)</f>
        <v>1</v>
      </c>
      <c r="Q7" s="44">
        <f>IFERROR(__xludf.DUMMYFUNCTION("""COMPUTED_VALUE"""),0.0)</f>
        <v>0</v>
      </c>
      <c r="R7" s="44">
        <f>IFERROR(__xludf.DUMMYFUNCTION("""COMPUTED_VALUE"""),10.0)</f>
        <v>10</v>
      </c>
      <c r="S7" s="44">
        <f>IFERROR(__xludf.DUMMYFUNCTION("""COMPUTED_VALUE"""),2.0)</f>
        <v>2</v>
      </c>
      <c r="T7" s="44">
        <f>IFERROR(__xludf.DUMMYFUNCTION("""COMPUTED_VALUE"""),0.0)</f>
        <v>0</v>
      </c>
      <c r="U7" s="44">
        <f>IFERROR(__xludf.DUMMYFUNCTION("""COMPUTED_VALUE"""),0.0)</f>
        <v>0</v>
      </c>
      <c r="V7" s="44">
        <f>IFERROR(__xludf.DUMMYFUNCTION("""COMPUTED_VALUE"""),0.0)</f>
        <v>0</v>
      </c>
      <c r="W7" s="44">
        <f>IFERROR(__xludf.DUMMYFUNCTION("""COMPUTED_VALUE"""),0.0)</f>
        <v>0</v>
      </c>
      <c r="X7" s="44">
        <f>IFERROR(__xludf.DUMMYFUNCTION("""COMPUTED_VALUE"""),1.0)</f>
        <v>1</v>
      </c>
      <c r="Y7" s="44">
        <f>IFERROR(__xludf.DUMMYFUNCTION("""COMPUTED_VALUE"""),0.0)</f>
        <v>0</v>
      </c>
      <c r="Z7" s="44">
        <f>IFERROR(__xludf.DUMMYFUNCTION("""COMPUTED_VALUE"""),0.0)</f>
        <v>0</v>
      </c>
      <c r="AA7" s="44">
        <f>IFERROR(__xludf.DUMMYFUNCTION("""COMPUTED_VALUE"""),0.0)</f>
        <v>0</v>
      </c>
      <c r="AB7" s="44">
        <f>IFERROR(__xludf.DUMMYFUNCTION("""COMPUTED_VALUE"""),0.0)</f>
        <v>0</v>
      </c>
      <c r="AC7" s="44">
        <f>IFERROR(__xludf.DUMMYFUNCTION("""COMPUTED_VALUE"""),1.0)</f>
        <v>1</v>
      </c>
      <c r="AD7" s="44">
        <f>IFERROR(__xludf.DUMMYFUNCTION("""COMPUTED_VALUE"""),0.0)</f>
        <v>0</v>
      </c>
      <c r="AE7" s="44">
        <f>IFERROR(__xludf.DUMMYFUNCTION("""COMPUTED_VALUE"""),0.0)</f>
        <v>0</v>
      </c>
      <c r="AF7" s="44">
        <f>IFERROR(__xludf.DUMMYFUNCTION("""COMPUTED_VALUE"""),0.0)</f>
        <v>0</v>
      </c>
      <c r="AG7" s="44">
        <f>IFERROR(__xludf.DUMMYFUNCTION("""COMPUTED_VALUE"""),0.0)</f>
        <v>0</v>
      </c>
      <c r="AH7" s="44">
        <f>IFERROR(__xludf.DUMMYFUNCTION("""COMPUTED_VALUE"""),1.0)</f>
        <v>1</v>
      </c>
      <c r="AI7" s="44">
        <f>IFERROR(__xludf.DUMMYFUNCTION("""COMPUTED_VALUE"""),1.0)</f>
        <v>1</v>
      </c>
      <c r="AJ7" s="44">
        <f>IFERROR(__xludf.DUMMYFUNCTION("""COMPUTED_VALUE"""),0.0)</f>
        <v>0</v>
      </c>
      <c r="AK7" s="44">
        <f>IFERROR(__xludf.DUMMYFUNCTION("""COMPUTED_VALUE"""),0.0)</f>
        <v>0</v>
      </c>
      <c r="AL7" s="44">
        <f>IFERROR(__xludf.DUMMYFUNCTION("""COMPUTED_VALUE"""),0.0)</f>
        <v>0</v>
      </c>
      <c r="AM7" s="44">
        <f>IFERROR(__xludf.DUMMYFUNCTION("""COMPUTED_VALUE"""),60.0)</f>
        <v>60</v>
      </c>
      <c r="AN7" s="44">
        <f>IFERROR(__xludf.DUMMYFUNCTION("""COMPUTED_VALUE"""),0.0)</f>
        <v>0</v>
      </c>
      <c r="AO7" s="44">
        <f>IFERROR(__xludf.DUMMYFUNCTION("""COMPUTED_VALUE"""),3.0)</f>
        <v>3</v>
      </c>
      <c r="AP7" s="44">
        <f>IFERROR(__xludf.DUMMYFUNCTION("""COMPUTED_VALUE"""),0.0)</f>
        <v>0</v>
      </c>
      <c r="AQ7" s="44">
        <f>IFERROR(__xludf.DUMMYFUNCTION("""COMPUTED_VALUE"""),0.0)</f>
        <v>0</v>
      </c>
      <c r="AR7" s="44">
        <f>IFERROR(__xludf.DUMMYFUNCTION("""COMPUTED_VALUE"""),119.0)</f>
        <v>119</v>
      </c>
      <c r="AS7" s="44">
        <f>IFERROR(__xludf.DUMMYFUNCTION("""COMPUTED_VALUE"""),2.0)</f>
        <v>2</v>
      </c>
      <c r="AT7" s="44">
        <f>IFERROR(__xludf.DUMMYFUNCTION("""COMPUTED_VALUE"""),0.0)</f>
        <v>0</v>
      </c>
      <c r="AU7" s="44">
        <f>IFERROR(__xludf.DUMMYFUNCTION("""COMPUTED_VALUE"""),126.0)</f>
        <v>126</v>
      </c>
      <c r="AV7" s="44">
        <f>IFERROR(__xludf.DUMMYFUNCTION("""COMPUTED_VALUE"""),2.0)</f>
        <v>2</v>
      </c>
      <c r="AW7" s="44">
        <f>IFERROR(__xludf.DUMMYFUNCTION("""COMPUTED_VALUE"""),2.0)</f>
        <v>2</v>
      </c>
      <c r="AX7" s="45">
        <f t="shared" si="2"/>
        <v>352</v>
      </c>
    </row>
    <row r="8" ht="15.75" customHeight="1">
      <c r="A8" s="46" t="s">
        <v>15</v>
      </c>
      <c r="B8" s="47" t="s">
        <v>141</v>
      </c>
      <c r="C8" s="48">
        <v>5.0</v>
      </c>
      <c r="D8" s="48">
        <v>558.0</v>
      </c>
      <c r="E8" s="49">
        <f>IFERROR(__xludf.DUMMYFUNCTION("""COMPUTED_VALUE"""),290.0)</f>
        <v>290</v>
      </c>
      <c r="F8" s="49">
        <f>IFERROR(__xludf.DUMMYFUNCTION("""COMPUTED_VALUE"""),1.0)</f>
        <v>1</v>
      </c>
      <c r="G8" s="49">
        <f>IFERROR(__xludf.DUMMYFUNCTION("""COMPUTED_VALUE"""),1.0)</f>
        <v>1</v>
      </c>
      <c r="H8" s="49">
        <f>IFERROR(__xludf.DUMMYFUNCTION("""COMPUTED_VALUE"""),289.0)</f>
        <v>289</v>
      </c>
      <c r="I8" s="44">
        <f>IFERROR(__xludf.DUMMYFUNCTION("""COMPUTED_VALUE"""),0.0)</f>
        <v>0</v>
      </c>
      <c r="J8" s="44">
        <f>IFERROR(__xludf.DUMMYFUNCTION("""COMPUTED_VALUE"""),8.0)</f>
        <v>8</v>
      </c>
      <c r="K8" s="44">
        <f>IFERROR(__xludf.DUMMYFUNCTION("""COMPUTED_VALUE"""),6.0)</f>
        <v>6</v>
      </c>
      <c r="L8" s="44">
        <f>IFERROR(__xludf.DUMMYFUNCTION("""COMPUTED_VALUE"""),0.0)</f>
        <v>0</v>
      </c>
      <c r="M8" s="44">
        <f>IFERROR(__xludf.DUMMYFUNCTION("""COMPUTED_VALUE"""),1.0)</f>
        <v>1</v>
      </c>
      <c r="N8" s="44">
        <f>IFERROR(__xludf.DUMMYFUNCTION("""COMPUTED_VALUE"""),2.0)</f>
        <v>2</v>
      </c>
      <c r="O8" s="44">
        <f>IFERROR(__xludf.DUMMYFUNCTION("""COMPUTED_VALUE"""),0.0)</f>
        <v>0</v>
      </c>
      <c r="P8" s="44">
        <f>IFERROR(__xludf.DUMMYFUNCTION("""COMPUTED_VALUE"""),0.0)</f>
        <v>0</v>
      </c>
      <c r="Q8" s="44">
        <f>IFERROR(__xludf.DUMMYFUNCTION("""COMPUTED_VALUE"""),0.0)</f>
        <v>0</v>
      </c>
      <c r="R8" s="44">
        <f>IFERROR(__xludf.DUMMYFUNCTION("""COMPUTED_VALUE"""),11.0)</f>
        <v>11</v>
      </c>
      <c r="S8" s="44">
        <f>IFERROR(__xludf.DUMMYFUNCTION("""COMPUTED_VALUE"""),0.0)</f>
        <v>0</v>
      </c>
      <c r="T8" s="44">
        <f>IFERROR(__xludf.DUMMYFUNCTION("""COMPUTED_VALUE"""),0.0)</f>
        <v>0</v>
      </c>
      <c r="U8" s="44">
        <f>IFERROR(__xludf.DUMMYFUNCTION("""COMPUTED_VALUE"""),0.0)</f>
        <v>0</v>
      </c>
      <c r="V8" s="44">
        <f>IFERROR(__xludf.DUMMYFUNCTION("""COMPUTED_VALUE"""),1.0)</f>
        <v>1</v>
      </c>
      <c r="W8" s="44">
        <f>IFERROR(__xludf.DUMMYFUNCTION("""COMPUTED_VALUE"""),1.0)</f>
        <v>1</v>
      </c>
      <c r="X8" s="44">
        <f>IFERROR(__xludf.DUMMYFUNCTION("""COMPUTED_VALUE"""),0.0)</f>
        <v>0</v>
      </c>
      <c r="Y8" s="44">
        <f>IFERROR(__xludf.DUMMYFUNCTION("""COMPUTED_VALUE"""),0.0)</f>
        <v>0</v>
      </c>
      <c r="Z8" s="44">
        <f>IFERROR(__xludf.DUMMYFUNCTION("""COMPUTED_VALUE"""),1.0)</f>
        <v>1</v>
      </c>
      <c r="AA8" s="44">
        <f>IFERROR(__xludf.DUMMYFUNCTION("""COMPUTED_VALUE"""),2.0)</f>
        <v>2</v>
      </c>
      <c r="AB8" s="44">
        <f>IFERROR(__xludf.DUMMYFUNCTION("""COMPUTED_VALUE"""),0.0)</f>
        <v>0</v>
      </c>
      <c r="AC8" s="44">
        <f>IFERROR(__xludf.DUMMYFUNCTION("""COMPUTED_VALUE"""),1.0)</f>
        <v>1</v>
      </c>
      <c r="AD8" s="44">
        <f>IFERROR(__xludf.DUMMYFUNCTION("""COMPUTED_VALUE"""),0.0)</f>
        <v>0</v>
      </c>
      <c r="AE8" s="44">
        <f>IFERROR(__xludf.DUMMYFUNCTION("""COMPUTED_VALUE"""),0.0)</f>
        <v>0</v>
      </c>
      <c r="AF8" s="44">
        <f>IFERROR(__xludf.DUMMYFUNCTION("""COMPUTED_VALUE"""),0.0)</f>
        <v>0</v>
      </c>
      <c r="AG8" s="44">
        <f>IFERROR(__xludf.DUMMYFUNCTION("""COMPUTED_VALUE"""),1.0)</f>
        <v>1</v>
      </c>
      <c r="AH8" s="44">
        <f>IFERROR(__xludf.DUMMYFUNCTION("""COMPUTED_VALUE"""),1.0)</f>
        <v>1</v>
      </c>
      <c r="AI8" s="44">
        <f>IFERROR(__xludf.DUMMYFUNCTION("""COMPUTED_VALUE"""),0.0)</f>
        <v>0</v>
      </c>
      <c r="AJ8" s="44">
        <f>IFERROR(__xludf.DUMMYFUNCTION("""COMPUTED_VALUE"""),0.0)</f>
        <v>0</v>
      </c>
      <c r="AK8" s="44">
        <f>IFERROR(__xludf.DUMMYFUNCTION("""COMPUTED_VALUE"""),0.0)</f>
        <v>0</v>
      </c>
      <c r="AL8" s="44">
        <f>IFERROR(__xludf.DUMMYFUNCTION("""COMPUTED_VALUE"""),1.0)</f>
        <v>1</v>
      </c>
      <c r="AM8" s="44">
        <f>IFERROR(__xludf.DUMMYFUNCTION("""COMPUTED_VALUE"""),61.0)</f>
        <v>61</v>
      </c>
      <c r="AN8" s="44">
        <f>IFERROR(__xludf.DUMMYFUNCTION("""COMPUTED_VALUE"""),0.0)</f>
        <v>0</v>
      </c>
      <c r="AO8" s="44">
        <f>IFERROR(__xludf.DUMMYFUNCTION("""COMPUTED_VALUE"""),0.0)</f>
        <v>0</v>
      </c>
      <c r="AP8" s="44">
        <f>IFERROR(__xludf.DUMMYFUNCTION("""COMPUTED_VALUE"""),1.0)</f>
        <v>1</v>
      </c>
      <c r="AQ8" s="44">
        <f>IFERROR(__xludf.DUMMYFUNCTION("""COMPUTED_VALUE"""),0.0)</f>
        <v>0</v>
      </c>
      <c r="AR8" s="44">
        <f>IFERROR(__xludf.DUMMYFUNCTION("""COMPUTED_VALUE"""),77.0)</f>
        <v>77</v>
      </c>
      <c r="AS8" s="44">
        <f>IFERROR(__xludf.DUMMYFUNCTION("""COMPUTED_VALUE"""),3.0)</f>
        <v>3</v>
      </c>
      <c r="AT8" s="44">
        <f>IFERROR(__xludf.DUMMYFUNCTION("""COMPUTED_VALUE"""),0.0)</f>
        <v>0</v>
      </c>
      <c r="AU8" s="44">
        <f>IFERROR(__xludf.DUMMYFUNCTION("""COMPUTED_VALUE"""),105.0)</f>
        <v>105</v>
      </c>
      <c r="AV8" s="44">
        <f>IFERROR(__xludf.DUMMYFUNCTION("""COMPUTED_VALUE"""),5.0)</f>
        <v>5</v>
      </c>
      <c r="AW8" s="44">
        <f>IFERROR(__xludf.DUMMYFUNCTION("""COMPUTED_VALUE"""),2.0)</f>
        <v>2</v>
      </c>
      <c r="AX8" s="45">
        <f t="shared" si="2"/>
        <v>291</v>
      </c>
    </row>
    <row r="9" ht="15.75" customHeight="1">
      <c r="A9" s="46" t="s">
        <v>15</v>
      </c>
      <c r="B9" s="47" t="s">
        <v>141</v>
      </c>
      <c r="C9" s="48">
        <v>6.0</v>
      </c>
      <c r="D9" s="48">
        <v>558.0</v>
      </c>
      <c r="E9" s="49">
        <f>IFERROR(__xludf.DUMMYFUNCTION("""COMPUTED_VALUE"""),320.0)</f>
        <v>320</v>
      </c>
      <c r="F9" s="49">
        <f>IFERROR(__xludf.DUMMYFUNCTION("""COMPUTED_VALUE"""),0.0)</f>
        <v>0</v>
      </c>
      <c r="G9" s="49">
        <f>IFERROR(__xludf.DUMMYFUNCTION("""COMPUTED_VALUE"""),1.0)</f>
        <v>1</v>
      </c>
      <c r="H9" s="49">
        <f>IFERROR(__xludf.DUMMYFUNCTION("""COMPUTED_VALUE"""),119.0)</f>
        <v>119</v>
      </c>
      <c r="I9" s="44">
        <f>IFERROR(__xludf.DUMMYFUNCTION("""COMPUTED_VALUE"""),0.0)</f>
        <v>0</v>
      </c>
      <c r="J9" s="44">
        <f>IFERROR(__xludf.DUMMYFUNCTION("""COMPUTED_VALUE"""),12.0)</f>
        <v>12</v>
      </c>
      <c r="K9" s="44">
        <f>IFERROR(__xludf.DUMMYFUNCTION("""COMPUTED_VALUE"""),6.0)</f>
        <v>6</v>
      </c>
      <c r="L9" s="44">
        <f>IFERROR(__xludf.DUMMYFUNCTION("""COMPUTED_VALUE"""),0.0)</f>
        <v>0</v>
      </c>
      <c r="M9" s="44">
        <f>IFERROR(__xludf.DUMMYFUNCTION("""COMPUTED_VALUE"""),0.0)</f>
        <v>0</v>
      </c>
      <c r="N9" s="44">
        <f>IFERROR(__xludf.DUMMYFUNCTION("""COMPUTED_VALUE"""),1.0)</f>
        <v>1</v>
      </c>
      <c r="O9" s="44">
        <f>IFERROR(__xludf.DUMMYFUNCTION("""COMPUTED_VALUE"""),0.0)</f>
        <v>0</v>
      </c>
      <c r="P9" s="44">
        <f>IFERROR(__xludf.DUMMYFUNCTION("""COMPUTED_VALUE"""),0.0)</f>
        <v>0</v>
      </c>
      <c r="Q9" s="44">
        <f>IFERROR(__xludf.DUMMYFUNCTION("""COMPUTED_VALUE"""),0.0)</f>
        <v>0</v>
      </c>
      <c r="R9" s="44">
        <f>IFERROR(__xludf.DUMMYFUNCTION("""COMPUTED_VALUE"""),0.0)</f>
        <v>0</v>
      </c>
      <c r="S9" s="44">
        <f>IFERROR(__xludf.DUMMYFUNCTION("""COMPUTED_VALUE"""),1.0)</f>
        <v>1</v>
      </c>
      <c r="T9" s="44">
        <f>IFERROR(__xludf.DUMMYFUNCTION("""COMPUTED_VALUE"""),0.0)</f>
        <v>0</v>
      </c>
      <c r="U9" s="44">
        <f>IFERROR(__xludf.DUMMYFUNCTION("""COMPUTED_VALUE"""),1.0)</f>
        <v>1</v>
      </c>
      <c r="V9" s="44">
        <f>IFERROR(__xludf.DUMMYFUNCTION("""COMPUTED_VALUE"""),0.0)</f>
        <v>0</v>
      </c>
      <c r="W9" s="44">
        <f>IFERROR(__xludf.DUMMYFUNCTION("""COMPUTED_VALUE"""),0.0)</f>
        <v>0</v>
      </c>
      <c r="X9" s="44">
        <f>IFERROR(__xludf.DUMMYFUNCTION("""COMPUTED_VALUE"""),0.0)</f>
        <v>0</v>
      </c>
      <c r="Y9" s="44">
        <f>IFERROR(__xludf.DUMMYFUNCTION("""COMPUTED_VALUE"""),1.0)</f>
        <v>1</v>
      </c>
      <c r="Z9" s="44">
        <f>IFERROR(__xludf.DUMMYFUNCTION("""COMPUTED_VALUE"""),0.0)</f>
        <v>0</v>
      </c>
      <c r="AA9" s="44">
        <f>IFERROR(__xludf.DUMMYFUNCTION("""COMPUTED_VALUE"""),2.0)</f>
        <v>2</v>
      </c>
      <c r="AB9" s="44">
        <f>IFERROR(__xludf.DUMMYFUNCTION("""COMPUTED_VALUE"""),0.0)</f>
        <v>0</v>
      </c>
      <c r="AC9" s="44">
        <f>IFERROR(__xludf.DUMMYFUNCTION("""COMPUTED_VALUE"""),0.0)</f>
        <v>0</v>
      </c>
      <c r="AD9" s="44">
        <f>IFERROR(__xludf.DUMMYFUNCTION("""COMPUTED_VALUE"""),0.0)</f>
        <v>0</v>
      </c>
      <c r="AE9" s="44">
        <f>IFERROR(__xludf.DUMMYFUNCTION("""COMPUTED_VALUE"""),0.0)</f>
        <v>0</v>
      </c>
      <c r="AF9" s="44">
        <f>IFERROR(__xludf.DUMMYFUNCTION("""COMPUTED_VALUE"""),1.0)</f>
        <v>1</v>
      </c>
      <c r="AG9" s="44">
        <f>IFERROR(__xludf.DUMMYFUNCTION("""COMPUTED_VALUE"""),0.0)</f>
        <v>0</v>
      </c>
      <c r="AH9" s="44">
        <f>IFERROR(__xludf.DUMMYFUNCTION("""COMPUTED_VALUE"""),0.0)</f>
        <v>0</v>
      </c>
      <c r="AI9" s="44">
        <f>IFERROR(__xludf.DUMMYFUNCTION("""COMPUTED_VALUE"""),1.0)</f>
        <v>1</v>
      </c>
      <c r="AJ9" s="44">
        <f>IFERROR(__xludf.DUMMYFUNCTION("""COMPUTED_VALUE"""),0.0)</f>
        <v>0</v>
      </c>
      <c r="AK9" s="44">
        <f>IFERROR(__xludf.DUMMYFUNCTION("""COMPUTED_VALUE"""),0.0)</f>
        <v>0</v>
      </c>
      <c r="AL9" s="44">
        <f>IFERROR(__xludf.DUMMYFUNCTION("""COMPUTED_VALUE"""),0.0)</f>
        <v>0</v>
      </c>
      <c r="AM9" s="44">
        <f>IFERROR(__xludf.DUMMYFUNCTION("""COMPUTED_VALUE"""),70.0)</f>
        <v>70</v>
      </c>
      <c r="AN9" s="44">
        <f>IFERROR(__xludf.DUMMYFUNCTION("""COMPUTED_VALUE"""),0.0)</f>
        <v>0</v>
      </c>
      <c r="AO9" s="44">
        <f>IFERROR(__xludf.DUMMYFUNCTION("""COMPUTED_VALUE"""),0.0)</f>
        <v>0</v>
      </c>
      <c r="AP9" s="44">
        <f>IFERROR(__xludf.DUMMYFUNCTION("""COMPUTED_VALUE"""),0.0)</f>
        <v>0</v>
      </c>
      <c r="AQ9" s="44">
        <f>IFERROR(__xludf.DUMMYFUNCTION("""COMPUTED_VALUE"""),0.0)</f>
        <v>0</v>
      </c>
      <c r="AR9" s="44">
        <f>IFERROR(__xludf.DUMMYFUNCTION("""COMPUTED_VALUE"""),76.0)</f>
        <v>76</v>
      </c>
      <c r="AS9" s="44">
        <f>IFERROR(__xludf.DUMMYFUNCTION("""COMPUTED_VALUE"""),1.0)</f>
        <v>1</v>
      </c>
      <c r="AT9" s="44">
        <f>IFERROR(__xludf.DUMMYFUNCTION("""COMPUTED_VALUE"""),0.0)</f>
        <v>0</v>
      </c>
      <c r="AU9" s="44">
        <f>IFERROR(__xludf.DUMMYFUNCTION("""COMPUTED_VALUE"""),0.0)</f>
        <v>0</v>
      </c>
      <c r="AV9" s="44">
        <f>IFERROR(__xludf.DUMMYFUNCTION("""COMPUTED_VALUE"""),1.0)</f>
        <v>1</v>
      </c>
      <c r="AW9" s="44">
        <f>IFERROR(__xludf.DUMMYFUNCTION("""COMPUTED_VALUE"""),1.0)</f>
        <v>1</v>
      </c>
      <c r="AX9" s="45">
        <f t="shared" si="2"/>
        <v>175</v>
      </c>
    </row>
  </sheetData>
  <conditionalFormatting sqref="AX4:AX9">
    <cfRule type="cellIs" dxfId="4" priority="1" operator="equal">
      <formula>H4</formula>
    </cfRule>
  </conditionalFormatting>
  <conditionalFormatting sqref="AX4:AX9">
    <cfRule type="cellIs" dxfId="5" priority="2" operator="notEqual">
      <formula>H4</formula>
    </cfRule>
  </conditionalFormatting>
  <dataValidations>
    <dataValidation type="decimal" allowBlank="1" showDropDown="1" sqref="F4:X9">
      <formula1>0.0</formula1>
      <formula2>600.0</formula2>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2.75"/>
    <col customWidth="1" min="2" max="2" width="21.25"/>
    <col customWidth="1" min="3" max="3" width="11.0"/>
    <col customWidth="1" min="4" max="4" width="13.13"/>
    <col customWidth="1" min="5" max="50" width="7.0"/>
  </cols>
  <sheetData>
    <row r="1" ht="116.25" customHeight="1">
      <c r="A1" s="27"/>
      <c r="B1" s="27"/>
      <c r="C1" s="27"/>
      <c r="D1" s="28">
        <f>SUM(D4:D64)</f>
        <v>24948</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SUM(E4:E565)</f>
        <v>14549</v>
      </c>
      <c r="F2" s="10">
        <f t="shared" si="1"/>
        <v>155</v>
      </c>
      <c r="G2" s="10">
        <f t="shared" si="1"/>
        <v>126</v>
      </c>
      <c r="H2" s="10">
        <f t="shared" si="1"/>
        <v>14418</v>
      </c>
      <c r="I2" s="11">
        <f t="shared" si="1"/>
        <v>85</v>
      </c>
      <c r="J2" s="11">
        <f t="shared" si="1"/>
        <v>460</v>
      </c>
      <c r="K2" s="11">
        <f t="shared" si="1"/>
        <v>159</v>
      </c>
      <c r="L2" s="11">
        <f t="shared" si="1"/>
        <v>23</v>
      </c>
      <c r="M2" s="11">
        <f t="shared" si="1"/>
        <v>53</v>
      </c>
      <c r="N2" s="11">
        <f t="shared" si="1"/>
        <v>26</v>
      </c>
      <c r="O2" s="11">
        <f t="shared" si="1"/>
        <v>7</v>
      </c>
      <c r="P2" s="11">
        <f t="shared" si="1"/>
        <v>56</v>
      </c>
      <c r="Q2" s="11">
        <f t="shared" si="1"/>
        <v>394</v>
      </c>
      <c r="R2" s="11">
        <f t="shared" si="1"/>
        <v>1509</v>
      </c>
      <c r="S2" s="11">
        <f t="shared" si="1"/>
        <v>31</v>
      </c>
      <c r="T2" s="11">
        <f t="shared" si="1"/>
        <v>6</v>
      </c>
      <c r="U2" s="11">
        <f t="shared" si="1"/>
        <v>7</v>
      </c>
      <c r="V2" s="11">
        <f t="shared" si="1"/>
        <v>10</v>
      </c>
      <c r="W2" s="11">
        <f t="shared" si="1"/>
        <v>16</v>
      </c>
      <c r="X2" s="11">
        <f t="shared" si="1"/>
        <v>22</v>
      </c>
      <c r="Y2" s="11">
        <f t="shared" si="1"/>
        <v>32</v>
      </c>
      <c r="Z2" s="11">
        <f t="shared" si="1"/>
        <v>15</v>
      </c>
      <c r="AA2" s="11">
        <f t="shared" si="1"/>
        <v>50</v>
      </c>
      <c r="AB2" s="11">
        <f t="shared" si="1"/>
        <v>31</v>
      </c>
      <c r="AC2" s="11">
        <f t="shared" si="1"/>
        <v>42</v>
      </c>
      <c r="AD2" s="11">
        <f t="shared" si="1"/>
        <v>21</v>
      </c>
      <c r="AE2" s="11">
        <f t="shared" si="1"/>
        <v>34</v>
      </c>
      <c r="AF2" s="11">
        <f t="shared" si="1"/>
        <v>66</v>
      </c>
      <c r="AG2" s="11">
        <f t="shared" si="1"/>
        <v>27</v>
      </c>
      <c r="AH2" s="11">
        <f t="shared" si="1"/>
        <v>27</v>
      </c>
      <c r="AI2" s="11">
        <f t="shared" si="1"/>
        <v>30</v>
      </c>
      <c r="AJ2" s="11">
        <f t="shared" si="1"/>
        <v>13</v>
      </c>
      <c r="AK2" s="11">
        <f t="shared" si="1"/>
        <v>27</v>
      </c>
      <c r="AL2" s="11">
        <f t="shared" si="1"/>
        <v>8</v>
      </c>
      <c r="AM2" s="11">
        <f t="shared" si="1"/>
        <v>3773</v>
      </c>
      <c r="AN2" s="11">
        <f t="shared" si="1"/>
        <v>42</v>
      </c>
      <c r="AO2" s="11">
        <f t="shared" si="1"/>
        <v>31</v>
      </c>
      <c r="AP2" s="11">
        <f t="shared" si="1"/>
        <v>40</v>
      </c>
      <c r="AQ2" s="11">
        <f t="shared" si="1"/>
        <v>20</v>
      </c>
      <c r="AR2" s="11">
        <f t="shared" si="1"/>
        <v>3945</v>
      </c>
      <c r="AS2" s="11">
        <f t="shared" si="1"/>
        <v>93</v>
      </c>
      <c r="AT2" s="11">
        <f t="shared" si="1"/>
        <v>40</v>
      </c>
      <c r="AU2" s="11">
        <f t="shared" si="1"/>
        <v>2769</v>
      </c>
      <c r="AV2" s="11">
        <f t="shared" si="1"/>
        <v>116</v>
      </c>
      <c r="AW2" s="11">
        <f t="shared" si="1"/>
        <v>68</v>
      </c>
      <c r="AX2" s="34">
        <f t="shared" si="1"/>
        <v>14224</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16</v>
      </c>
      <c r="B4" s="40" t="s">
        <v>142</v>
      </c>
      <c r="C4" s="41">
        <v>1.0</v>
      </c>
      <c r="D4" s="41">
        <v>520.0</v>
      </c>
      <c r="E4" s="49">
        <f>IFERROR(__xludf.DUMMYFUNCTION("IMPORTRANGE(""https://docs.google.com/spreadsheets/d/1JtFHuvlPt_5coZzoVIeNNazZfX-1NnfHfV0EmFnT7qw/edit?gid=0#gid=0"",""E4:AW64"")"),328.0)</f>
        <v>328</v>
      </c>
      <c r="F4" s="49">
        <f>IFERROR(__xludf.DUMMYFUNCTION("""COMPUTED_VALUE"""),2.0)</f>
        <v>2</v>
      </c>
      <c r="G4" s="49">
        <f>IFERROR(__xludf.DUMMYFUNCTION("""COMPUTED_VALUE"""),0.0)</f>
        <v>0</v>
      </c>
      <c r="H4" s="49">
        <f>IFERROR(__xludf.DUMMYFUNCTION("""COMPUTED_VALUE"""),328.0)</f>
        <v>328</v>
      </c>
      <c r="I4" s="44">
        <f>IFERROR(__xludf.DUMMYFUNCTION("""COMPUTED_VALUE"""),0.0)</f>
        <v>0</v>
      </c>
      <c r="J4" s="44">
        <f>IFERROR(__xludf.DUMMYFUNCTION("""COMPUTED_VALUE"""),0.0)</f>
        <v>0</v>
      </c>
      <c r="K4" s="44">
        <f>IFERROR(__xludf.DUMMYFUNCTION("""COMPUTED_VALUE"""),3.0)</f>
        <v>3</v>
      </c>
      <c r="L4" s="44">
        <f>IFERROR(__xludf.DUMMYFUNCTION("""COMPUTED_VALUE"""),2.0)</f>
        <v>2</v>
      </c>
      <c r="M4" s="44">
        <f>IFERROR(__xludf.DUMMYFUNCTION("""COMPUTED_VALUE"""),0.0)</f>
        <v>0</v>
      </c>
      <c r="N4" s="44">
        <f>IFERROR(__xludf.DUMMYFUNCTION("""COMPUTED_VALUE"""),1.0)</f>
        <v>1</v>
      </c>
      <c r="O4" s="44">
        <f>IFERROR(__xludf.DUMMYFUNCTION("""COMPUTED_VALUE"""),0.0)</f>
        <v>0</v>
      </c>
      <c r="P4" s="44">
        <f>IFERROR(__xludf.DUMMYFUNCTION("""COMPUTED_VALUE"""),0.0)</f>
        <v>0</v>
      </c>
      <c r="Q4" s="44">
        <f>IFERROR(__xludf.DUMMYFUNCTION("""COMPUTED_VALUE"""),2.0)</f>
        <v>2</v>
      </c>
      <c r="R4" s="44">
        <f>IFERROR(__xludf.DUMMYFUNCTION("""COMPUTED_VALUE"""),0.0)</f>
        <v>0</v>
      </c>
      <c r="S4" s="44">
        <f>IFERROR(__xludf.DUMMYFUNCTION("""COMPUTED_VALUE"""),0.0)</f>
        <v>0</v>
      </c>
      <c r="T4" s="44">
        <f>IFERROR(__xludf.DUMMYFUNCTION("""COMPUTED_VALUE"""),0.0)</f>
        <v>0</v>
      </c>
      <c r="U4" s="44">
        <f>IFERROR(__xludf.DUMMYFUNCTION("""COMPUTED_VALUE"""),0.0)</f>
        <v>0</v>
      </c>
      <c r="V4" s="44">
        <f>IFERROR(__xludf.DUMMYFUNCTION("""COMPUTED_VALUE"""),0.0)</f>
        <v>0</v>
      </c>
      <c r="W4" s="44">
        <f>IFERROR(__xludf.DUMMYFUNCTION("""COMPUTED_VALUE"""),1.0)</f>
        <v>1</v>
      </c>
      <c r="X4" s="44">
        <f>IFERROR(__xludf.DUMMYFUNCTION("""COMPUTED_VALUE"""),1.0)</f>
        <v>1</v>
      </c>
      <c r="Y4" s="44">
        <f>IFERROR(__xludf.DUMMYFUNCTION("""COMPUTED_VALUE"""),0.0)</f>
        <v>0</v>
      </c>
      <c r="Z4" s="44">
        <f>IFERROR(__xludf.DUMMYFUNCTION("""COMPUTED_VALUE"""),0.0)</f>
        <v>0</v>
      </c>
      <c r="AA4" s="44">
        <f>IFERROR(__xludf.DUMMYFUNCTION("""COMPUTED_VALUE"""),3.0)</f>
        <v>3</v>
      </c>
      <c r="AB4" s="44">
        <f>IFERROR(__xludf.DUMMYFUNCTION("""COMPUTED_VALUE"""),1.0)</f>
        <v>1</v>
      </c>
      <c r="AC4" s="44">
        <f>IFERROR(__xludf.DUMMYFUNCTION("""COMPUTED_VALUE"""),1.0)</f>
        <v>1</v>
      </c>
      <c r="AD4" s="44">
        <f>IFERROR(__xludf.DUMMYFUNCTION("""COMPUTED_VALUE"""),0.0)</f>
        <v>0</v>
      </c>
      <c r="AE4" s="44">
        <f>IFERROR(__xludf.DUMMYFUNCTION("""COMPUTED_VALUE"""),2.0)</f>
        <v>2</v>
      </c>
      <c r="AF4" s="44">
        <f>IFERROR(__xludf.DUMMYFUNCTION("""COMPUTED_VALUE"""),0.0)</f>
        <v>0</v>
      </c>
      <c r="AG4" s="44">
        <f>IFERROR(__xludf.DUMMYFUNCTION("""COMPUTED_VALUE"""),0.0)</f>
        <v>0</v>
      </c>
      <c r="AH4" s="44">
        <f>IFERROR(__xludf.DUMMYFUNCTION("""COMPUTED_VALUE"""),0.0)</f>
        <v>0</v>
      </c>
      <c r="AI4" s="44">
        <f>IFERROR(__xludf.DUMMYFUNCTION("""COMPUTED_VALUE"""),2.0)</f>
        <v>2</v>
      </c>
      <c r="AJ4" s="44">
        <f>IFERROR(__xludf.DUMMYFUNCTION("""COMPUTED_VALUE"""),0.0)</f>
        <v>0</v>
      </c>
      <c r="AK4" s="44">
        <f>IFERROR(__xludf.DUMMYFUNCTION("""COMPUTED_VALUE"""),0.0)</f>
        <v>0</v>
      </c>
      <c r="AL4" s="44">
        <f>IFERROR(__xludf.DUMMYFUNCTION("""COMPUTED_VALUE"""),0.0)</f>
        <v>0</v>
      </c>
      <c r="AM4" s="44">
        <f>IFERROR(__xludf.DUMMYFUNCTION("""COMPUTED_VALUE"""),85.0)</f>
        <v>85</v>
      </c>
      <c r="AN4" s="44">
        <f>IFERROR(__xludf.DUMMYFUNCTION("""COMPUTED_VALUE"""),0.0)</f>
        <v>0</v>
      </c>
      <c r="AO4" s="44">
        <f>IFERROR(__xludf.DUMMYFUNCTION("""COMPUTED_VALUE"""),0.0)</f>
        <v>0</v>
      </c>
      <c r="AP4" s="44">
        <f>IFERROR(__xludf.DUMMYFUNCTION("""COMPUTED_VALUE"""),0.0)</f>
        <v>0</v>
      </c>
      <c r="AQ4" s="44">
        <f>IFERROR(__xludf.DUMMYFUNCTION("""COMPUTED_VALUE"""),1.0)</f>
        <v>1</v>
      </c>
      <c r="AR4" s="44">
        <f>IFERROR(__xludf.DUMMYFUNCTION("""COMPUTED_VALUE"""),180.0)</f>
        <v>180</v>
      </c>
      <c r="AS4" s="44">
        <f>IFERROR(__xludf.DUMMYFUNCTION("""COMPUTED_VALUE"""),3.0)</f>
        <v>3</v>
      </c>
      <c r="AT4" s="44">
        <f>IFERROR(__xludf.DUMMYFUNCTION("""COMPUTED_VALUE"""),3.0)</f>
        <v>3</v>
      </c>
      <c r="AU4" s="44">
        <f>IFERROR(__xludf.DUMMYFUNCTION("""COMPUTED_VALUE"""),29.0)</f>
        <v>29</v>
      </c>
      <c r="AV4" s="44">
        <f>IFERROR(__xludf.DUMMYFUNCTION("""COMPUTED_VALUE"""),5.0)</f>
        <v>5</v>
      </c>
      <c r="AW4" s="44">
        <f>IFERROR(__xludf.DUMMYFUNCTION("""COMPUTED_VALUE"""),3.0)</f>
        <v>3</v>
      </c>
      <c r="AX4" s="45">
        <f t="shared" ref="AX4:AX64" si="2">SUM(I4:AW4)</f>
        <v>328</v>
      </c>
    </row>
    <row r="5" ht="15.75" customHeight="1">
      <c r="A5" s="46" t="s">
        <v>16</v>
      </c>
      <c r="B5" s="47" t="s">
        <v>142</v>
      </c>
      <c r="C5" s="48">
        <v>2.0</v>
      </c>
      <c r="D5" s="48">
        <v>106.0</v>
      </c>
      <c r="E5" s="49">
        <f>IFERROR(__xludf.DUMMYFUNCTION("""COMPUTED_VALUE"""),72.0)</f>
        <v>72</v>
      </c>
      <c r="F5" s="49">
        <f>IFERROR(__xludf.DUMMYFUNCTION("""COMPUTED_VALUE"""),2.0)</f>
        <v>2</v>
      </c>
      <c r="G5" s="49">
        <f>IFERROR(__xludf.DUMMYFUNCTION("""COMPUTED_VALUE"""),0.0)</f>
        <v>0</v>
      </c>
      <c r="H5" s="49">
        <f>IFERROR(__xludf.DUMMYFUNCTION("""COMPUTED_VALUE"""),72.0)</f>
        <v>72</v>
      </c>
      <c r="I5" s="44"/>
      <c r="J5" s="44"/>
      <c r="K5" s="44"/>
      <c r="L5" s="44"/>
      <c r="M5" s="44"/>
      <c r="N5" s="44"/>
      <c r="O5" s="44"/>
      <c r="P5" s="44">
        <f>IFERROR(__xludf.DUMMYFUNCTION("""COMPUTED_VALUE"""),1.0)</f>
        <v>1</v>
      </c>
      <c r="Q5" s="44"/>
      <c r="R5" s="44">
        <f>IFERROR(__xludf.DUMMYFUNCTION("""COMPUTED_VALUE"""),2.0)</f>
        <v>2</v>
      </c>
      <c r="S5" s="44"/>
      <c r="T5" s="44"/>
      <c r="U5" s="44"/>
      <c r="V5" s="44"/>
      <c r="W5" s="44"/>
      <c r="X5" s="44"/>
      <c r="Y5" s="44"/>
      <c r="Z5" s="44"/>
      <c r="AA5" s="44">
        <f>IFERROR(__xludf.DUMMYFUNCTION("""COMPUTED_VALUE"""),1.0)</f>
        <v>1</v>
      </c>
      <c r="AB5" s="44"/>
      <c r="AC5" s="44"/>
      <c r="AD5" s="44"/>
      <c r="AE5" s="44"/>
      <c r="AF5" s="44"/>
      <c r="AG5" s="44"/>
      <c r="AH5" s="44"/>
      <c r="AI5" s="44"/>
      <c r="AJ5" s="44">
        <f>IFERROR(__xludf.DUMMYFUNCTION("""COMPUTED_VALUE"""),1.0)</f>
        <v>1</v>
      </c>
      <c r="AK5" s="44"/>
      <c r="AL5" s="44"/>
      <c r="AM5" s="44">
        <f>IFERROR(__xludf.DUMMYFUNCTION("""COMPUTED_VALUE"""),19.0)</f>
        <v>19</v>
      </c>
      <c r="AN5" s="44"/>
      <c r="AO5" s="44"/>
      <c r="AP5" s="44"/>
      <c r="AQ5" s="44"/>
      <c r="AR5" s="44">
        <f>IFERROR(__xludf.DUMMYFUNCTION("""COMPUTED_VALUE"""),42.0)</f>
        <v>42</v>
      </c>
      <c r="AS5" s="44"/>
      <c r="AT5" s="44"/>
      <c r="AU5" s="44">
        <f>IFERROR(__xludf.DUMMYFUNCTION("""COMPUTED_VALUE"""),6.0)</f>
        <v>6</v>
      </c>
      <c r="AV5" s="44"/>
      <c r="AW5" s="44"/>
      <c r="AX5" s="45">
        <f t="shared" si="2"/>
        <v>72</v>
      </c>
    </row>
    <row r="6" ht="15.75" customHeight="1">
      <c r="A6" s="46" t="s">
        <v>16</v>
      </c>
      <c r="B6" s="47" t="s">
        <v>143</v>
      </c>
      <c r="C6" s="48">
        <v>1.0</v>
      </c>
      <c r="D6" s="48">
        <v>557.0</v>
      </c>
      <c r="E6" s="42">
        <f>IFERROR(__xludf.DUMMYFUNCTION("""COMPUTED_VALUE"""),378.0)</f>
        <v>378</v>
      </c>
      <c r="F6" s="49">
        <f>IFERROR(__xludf.DUMMYFUNCTION("""COMPUTED_VALUE"""),6.0)</f>
        <v>6</v>
      </c>
      <c r="G6" s="49">
        <f>IFERROR(__xludf.DUMMYFUNCTION("""COMPUTED_VALUE"""),3.0)</f>
        <v>3</v>
      </c>
      <c r="H6" s="49">
        <f>IFERROR(__xludf.DUMMYFUNCTION("""COMPUTED_VALUE"""),373.0)</f>
        <v>373</v>
      </c>
      <c r="I6" s="44">
        <f>IFERROR(__xludf.DUMMYFUNCTION("""COMPUTED_VALUE"""),2.0)</f>
        <v>2</v>
      </c>
      <c r="J6" s="44">
        <f>IFERROR(__xludf.DUMMYFUNCTION("""COMPUTED_VALUE"""),1.0)</f>
        <v>1</v>
      </c>
      <c r="K6" s="44">
        <f>IFERROR(__xludf.DUMMYFUNCTION("""COMPUTED_VALUE"""),0.0)</f>
        <v>0</v>
      </c>
      <c r="L6" s="44">
        <f>IFERROR(__xludf.DUMMYFUNCTION("""COMPUTED_VALUE"""),0.0)</f>
        <v>0</v>
      </c>
      <c r="M6" s="44">
        <f>IFERROR(__xludf.DUMMYFUNCTION("""COMPUTED_VALUE"""),0.0)</f>
        <v>0</v>
      </c>
      <c r="N6" s="44">
        <f>IFERROR(__xludf.DUMMYFUNCTION("""COMPUTED_VALUE"""),1.0)</f>
        <v>1</v>
      </c>
      <c r="O6" s="44">
        <f>IFERROR(__xludf.DUMMYFUNCTION("""COMPUTED_VALUE"""),0.0)</f>
        <v>0</v>
      </c>
      <c r="P6" s="44">
        <f>IFERROR(__xludf.DUMMYFUNCTION("""COMPUTED_VALUE"""),0.0)</f>
        <v>0</v>
      </c>
      <c r="Q6" s="44">
        <f>IFERROR(__xludf.DUMMYFUNCTION("""COMPUTED_VALUE"""),1.0)</f>
        <v>1</v>
      </c>
      <c r="R6" s="44">
        <f>IFERROR(__xludf.DUMMYFUNCTION("""COMPUTED_VALUE"""),20.0)</f>
        <v>20</v>
      </c>
      <c r="S6" s="44">
        <f>IFERROR(__xludf.DUMMYFUNCTION("""COMPUTED_VALUE"""),1.0)</f>
        <v>1</v>
      </c>
      <c r="T6" s="44">
        <f>IFERROR(__xludf.DUMMYFUNCTION("""COMPUTED_VALUE"""),0.0)</f>
        <v>0</v>
      </c>
      <c r="U6" s="44">
        <f>IFERROR(__xludf.DUMMYFUNCTION("""COMPUTED_VALUE"""),0.0)</f>
        <v>0</v>
      </c>
      <c r="V6" s="44">
        <f>IFERROR(__xludf.DUMMYFUNCTION("""COMPUTED_VALUE"""),0.0)</f>
        <v>0</v>
      </c>
      <c r="W6" s="44">
        <f>IFERROR(__xludf.DUMMYFUNCTION("""COMPUTED_VALUE"""),0.0)</f>
        <v>0</v>
      </c>
      <c r="X6" s="44">
        <f>IFERROR(__xludf.DUMMYFUNCTION("""COMPUTED_VALUE"""),0.0)</f>
        <v>0</v>
      </c>
      <c r="Y6" s="44">
        <f>IFERROR(__xludf.DUMMYFUNCTION("""COMPUTED_VALUE"""),0.0)</f>
        <v>0</v>
      </c>
      <c r="Z6" s="44">
        <f>IFERROR(__xludf.DUMMYFUNCTION("""COMPUTED_VALUE"""),0.0)</f>
        <v>0</v>
      </c>
      <c r="AA6" s="44">
        <f>IFERROR(__xludf.DUMMYFUNCTION("""COMPUTED_VALUE"""),0.0)</f>
        <v>0</v>
      </c>
      <c r="AB6" s="44">
        <f>IFERROR(__xludf.DUMMYFUNCTION("""COMPUTED_VALUE"""),0.0)</f>
        <v>0</v>
      </c>
      <c r="AC6" s="44">
        <f>IFERROR(__xludf.DUMMYFUNCTION("""COMPUTED_VALUE"""),0.0)</f>
        <v>0</v>
      </c>
      <c r="AD6" s="44">
        <f>IFERROR(__xludf.DUMMYFUNCTION("""COMPUTED_VALUE"""),0.0)</f>
        <v>0</v>
      </c>
      <c r="AE6" s="44">
        <f>IFERROR(__xludf.DUMMYFUNCTION("""COMPUTED_VALUE"""),0.0)</f>
        <v>0</v>
      </c>
      <c r="AF6" s="44">
        <f>IFERROR(__xludf.DUMMYFUNCTION("""COMPUTED_VALUE"""),0.0)</f>
        <v>0</v>
      </c>
      <c r="AG6" s="44">
        <f>IFERROR(__xludf.DUMMYFUNCTION("""COMPUTED_VALUE"""),0.0)</f>
        <v>0</v>
      </c>
      <c r="AH6" s="44">
        <f>IFERROR(__xludf.DUMMYFUNCTION("""COMPUTED_VALUE"""),0.0)</f>
        <v>0</v>
      </c>
      <c r="AI6" s="44">
        <f>IFERROR(__xludf.DUMMYFUNCTION("""COMPUTED_VALUE"""),0.0)</f>
        <v>0</v>
      </c>
      <c r="AJ6" s="44">
        <f>IFERROR(__xludf.DUMMYFUNCTION("""COMPUTED_VALUE"""),0.0)</f>
        <v>0</v>
      </c>
      <c r="AK6" s="44">
        <f>IFERROR(__xludf.DUMMYFUNCTION("""COMPUTED_VALUE"""),1.0)</f>
        <v>1</v>
      </c>
      <c r="AL6" s="44">
        <f>IFERROR(__xludf.DUMMYFUNCTION("""COMPUTED_VALUE"""),0.0)</f>
        <v>0</v>
      </c>
      <c r="AM6" s="44">
        <f>IFERROR(__xludf.DUMMYFUNCTION("""COMPUTED_VALUE"""),192.0)</f>
        <v>192</v>
      </c>
      <c r="AN6" s="44">
        <f>IFERROR(__xludf.DUMMYFUNCTION("""COMPUTED_VALUE"""),0.0)</f>
        <v>0</v>
      </c>
      <c r="AO6" s="44">
        <f>IFERROR(__xludf.DUMMYFUNCTION("""COMPUTED_VALUE"""),0.0)</f>
        <v>0</v>
      </c>
      <c r="AP6" s="44">
        <f>IFERROR(__xludf.DUMMYFUNCTION("""COMPUTED_VALUE"""),0.0)</f>
        <v>0</v>
      </c>
      <c r="AQ6" s="44">
        <f>IFERROR(__xludf.DUMMYFUNCTION("""COMPUTED_VALUE"""),0.0)</f>
        <v>0</v>
      </c>
      <c r="AR6" s="44">
        <f>IFERROR(__xludf.DUMMYFUNCTION("""COMPUTED_VALUE"""),37.0)</f>
        <v>37</v>
      </c>
      <c r="AS6" s="44">
        <f>IFERROR(__xludf.DUMMYFUNCTION("""COMPUTED_VALUE"""),0.0)</f>
        <v>0</v>
      </c>
      <c r="AT6" s="44">
        <f>IFERROR(__xludf.DUMMYFUNCTION("""COMPUTED_VALUE"""),0.0)</f>
        <v>0</v>
      </c>
      <c r="AU6" s="44">
        <f>IFERROR(__xludf.DUMMYFUNCTION("""COMPUTED_VALUE"""),113.0)</f>
        <v>113</v>
      </c>
      <c r="AV6" s="44">
        <f>IFERROR(__xludf.DUMMYFUNCTION("""COMPUTED_VALUE"""),2.0)</f>
        <v>2</v>
      </c>
      <c r="AW6" s="44">
        <f>IFERROR(__xludf.DUMMYFUNCTION("""COMPUTED_VALUE"""),0.0)</f>
        <v>0</v>
      </c>
      <c r="AX6" s="45">
        <f t="shared" si="2"/>
        <v>371</v>
      </c>
    </row>
    <row r="7" ht="15.75" customHeight="1">
      <c r="A7" s="46" t="s">
        <v>16</v>
      </c>
      <c r="B7" s="47" t="s">
        <v>143</v>
      </c>
      <c r="C7" s="48">
        <v>2.0</v>
      </c>
      <c r="D7" s="48">
        <v>113.0</v>
      </c>
      <c r="E7" s="49">
        <f>IFERROR(__xludf.DUMMYFUNCTION("""COMPUTED_VALUE"""),82.0)</f>
        <v>82</v>
      </c>
      <c r="F7" s="49">
        <f>IFERROR(__xludf.DUMMYFUNCTION("""COMPUTED_VALUE"""),3.0)</f>
        <v>3</v>
      </c>
      <c r="G7" s="49">
        <f>IFERROR(__xludf.DUMMYFUNCTION("""COMPUTED_VALUE"""),2.0)</f>
        <v>2</v>
      </c>
      <c r="H7" s="49">
        <f>IFERROR(__xludf.DUMMYFUNCTION("""COMPUTED_VALUE"""),80.0)</f>
        <v>80</v>
      </c>
      <c r="I7" s="44">
        <f>IFERROR(__xludf.DUMMYFUNCTION("""COMPUTED_VALUE"""),0.0)</f>
        <v>0</v>
      </c>
      <c r="J7" s="44">
        <f>IFERROR(__xludf.DUMMYFUNCTION("""COMPUTED_VALUE"""),0.0)</f>
        <v>0</v>
      </c>
      <c r="K7" s="44">
        <f>IFERROR(__xludf.DUMMYFUNCTION("""COMPUTED_VALUE"""),0.0)</f>
        <v>0</v>
      </c>
      <c r="L7" s="44">
        <f>IFERROR(__xludf.DUMMYFUNCTION("""COMPUTED_VALUE"""),0.0)</f>
        <v>0</v>
      </c>
      <c r="M7" s="44">
        <f>IFERROR(__xludf.DUMMYFUNCTION("""COMPUTED_VALUE"""),0.0)</f>
        <v>0</v>
      </c>
      <c r="N7" s="44">
        <f>IFERROR(__xludf.DUMMYFUNCTION("""COMPUTED_VALUE"""),0.0)</f>
        <v>0</v>
      </c>
      <c r="O7" s="44">
        <f>IFERROR(__xludf.DUMMYFUNCTION("""COMPUTED_VALUE"""),0.0)</f>
        <v>0</v>
      </c>
      <c r="P7" s="44">
        <f>IFERROR(__xludf.DUMMYFUNCTION("""COMPUTED_VALUE"""),0.0)</f>
        <v>0</v>
      </c>
      <c r="Q7" s="44">
        <f>IFERROR(__xludf.DUMMYFUNCTION("""COMPUTED_VALUE"""),0.0)</f>
        <v>0</v>
      </c>
      <c r="R7" s="44">
        <f>IFERROR(__xludf.DUMMYFUNCTION("""COMPUTED_VALUE"""),4.0)</f>
        <v>4</v>
      </c>
      <c r="S7" s="44">
        <f>IFERROR(__xludf.DUMMYFUNCTION("""COMPUTED_VALUE"""),0.0)</f>
        <v>0</v>
      </c>
      <c r="T7" s="44">
        <f>IFERROR(__xludf.DUMMYFUNCTION("""COMPUTED_VALUE"""),0.0)</f>
        <v>0</v>
      </c>
      <c r="U7" s="44">
        <f>IFERROR(__xludf.DUMMYFUNCTION("""COMPUTED_VALUE"""),0.0)</f>
        <v>0</v>
      </c>
      <c r="V7" s="44">
        <f>IFERROR(__xludf.DUMMYFUNCTION("""COMPUTED_VALUE"""),0.0)</f>
        <v>0</v>
      </c>
      <c r="W7" s="44">
        <f>IFERROR(__xludf.DUMMYFUNCTION("""COMPUTED_VALUE"""),0.0)</f>
        <v>0</v>
      </c>
      <c r="X7" s="44">
        <f>IFERROR(__xludf.DUMMYFUNCTION("""COMPUTED_VALUE"""),0.0)</f>
        <v>0</v>
      </c>
      <c r="Y7" s="44">
        <f>IFERROR(__xludf.DUMMYFUNCTION("""COMPUTED_VALUE"""),0.0)</f>
        <v>0</v>
      </c>
      <c r="Z7" s="44">
        <f>IFERROR(__xludf.DUMMYFUNCTION("""COMPUTED_VALUE"""),0.0)</f>
        <v>0</v>
      </c>
      <c r="AA7" s="44">
        <f>IFERROR(__xludf.DUMMYFUNCTION("""COMPUTED_VALUE"""),0.0)</f>
        <v>0</v>
      </c>
      <c r="AB7" s="44">
        <f>IFERROR(__xludf.DUMMYFUNCTION("""COMPUTED_VALUE"""),0.0)</f>
        <v>0</v>
      </c>
      <c r="AC7" s="44">
        <f>IFERROR(__xludf.DUMMYFUNCTION("""COMPUTED_VALUE"""),0.0)</f>
        <v>0</v>
      </c>
      <c r="AD7" s="44">
        <f>IFERROR(__xludf.DUMMYFUNCTION("""COMPUTED_VALUE"""),0.0)</f>
        <v>0</v>
      </c>
      <c r="AE7" s="44">
        <f>IFERROR(__xludf.DUMMYFUNCTION("""COMPUTED_VALUE"""),0.0)</f>
        <v>0</v>
      </c>
      <c r="AF7" s="44">
        <f>IFERROR(__xludf.DUMMYFUNCTION("""COMPUTED_VALUE"""),0.0)</f>
        <v>0</v>
      </c>
      <c r="AG7" s="44">
        <f>IFERROR(__xludf.DUMMYFUNCTION("""COMPUTED_VALUE"""),0.0)</f>
        <v>0</v>
      </c>
      <c r="AH7" s="44">
        <f>IFERROR(__xludf.DUMMYFUNCTION("""COMPUTED_VALUE"""),0.0)</f>
        <v>0</v>
      </c>
      <c r="AI7" s="44">
        <f>IFERROR(__xludf.DUMMYFUNCTION("""COMPUTED_VALUE"""),0.0)</f>
        <v>0</v>
      </c>
      <c r="AJ7" s="44">
        <f>IFERROR(__xludf.DUMMYFUNCTION("""COMPUTED_VALUE"""),0.0)</f>
        <v>0</v>
      </c>
      <c r="AK7" s="44">
        <f>IFERROR(__xludf.DUMMYFUNCTION("""COMPUTED_VALUE"""),0.0)</f>
        <v>0</v>
      </c>
      <c r="AL7" s="44">
        <f>IFERROR(__xludf.DUMMYFUNCTION("""COMPUTED_VALUE"""),0.0)</f>
        <v>0</v>
      </c>
      <c r="AM7" s="44">
        <f>IFERROR(__xludf.DUMMYFUNCTION("""COMPUTED_VALUE"""),49.0)</f>
        <v>49</v>
      </c>
      <c r="AN7" s="44">
        <f>IFERROR(__xludf.DUMMYFUNCTION("""COMPUTED_VALUE"""),0.0)</f>
        <v>0</v>
      </c>
      <c r="AO7" s="44">
        <f>IFERROR(__xludf.DUMMYFUNCTION("""COMPUTED_VALUE"""),0.0)</f>
        <v>0</v>
      </c>
      <c r="AP7" s="44">
        <f>IFERROR(__xludf.DUMMYFUNCTION("""COMPUTED_VALUE"""),0.0)</f>
        <v>0</v>
      </c>
      <c r="AQ7" s="44">
        <f>IFERROR(__xludf.DUMMYFUNCTION("""COMPUTED_VALUE"""),0.0)</f>
        <v>0</v>
      </c>
      <c r="AR7" s="44">
        <f>IFERROR(__xludf.DUMMYFUNCTION("""COMPUTED_VALUE"""),18.0)</f>
        <v>18</v>
      </c>
      <c r="AS7" s="44">
        <f>IFERROR(__xludf.DUMMYFUNCTION("""COMPUTED_VALUE"""),0.0)</f>
        <v>0</v>
      </c>
      <c r="AT7" s="44">
        <f>IFERROR(__xludf.DUMMYFUNCTION("""COMPUTED_VALUE"""),0.0)</f>
        <v>0</v>
      </c>
      <c r="AU7" s="44">
        <f>IFERROR(__xludf.DUMMYFUNCTION("""COMPUTED_VALUE"""),18.0)</f>
        <v>18</v>
      </c>
      <c r="AV7" s="44">
        <f>IFERROR(__xludf.DUMMYFUNCTION("""COMPUTED_VALUE"""),0.0)</f>
        <v>0</v>
      </c>
      <c r="AW7" s="44">
        <f>IFERROR(__xludf.DUMMYFUNCTION("""COMPUTED_VALUE"""),0.0)</f>
        <v>0</v>
      </c>
      <c r="AX7" s="45">
        <f t="shared" si="2"/>
        <v>89</v>
      </c>
    </row>
    <row r="8" ht="15.75" customHeight="1">
      <c r="A8" s="46" t="s">
        <v>16</v>
      </c>
      <c r="B8" s="47" t="s">
        <v>144</v>
      </c>
      <c r="C8" s="48">
        <v>1.0</v>
      </c>
      <c r="D8" s="48">
        <v>293.0</v>
      </c>
      <c r="E8" s="49">
        <f>IFERROR(__xludf.DUMMYFUNCTION("""COMPUTED_VALUE"""),183.0)</f>
        <v>183</v>
      </c>
      <c r="F8" s="49">
        <f>IFERROR(__xludf.DUMMYFUNCTION("""COMPUTED_VALUE"""),3.0)</f>
        <v>3</v>
      </c>
      <c r="G8" s="49">
        <f>IFERROR(__xludf.DUMMYFUNCTION("""COMPUTED_VALUE"""),1.0)</f>
        <v>1</v>
      </c>
      <c r="H8" s="49">
        <f>IFERROR(__xludf.DUMMYFUNCTION("""COMPUTED_VALUE"""),182.0)</f>
        <v>182</v>
      </c>
      <c r="I8" s="44"/>
      <c r="J8" s="44">
        <f>IFERROR(__xludf.DUMMYFUNCTION("""COMPUTED_VALUE"""),1.0)</f>
        <v>1</v>
      </c>
      <c r="K8" s="44">
        <f>IFERROR(__xludf.DUMMYFUNCTION("""COMPUTED_VALUE"""),2.0)</f>
        <v>2</v>
      </c>
      <c r="L8" s="44"/>
      <c r="M8" s="44"/>
      <c r="N8" s="44"/>
      <c r="O8" s="44"/>
      <c r="P8" s="44"/>
      <c r="Q8" s="44"/>
      <c r="R8" s="44">
        <f>IFERROR(__xludf.DUMMYFUNCTION("""COMPUTED_VALUE"""),7.0)</f>
        <v>7</v>
      </c>
      <c r="S8" s="44"/>
      <c r="T8" s="44"/>
      <c r="U8" s="44"/>
      <c r="V8" s="44"/>
      <c r="W8" s="44"/>
      <c r="X8" s="44"/>
      <c r="Y8" s="44"/>
      <c r="Z8" s="44"/>
      <c r="AA8" s="44"/>
      <c r="AB8" s="44"/>
      <c r="AC8" s="44"/>
      <c r="AD8" s="44"/>
      <c r="AE8" s="44">
        <f>IFERROR(__xludf.DUMMYFUNCTION("""COMPUTED_VALUE"""),1.0)</f>
        <v>1</v>
      </c>
      <c r="AF8" s="44"/>
      <c r="AG8" s="44"/>
      <c r="AH8" s="44"/>
      <c r="AI8" s="44"/>
      <c r="AJ8" s="44"/>
      <c r="AK8" s="44">
        <f>IFERROR(__xludf.DUMMYFUNCTION("""COMPUTED_VALUE"""),4.0)</f>
        <v>4</v>
      </c>
      <c r="AL8" s="44"/>
      <c r="AM8" s="44">
        <f>IFERROR(__xludf.DUMMYFUNCTION("""COMPUTED_VALUE"""),85.0)</f>
        <v>85</v>
      </c>
      <c r="AN8" s="44"/>
      <c r="AO8" s="44">
        <f>IFERROR(__xludf.DUMMYFUNCTION("""COMPUTED_VALUE"""),1.0)</f>
        <v>1</v>
      </c>
      <c r="AP8" s="44"/>
      <c r="AQ8" s="44"/>
      <c r="AR8" s="44">
        <f>IFERROR(__xludf.DUMMYFUNCTION("""COMPUTED_VALUE"""),65.0)</f>
        <v>65</v>
      </c>
      <c r="AS8" s="44"/>
      <c r="AT8" s="44"/>
      <c r="AU8" s="44">
        <f>IFERROR(__xludf.DUMMYFUNCTION("""COMPUTED_VALUE"""),15.0)</f>
        <v>15</v>
      </c>
      <c r="AV8" s="44">
        <f>IFERROR(__xludf.DUMMYFUNCTION("""COMPUTED_VALUE"""),1.0)</f>
        <v>1</v>
      </c>
      <c r="AW8" s="44">
        <f>IFERROR(__xludf.DUMMYFUNCTION("""COMPUTED_VALUE"""),2.0)</f>
        <v>2</v>
      </c>
      <c r="AX8" s="45">
        <f t="shared" si="2"/>
        <v>184</v>
      </c>
    </row>
    <row r="9" ht="15.75" customHeight="1">
      <c r="A9" s="46" t="s">
        <v>16</v>
      </c>
      <c r="B9" s="47" t="s">
        <v>145</v>
      </c>
      <c r="C9" s="48">
        <v>1.0</v>
      </c>
      <c r="D9" s="48">
        <v>500.0</v>
      </c>
      <c r="E9" s="49">
        <f>IFERROR(__xludf.DUMMYFUNCTION("""COMPUTED_VALUE"""),302.0)</f>
        <v>302</v>
      </c>
      <c r="F9" s="49">
        <f>IFERROR(__xludf.DUMMYFUNCTION("""COMPUTED_VALUE"""),2.0)</f>
        <v>2</v>
      </c>
      <c r="G9" s="49">
        <f>IFERROR(__xludf.DUMMYFUNCTION("""COMPUTED_VALUE"""),0.0)</f>
        <v>0</v>
      </c>
      <c r="H9" s="49">
        <f>IFERROR(__xludf.DUMMYFUNCTION("""COMPUTED_VALUE"""),302.0)</f>
        <v>302</v>
      </c>
      <c r="I9" s="44"/>
      <c r="J9" s="44">
        <f>IFERROR(__xludf.DUMMYFUNCTION("""COMPUTED_VALUE"""),2.0)</f>
        <v>2</v>
      </c>
      <c r="K9" s="44">
        <f>IFERROR(__xludf.DUMMYFUNCTION("""COMPUTED_VALUE"""),1.0)</f>
        <v>1</v>
      </c>
      <c r="L9" s="44">
        <f>IFERROR(__xludf.DUMMYFUNCTION("""COMPUTED_VALUE"""),1.0)</f>
        <v>1</v>
      </c>
      <c r="M9" s="44">
        <f>IFERROR(__xludf.DUMMYFUNCTION("""COMPUTED_VALUE"""),2.0)</f>
        <v>2</v>
      </c>
      <c r="N9" s="44"/>
      <c r="O9" s="44"/>
      <c r="P9" s="44">
        <f>IFERROR(__xludf.DUMMYFUNCTION("""COMPUTED_VALUE"""),2.0)</f>
        <v>2</v>
      </c>
      <c r="Q9" s="44">
        <f>IFERROR(__xludf.DUMMYFUNCTION("""COMPUTED_VALUE"""),34.0)</f>
        <v>34</v>
      </c>
      <c r="R9" s="44">
        <f>IFERROR(__xludf.DUMMYFUNCTION("""COMPUTED_VALUE"""),115.0)</f>
        <v>115</v>
      </c>
      <c r="S9" s="44">
        <f>IFERROR(__xludf.DUMMYFUNCTION("""COMPUTED_VALUE"""),2.0)</f>
        <v>2</v>
      </c>
      <c r="T9" s="44"/>
      <c r="U9" s="44"/>
      <c r="V9" s="44"/>
      <c r="W9" s="44"/>
      <c r="X9" s="44">
        <f>IFERROR(__xludf.DUMMYFUNCTION("""COMPUTED_VALUE"""),1.0)</f>
        <v>1</v>
      </c>
      <c r="Y9" s="44">
        <f>IFERROR(__xludf.DUMMYFUNCTION("""COMPUTED_VALUE"""),2.0)</f>
        <v>2</v>
      </c>
      <c r="Z9" s="44"/>
      <c r="AA9" s="44">
        <f>IFERROR(__xludf.DUMMYFUNCTION("""COMPUTED_VALUE"""),1.0)</f>
        <v>1</v>
      </c>
      <c r="AB9" s="44"/>
      <c r="AC9" s="44">
        <f>IFERROR(__xludf.DUMMYFUNCTION("""COMPUTED_VALUE"""),1.0)</f>
        <v>1</v>
      </c>
      <c r="AD9" s="44">
        <f>IFERROR(__xludf.DUMMYFUNCTION("""COMPUTED_VALUE"""),1.0)</f>
        <v>1</v>
      </c>
      <c r="AE9" s="44">
        <f>IFERROR(__xludf.DUMMYFUNCTION("""COMPUTED_VALUE"""),1.0)</f>
        <v>1</v>
      </c>
      <c r="AF9" s="44"/>
      <c r="AG9" s="44"/>
      <c r="AH9" s="44"/>
      <c r="AI9" s="44"/>
      <c r="AJ9" s="44"/>
      <c r="AK9" s="44">
        <f>IFERROR(__xludf.DUMMYFUNCTION("""COMPUTED_VALUE"""),2.0)</f>
        <v>2</v>
      </c>
      <c r="AL9" s="44"/>
      <c r="AM9" s="44">
        <f>IFERROR(__xludf.DUMMYFUNCTION("""COMPUTED_VALUE"""),86.0)</f>
        <v>86</v>
      </c>
      <c r="AN9" s="44">
        <f>IFERROR(__xludf.DUMMYFUNCTION("""COMPUTED_VALUE"""),2.0)</f>
        <v>2</v>
      </c>
      <c r="AO9" s="44"/>
      <c r="AP9" s="44"/>
      <c r="AQ9" s="44"/>
      <c r="AR9" s="44">
        <f>IFERROR(__xludf.DUMMYFUNCTION("""COMPUTED_VALUE"""),33.0)</f>
        <v>33</v>
      </c>
      <c r="AS9" s="44">
        <f>IFERROR(__xludf.DUMMYFUNCTION("""COMPUTED_VALUE"""),2.0)</f>
        <v>2</v>
      </c>
      <c r="AT9" s="44"/>
      <c r="AU9" s="44">
        <f>IFERROR(__xludf.DUMMYFUNCTION("""COMPUTED_VALUE"""),7.0)</f>
        <v>7</v>
      </c>
      <c r="AV9" s="44">
        <f>IFERROR(__xludf.DUMMYFUNCTION("""COMPUTED_VALUE"""),2.0)</f>
        <v>2</v>
      </c>
      <c r="AW9" s="44">
        <f>IFERROR(__xludf.DUMMYFUNCTION("""COMPUTED_VALUE"""),2.0)</f>
        <v>2</v>
      </c>
      <c r="AX9" s="45">
        <f t="shared" si="2"/>
        <v>302</v>
      </c>
    </row>
    <row r="10" ht="15.75" customHeight="1">
      <c r="A10" s="46" t="s">
        <v>16</v>
      </c>
      <c r="B10" s="47" t="s">
        <v>146</v>
      </c>
      <c r="C10" s="48">
        <v>1.0</v>
      </c>
      <c r="D10" s="48">
        <v>410.0</v>
      </c>
      <c r="E10" s="49">
        <f>IFERROR(__xludf.DUMMYFUNCTION("""COMPUTED_VALUE"""),180.0)</f>
        <v>180</v>
      </c>
      <c r="F10" s="49">
        <f>IFERROR(__xludf.DUMMYFUNCTION("""COMPUTED_VALUE"""),1.0)</f>
        <v>1</v>
      </c>
      <c r="G10" s="49">
        <f>IFERROR(__xludf.DUMMYFUNCTION("""COMPUTED_VALUE"""),1.0)</f>
        <v>1</v>
      </c>
      <c r="H10" s="49">
        <f>IFERROR(__xludf.DUMMYFUNCTION("""COMPUTED_VALUE"""),179.0)</f>
        <v>179</v>
      </c>
      <c r="I10" s="44">
        <f>IFERROR(__xludf.DUMMYFUNCTION("""COMPUTED_VALUE"""),5.0)</f>
        <v>5</v>
      </c>
      <c r="J10" s="44">
        <f>IFERROR(__xludf.DUMMYFUNCTION("""COMPUTED_VALUE"""),1.0)</f>
        <v>1</v>
      </c>
      <c r="K10" s="44">
        <f>IFERROR(__xludf.DUMMYFUNCTION("""COMPUTED_VALUE"""),6.0)</f>
        <v>6</v>
      </c>
      <c r="L10" s="44">
        <f>IFERROR(__xludf.DUMMYFUNCTION("""COMPUTED_VALUE"""),0.0)</f>
        <v>0</v>
      </c>
      <c r="M10" s="44">
        <f>IFERROR(__xludf.DUMMYFUNCTION("""COMPUTED_VALUE"""),2.0)</f>
        <v>2</v>
      </c>
      <c r="N10" s="44">
        <f>IFERROR(__xludf.DUMMYFUNCTION("""COMPUTED_VALUE"""),0.0)</f>
        <v>0</v>
      </c>
      <c r="O10" s="44">
        <f>IFERROR(__xludf.DUMMYFUNCTION("""COMPUTED_VALUE"""),0.0)</f>
        <v>0</v>
      </c>
      <c r="P10" s="44">
        <f>IFERROR(__xludf.DUMMYFUNCTION("""COMPUTED_VALUE"""),0.0)</f>
        <v>0</v>
      </c>
      <c r="Q10" s="44">
        <f>IFERROR(__xludf.DUMMYFUNCTION("""COMPUTED_VALUE"""),0.0)</f>
        <v>0</v>
      </c>
      <c r="R10" s="44">
        <f>IFERROR(__xludf.DUMMYFUNCTION("""COMPUTED_VALUE"""),19.0)</f>
        <v>19</v>
      </c>
      <c r="S10" s="44">
        <f>IFERROR(__xludf.DUMMYFUNCTION("""COMPUTED_VALUE"""),3.0)</f>
        <v>3</v>
      </c>
      <c r="T10" s="44">
        <f>IFERROR(__xludf.DUMMYFUNCTION("""COMPUTED_VALUE"""),0.0)</f>
        <v>0</v>
      </c>
      <c r="U10" s="44">
        <f>IFERROR(__xludf.DUMMYFUNCTION("""COMPUTED_VALUE"""),0.0)</f>
        <v>0</v>
      </c>
      <c r="V10" s="44">
        <f>IFERROR(__xludf.DUMMYFUNCTION("""COMPUTED_VALUE"""),0.0)</f>
        <v>0</v>
      </c>
      <c r="W10" s="44">
        <f>IFERROR(__xludf.DUMMYFUNCTION("""COMPUTED_VALUE"""),0.0)</f>
        <v>0</v>
      </c>
      <c r="X10" s="44">
        <f>IFERROR(__xludf.DUMMYFUNCTION("""COMPUTED_VALUE"""),4.0)</f>
        <v>4</v>
      </c>
      <c r="Y10" s="44">
        <f>IFERROR(__xludf.DUMMYFUNCTION("""COMPUTED_VALUE"""),1.0)</f>
        <v>1</v>
      </c>
      <c r="Z10" s="44">
        <f>IFERROR(__xludf.DUMMYFUNCTION("""COMPUTED_VALUE"""),0.0)</f>
        <v>0</v>
      </c>
      <c r="AA10" s="44">
        <f>IFERROR(__xludf.DUMMYFUNCTION("""COMPUTED_VALUE"""),2.0)</f>
        <v>2</v>
      </c>
      <c r="AB10" s="44">
        <f>IFERROR(__xludf.DUMMYFUNCTION("""COMPUTED_VALUE"""),0.0)</f>
        <v>0</v>
      </c>
      <c r="AC10" s="44">
        <f>IFERROR(__xludf.DUMMYFUNCTION("""COMPUTED_VALUE"""),4.0)</f>
        <v>4</v>
      </c>
      <c r="AD10" s="44">
        <f>IFERROR(__xludf.DUMMYFUNCTION("""COMPUTED_VALUE"""),2.0)</f>
        <v>2</v>
      </c>
      <c r="AE10" s="44">
        <f>IFERROR(__xludf.DUMMYFUNCTION("""COMPUTED_VALUE"""),0.0)</f>
        <v>0</v>
      </c>
      <c r="AF10" s="44">
        <f>IFERROR(__xludf.DUMMYFUNCTION("""COMPUTED_VALUE"""),12.0)</f>
        <v>12</v>
      </c>
      <c r="AG10" s="44">
        <f>IFERROR(__xludf.DUMMYFUNCTION("""COMPUTED_VALUE"""),0.0)</f>
        <v>0</v>
      </c>
      <c r="AH10" s="44">
        <f>IFERROR(__xludf.DUMMYFUNCTION("""COMPUTED_VALUE"""),1.0)</f>
        <v>1</v>
      </c>
      <c r="AI10" s="44">
        <f>IFERROR(__xludf.DUMMYFUNCTION("""COMPUTED_VALUE"""),1.0)</f>
        <v>1</v>
      </c>
      <c r="AJ10" s="44">
        <f>IFERROR(__xludf.DUMMYFUNCTION("""COMPUTED_VALUE"""),1.0)</f>
        <v>1</v>
      </c>
      <c r="AK10" s="44">
        <f>IFERROR(__xludf.DUMMYFUNCTION("""COMPUTED_VALUE"""),0.0)</f>
        <v>0</v>
      </c>
      <c r="AL10" s="44">
        <f>IFERROR(__xludf.DUMMYFUNCTION("""COMPUTED_VALUE"""),0.0)</f>
        <v>0</v>
      </c>
      <c r="AM10" s="44">
        <f>IFERROR(__xludf.DUMMYFUNCTION("""COMPUTED_VALUE"""),22.0)</f>
        <v>22</v>
      </c>
      <c r="AN10" s="44">
        <f>IFERROR(__xludf.DUMMYFUNCTION("""COMPUTED_VALUE"""),0.0)</f>
        <v>0</v>
      </c>
      <c r="AO10" s="44">
        <f>IFERROR(__xludf.DUMMYFUNCTION("""COMPUTED_VALUE"""),0.0)</f>
        <v>0</v>
      </c>
      <c r="AP10" s="44">
        <f>IFERROR(__xludf.DUMMYFUNCTION("""COMPUTED_VALUE"""),0.0)</f>
        <v>0</v>
      </c>
      <c r="AQ10" s="44">
        <f>IFERROR(__xludf.DUMMYFUNCTION("""COMPUTED_VALUE"""),3.0)</f>
        <v>3</v>
      </c>
      <c r="AR10" s="44">
        <f>IFERROR(__xludf.DUMMYFUNCTION("""COMPUTED_VALUE"""),40.0)</f>
        <v>40</v>
      </c>
      <c r="AS10" s="44">
        <f>IFERROR(__xludf.DUMMYFUNCTION("""COMPUTED_VALUE"""),2.0)</f>
        <v>2</v>
      </c>
      <c r="AT10" s="44">
        <f>IFERROR(__xludf.DUMMYFUNCTION("""COMPUTED_VALUE"""),1.0)</f>
        <v>1</v>
      </c>
      <c r="AU10" s="44">
        <f>IFERROR(__xludf.DUMMYFUNCTION("""COMPUTED_VALUE"""),47.0)</f>
        <v>47</v>
      </c>
      <c r="AV10" s="44">
        <f>IFERROR(__xludf.DUMMYFUNCTION("""COMPUTED_VALUE"""),0.0)</f>
        <v>0</v>
      </c>
      <c r="AW10" s="44">
        <f>IFERROR(__xludf.DUMMYFUNCTION("""COMPUTED_VALUE"""),0.0)</f>
        <v>0</v>
      </c>
      <c r="AX10" s="45">
        <f t="shared" si="2"/>
        <v>179</v>
      </c>
    </row>
    <row r="11" ht="15.75" customHeight="1">
      <c r="A11" s="46" t="s">
        <v>16</v>
      </c>
      <c r="B11" s="47" t="s">
        <v>146</v>
      </c>
      <c r="C11" s="48">
        <v>2.0</v>
      </c>
      <c r="D11" s="48">
        <v>410.0</v>
      </c>
      <c r="E11" s="49">
        <f>IFERROR(__xludf.DUMMYFUNCTION("""COMPUTED_VALUE"""),192.0)</f>
        <v>192</v>
      </c>
      <c r="F11" s="49">
        <f>IFERROR(__xludf.DUMMYFUNCTION("""COMPUTED_VALUE"""),2.0)</f>
        <v>2</v>
      </c>
      <c r="G11" s="49">
        <f>IFERROR(__xludf.DUMMYFUNCTION("""COMPUTED_VALUE"""),1.0)</f>
        <v>1</v>
      </c>
      <c r="H11" s="49">
        <f>IFERROR(__xludf.DUMMYFUNCTION("""COMPUTED_VALUE"""),191.0)</f>
        <v>191</v>
      </c>
      <c r="I11" s="44">
        <f>IFERROR(__xludf.DUMMYFUNCTION("""COMPUTED_VALUE"""),4.0)</f>
        <v>4</v>
      </c>
      <c r="J11" s="44">
        <f>IFERROR(__xludf.DUMMYFUNCTION("""COMPUTED_VALUE"""),2.0)</f>
        <v>2</v>
      </c>
      <c r="K11" s="44">
        <f>IFERROR(__xludf.DUMMYFUNCTION("""COMPUTED_VALUE"""),13.0)</f>
        <v>13</v>
      </c>
      <c r="L11" s="44">
        <f>IFERROR(__xludf.DUMMYFUNCTION("""COMPUTED_VALUE"""),0.0)</f>
        <v>0</v>
      </c>
      <c r="M11" s="44">
        <f>IFERROR(__xludf.DUMMYFUNCTION("""COMPUTED_VALUE"""),4.0)</f>
        <v>4</v>
      </c>
      <c r="N11" s="44">
        <f>IFERROR(__xludf.DUMMYFUNCTION("""COMPUTED_VALUE"""),2.0)</f>
        <v>2</v>
      </c>
      <c r="O11" s="44">
        <f>IFERROR(__xludf.DUMMYFUNCTION("""COMPUTED_VALUE"""),0.0)</f>
        <v>0</v>
      </c>
      <c r="P11" s="44">
        <f>IFERROR(__xludf.DUMMYFUNCTION("""COMPUTED_VALUE"""),1.0)</f>
        <v>1</v>
      </c>
      <c r="Q11" s="44">
        <f>IFERROR(__xludf.DUMMYFUNCTION("""COMPUTED_VALUE"""),1.0)</f>
        <v>1</v>
      </c>
      <c r="R11" s="44">
        <f>IFERROR(__xludf.DUMMYFUNCTION("""COMPUTED_VALUE"""),25.0)</f>
        <v>25</v>
      </c>
      <c r="S11" s="44">
        <f>IFERROR(__xludf.DUMMYFUNCTION("""COMPUTED_VALUE"""),0.0)</f>
        <v>0</v>
      </c>
      <c r="T11" s="44">
        <f>IFERROR(__xludf.DUMMYFUNCTION("""COMPUTED_VALUE"""),0.0)</f>
        <v>0</v>
      </c>
      <c r="U11" s="44">
        <f>IFERROR(__xludf.DUMMYFUNCTION("""COMPUTED_VALUE"""),1.0)</f>
        <v>1</v>
      </c>
      <c r="V11" s="44">
        <f>IFERROR(__xludf.DUMMYFUNCTION("""COMPUTED_VALUE"""),0.0)</f>
        <v>0</v>
      </c>
      <c r="W11" s="44">
        <f>IFERROR(__xludf.DUMMYFUNCTION("""COMPUTED_VALUE"""),1.0)</f>
        <v>1</v>
      </c>
      <c r="X11" s="44">
        <f>IFERROR(__xludf.DUMMYFUNCTION("""COMPUTED_VALUE"""),1.0)</f>
        <v>1</v>
      </c>
      <c r="Y11" s="44">
        <f>IFERROR(__xludf.DUMMYFUNCTION("""COMPUTED_VALUE"""),0.0)</f>
        <v>0</v>
      </c>
      <c r="Z11" s="44">
        <f>IFERROR(__xludf.DUMMYFUNCTION("""COMPUTED_VALUE"""),0.0)</f>
        <v>0</v>
      </c>
      <c r="AA11" s="44">
        <f>IFERROR(__xludf.DUMMYFUNCTION("""COMPUTED_VALUE"""),1.0)</f>
        <v>1</v>
      </c>
      <c r="AB11" s="44">
        <f>IFERROR(__xludf.DUMMYFUNCTION("""COMPUTED_VALUE"""),0.0)</f>
        <v>0</v>
      </c>
      <c r="AC11" s="44">
        <f>IFERROR(__xludf.DUMMYFUNCTION("""COMPUTED_VALUE"""),3.0)</f>
        <v>3</v>
      </c>
      <c r="AD11" s="44">
        <f>IFERROR(__xludf.DUMMYFUNCTION("""COMPUTED_VALUE"""),1.0)</f>
        <v>1</v>
      </c>
      <c r="AE11" s="44">
        <f>IFERROR(__xludf.DUMMYFUNCTION("""COMPUTED_VALUE"""),0.0)</f>
        <v>0</v>
      </c>
      <c r="AF11" s="44">
        <f>IFERROR(__xludf.DUMMYFUNCTION("""COMPUTED_VALUE"""),10.0)</f>
        <v>10</v>
      </c>
      <c r="AG11" s="44">
        <f>IFERROR(__xludf.DUMMYFUNCTION("""COMPUTED_VALUE"""),2.0)</f>
        <v>2</v>
      </c>
      <c r="AH11" s="44">
        <f>IFERROR(__xludf.DUMMYFUNCTION("""COMPUTED_VALUE"""),0.0)</f>
        <v>0</v>
      </c>
      <c r="AI11" s="44">
        <f>IFERROR(__xludf.DUMMYFUNCTION("""COMPUTED_VALUE"""),1.0)</f>
        <v>1</v>
      </c>
      <c r="AJ11" s="44">
        <f>IFERROR(__xludf.DUMMYFUNCTION("""COMPUTED_VALUE"""),0.0)</f>
        <v>0</v>
      </c>
      <c r="AK11" s="44">
        <f>IFERROR(__xludf.DUMMYFUNCTION("""COMPUTED_VALUE"""),1.0)</f>
        <v>1</v>
      </c>
      <c r="AL11" s="44">
        <f>IFERROR(__xludf.DUMMYFUNCTION("""COMPUTED_VALUE"""),0.0)</f>
        <v>0</v>
      </c>
      <c r="AM11" s="44">
        <f>IFERROR(__xludf.DUMMYFUNCTION("""COMPUTED_VALUE"""),10.0)</f>
        <v>10</v>
      </c>
      <c r="AN11" s="44">
        <f>IFERROR(__xludf.DUMMYFUNCTION("""COMPUTED_VALUE"""),1.0)</f>
        <v>1</v>
      </c>
      <c r="AO11" s="44">
        <f>IFERROR(__xludf.DUMMYFUNCTION("""COMPUTED_VALUE"""),1.0)</f>
        <v>1</v>
      </c>
      <c r="AP11" s="44">
        <f>IFERROR(__xludf.DUMMYFUNCTION("""COMPUTED_VALUE"""),0.0)</f>
        <v>0</v>
      </c>
      <c r="AQ11" s="44">
        <f>IFERROR(__xludf.DUMMYFUNCTION("""COMPUTED_VALUE"""),1.0)</f>
        <v>1</v>
      </c>
      <c r="AR11" s="44">
        <f>IFERROR(__xludf.DUMMYFUNCTION("""COMPUTED_VALUE"""),43.0)</f>
        <v>43</v>
      </c>
      <c r="AS11" s="44">
        <f>IFERROR(__xludf.DUMMYFUNCTION("""COMPUTED_VALUE"""),2.0)</f>
        <v>2</v>
      </c>
      <c r="AT11" s="44">
        <f>IFERROR(__xludf.DUMMYFUNCTION("""COMPUTED_VALUE"""),0.0)</f>
        <v>0</v>
      </c>
      <c r="AU11" s="44">
        <f>IFERROR(__xludf.DUMMYFUNCTION("""COMPUTED_VALUE"""),49.0)</f>
        <v>49</v>
      </c>
      <c r="AV11" s="44">
        <f>IFERROR(__xludf.DUMMYFUNCTION("""COMPUTED_VALUE"""),2.0)</f>
        <v>2</v>
      </c>
      <c r="AW11" s="44">
        <f>IFERROR(__xludf.DUMMYFUNCTION("""COMPUTED_VALUE"""),0.0)</f>
        <v>0</v>
      </c>
      <c r="AX11" s="45">
        <f t="shared" si="2"/>
        <v>183</v>
      </c>
    </row>
    <row r="12" ht="15.75" customHeight="1">
      <c r="A12" s="46" t="s">
        <v>16</v>
      </c>
      <c r="B12" s="47" t="s">
        <v>147</v>
      </c>
      <c r="C12" s="48">
        <v>1.0</v>
      </c>
      <c r="D12" s="48">
        <v>305.0</v>
      </c>
      <c r="E12" s="49">
        <f>IFERROR(__xludf.DUMMYFUNCTION("""COMPUTED_VALUE"""),187.0)</f>
        <v>187</v>
      </c>
      <c r="F12" s="49">
        <f>IFERROR(__xludf.DUMMYFUNCTION("""COMPUTED_VALUE"""),0.0)</f>
        <v>0</v>
      </c>
      <c r="G12" s="49">
        <f>IFERROR(__xludf.DUMMYFUNCTION("""COMPUTED_VALUE"""),1.0)</f>
        <v>1</v>
      </c>
      <c r="H12" s="49">
        <f>IFERROR(__xludf.DUMMYFUNCTION("""COMPUTED_VALUE"""),186.0)</f>
        <v>186</v>
      </c>
      <c r="I12" s="44">
        <f>IFERROR(__xludf.DUMMYFUNCTION("""COMPUTED_VALUE"""),0.0)</f>
        <v>0</v>
      </c>
      <c r="J12" s="44">
        <f>IFERROR(__xludf.DUMMYFUNCTION("""COMPUTED_VALUE"""),12.0)</f>
        <v>12</v>
      </c>
      <c r="K12" s="44">
        <f>IFERROR(__xludf.DUMMYFUNCTION("""COMPUTED_VALUE"""),4.0)</f>
        <v>4</v>
      </c>
      <c r="L12" s="44">
        <f>IFERROR(__xludf.DUMMYFUNCTION("""COMPUTED_VALUE"""),1.0)</f>
        <v>1</v>
      </c>
      <c r="M12" s="44">
        <f>IFERROR(__xludf.DUMMYFUNCTION("""COMPUTED_VALUE"""),1.0)</f>
        <v>1</v>
      </c>
      <c r="N12" s="44">
        <f>IFERROR(__xludf.DUMMYFUNCTION("""COMPUTED_VALUE"""),0.0)</f>
        <v>0</v>
      </c>
      <c r="O12" s="44">
        <f>IFERROR(__xludf.DUMMYFUNCTION("""COMPUTED_VALUE"""),0.0)</f>
        <v>0</v>
      </c>
      <c r="P12" s="44">
        <f>IFERROR(__xludf.DUMMYFUNCTION("""COMPUTED_VALUE"""),0.0)</f>
        <v>0</v>
      </c>
      <c r="Q12" s="44">
        <f>IFERROR(__xludf.DUMMYFUNCTION("""COMPUTED_VALUE"""),0.0)</f>
        <v>0</v>
      </c>
      <c r="R12" s="44">
        <f>IFERROR(__xludf.DUMMYFUNCTION("""COMPUTED_VALUE"""),5.0)</f>
        <v>5</v>
      </c>
      <c r="S12" s="44">
        <f>IFERROR(__xludf.DUMMYFUNCTION("""COMPUTED_VALUE"""),1.0)</f>
        <v>1</v>
      </c>
      <c r="T12" s="44">
        <f>IFERROR(__xludf.DUMMYFUNCTION("""COMPUTED_VALUE"""),0.0)</f>
        <v>0</v>
      </c>
      <c r="U12" s="44">
        <f>IFERROR(__xludf.DUMMYFUNCTION("""COMPUTED_VALUE"""),0.0)</f>
        <v>0</v>
      </c>
      <c r="V12" s="44">
        <f>IFERROR(__xludf.DUMMYFUNCTION("""COMPUTED_VALUE"""),0.0)</f>
        <v>0</v>
      </c>
      <c r="W12" s="44">
        <f>IFERROR(__xludf.DUMMYFUNCTION("""COMPUTED_VALUE"""),0.0)</f>
        <v>0</v>
      </c>
      <c r="X12" s="44">
        <f>IFERROR(__xludf.DUMMYFUNCTION("""COMPUTED_VALUE"""),0.0)</f>
        <v>0</v>
      </c>
      <c r="Y12" s="44">
        <f>IFERROR(__xludf.DUMMYFUNCTION("""COMPUTED_VALUE"""),0.0)</f>
        <v>0</v>
      </c>
      <c r="Z12" s="44">
        <f>IFERROR(__xludf.DUMMYFUNCTION("""COMPUTED_VALUE"""),0.0)</f>
        <v>0</v>
      </c>
      <c r="AA12" s="44">
        <f>IFERROR(__xludf.DUMMYFUNCTION("""COMPUTED_VALUE"""),1.0)</f>
        <v>1</v>
      </c>
      <c r="AB12" s="44">
        <f>IFERROR(__xludf.DUMMYFUNCTION("""COMPUTED_VALUE"""),0.0)</f>
        <v>0</v>
      </c>
      <c r="AC12" s="44">
        <f>IFERROR(__xludf.DUMMYFUNCTION("""COMPUTED_VALUE"""),0.0)</f>
        <v>0</v>
      </c>
      <c r="AD12" s="44">
        <f>IFERROR(__xludf.DUMMYFUNCTION("""COMPUTED_VALUE"""),0.0)</f>
        <v>0</v>
      </c>
      <c r="AE12" s="44">
        <f>IFERROR(__xludf.DUMMYFUNCTION("""COMPUTED_VALUE"""),0.0)</f>
        <v>0</v>
      </c>
      <c r="AF12" s="44">
        <f>IFERROR(__xludf.DUMMYFUNCTION("""COMPUTED_VALUE"""),0.0)</f>
        <v>0</v>
      </c>
      <c r="AG12" s="44">
        <f>IFERROR(__xludf.DUMMYFUNCTION("""COMPUTED_VALUE"""),0.0)</f>
        <v>0</v>
      </c>
      <c r="AH12" s="44">
        <f>IFERROR(__xludf.DUMMYFUNCTION("""COMPUTED_VALUE"""),0.0)</f>
        <v>0</v>
      </c>
      <c r="AI12" s="44">
        <f>IFERROR(__xludf.DUMMYFUNCTION("""COMPUTED_VALUE"""),0.0)</f>
        <v>0</v>
      </c>
      <c r="AJ12" s="44">
        <f>IFERROR(__xludf.DUMMYFUNCTION("""COMPUTED_VALUE"""),0.0)</f>
        <v>0</v>
      </c>
      <c r="AK12" s="44">
        <f>IFERROR(__xludf.DUMMYFUNCTION("""COMPUTED_VALUE"""),0.0)</f>
        <v>0</v>
      </c>
      <c r="AL12" s="44">
        <f>IFERROR(__xludf.DUMMYFUNCTION("""COMPUTED_VALUE"""),0.0)</f>
        <v>0</v>
      </c>
      <c r="AM12" s="44">
        <f>IFERROR(__xludf.DUMMYFUNCTION("""COMPUTED_VALUE"""),33.0)</f>
        <v>33</v>
      </c>
      <c r="AN12" s="44">
        <f>IFERROR(__xludf.DUMMYFUNCTION("""COMPUTED_VALUE"""),0.0)</f>
        <v>0</v>
      </c>
      <c r="AO12" s="44">
        <f>IFERROR(__xludf.DUMMYFUNCTION("""COMPUTED_VALUE"""),0.0)</f>
        <v>0</v>
      </c>
      <c r="AP12" s="44">
        <f>IFERROR(__xludf.DUMMYFUNCTION("""COMPUTED_VALUE"""),0.0)</f>
        <v>0</v>
      </c>
      <c r="AQ12" s="44">
        <f>IFERROR(__xludf.DUMMYFUNCTION("""COMPUTED_VALUE"""),1.0)</f>
        <v>1</v>
      </c>
      <c r="AR12" s="44">
        <f>IFERROR(__xludf.DUMMYFUNCTION("""COMPUTED_VALUE"""),88.0)</f>
        <v>88</v>
      </c>
      <c r="AS12" s="44">
        <f>IFERROR(__xludf.DUMMYFUNCTION("""COMPUTED_VALUE"""),1.0)</f>
        <v>1</v>
      </c>
      <c r="AT12" s="44">
        <f>IFERROR(__xludf.DUMMYFUNCTION("""COMPUTED_VALUE"""),0.0)</f>
        <v>0</v>
      </c>
      <c r="AU12" s="44">
        <f>IFERROR(__xludf.DUMMYFUNCTION("""COMPUTED_VALUE"""),37.0)</f>
        <v>37</v>
      </c>
      <c r="AV12" s="44">
        <f>IFERROR(__xludf.DUMMYFUNCTION("""COMPUTED_VALUE"""),1.0)</f>
        <v>1</v>
      </c>
      <c r="AW12" s="44">
        <f>IFERROR(__xludf.DUMMYFUNCTION("""COMPUTED_VALUE"""),0.0)</f>
        <v>0</v>
      </c>
      <c r="AX12" s="45">
        <f t="shared" si="2"/>
        <v>186</v>
      </c>
    </row>
    <row r="13" ht="15.75" customHeight="1">
      <c r="A13" s="46" t="s">
        <v>16</v>
      </c>
      <c r="B13" s="47" t="s">
        <v>147</v>
      </c>
      <c r="C13" s="48">
        <v>2.0</v>
      </c>
      <c r="D13" s="48">
        <v>302.0</v>
      </c>
      <c r="E13" s="49">
        <f>IFERROR(__xludf.DUMMYFUNCTION("""COMPUTED_VALUE"""),178.0)</f>
        <v>178</v>
      </c>
      <c r="F13" s="49">
        <f>IFERROR(__xludf.DUMMYFUNCTION("""COMPUTED_VALUE"""),4.0)</f>
        <v>4</v>
      </c>
      <c r="G13" s="49">
        <f>IFERROR(__xludf.DUMMYFUNCTION("""COMPUTED_VALUE"""),5.0)</f>
        <v>5</v>
      </c>
      <c r="H13" s="49">
        <f>IFERROR(__xludf.DUMMYFUNCTION("""COMPUTED_VALUE"""),173.0)</f>
        <v>173</v>
      </c>
      <c r="I13" s="44">
        <f>IFERROR(__xludf.DUMMYFUNCTION("""COMPUTED_VALUE"""),0.0)</f>
        <v>0</v>
      </c>
      <c r="J13" s="44">
        <f>IFERROR(__xludf.DUMMYFUNCTION("""COMPUTED_VALUE"""),10.0)</f>
        <v>10</v>
      </c>
      <c r="K13" s="44">
        <f>IFERROR(__xludf.DUMMYFUNCTION("""COMPUTED_VALUE"""),0.0)</f>
        <v>0</v>
      </c>
      <c r="L13" s="44">
        <f>IFERROR(__xludf.DUMMYFUNCTION("""COMPUTED_VALUE"""),0.0)</f>
        <v>0</v>
      </c>
      <c r="M13" s="44">
        <f>IFERROR(__xludf.DUMMYFUNCTION("""COMPUTED_VALUE"""),1.0)</f>
        <v>1</v>
      </c>
      <c r="N13" s="44">
        <f>IFERROR(__xludf.DUMMYFUNCTION("""COMPUTED_VALUE"""),0.0)</f>
        <v>0</v>
      </c>
      <c r="O13" s="44">
        <f>IFERROR(__xludf.DUMMYFUNCTION("""COMPUTED_VALUE"""),0.0)</f>
        <v>0</v>
      </c>
      <c r="P13" s="44">
        <f>IFERROR(__xludf.DUMMYFUNCTION("""COMPUTED_VALUE"""),0.0)</f>
        <v>0</v>
      </c>
      <c r="Q13" s="44">
        <f>IFERROR(__xludf.DUMMYFUNCTION("""COMPUTED_VALUE"""),0.0)</f>
        <v>0</v>
      </c>
      <c r="R13" s="44">
        <f>IFERROR(__xludf.DUMMYFUNCTION("""COMPUTED_VALUE"""),5.0)</f>
        <v>5</v>
      </c>
      <c r="S13" s="44">
        <f>IFERROR(__xludf.DUMMYFUNCTION("""COMPUTED_VALUE"""),0.0)</f>
        <v>0</v>
      </c>
      <c r="T13" s="44">
        <f>IFERROR(__xludf.DUMMYFUNCTION("""COMPUTED_VALUE"""),0.0)</f>
        <v>0</v>
      </c>
      <c r="U13" s="44">
        <f>IFERROR(__xludf.DUMMYFUNCTION("""COMPUTED_VALUE"""),0.0)</f>
        <v>0</v>
      </c>
      <c r="V13" s="44">
        <f>IFERROR(__xludf.DUMMYFUNCTION("""COMPUTED_VALUE"""),0.0)</f>
        <v>0</v>
      </c>
      <c r="W13" s="44">
        <f>IFERROR(__xludf.DUMMYFUNCTION("""COMPUTED_VALUE"""),0.0)</f>
        <v>0</v>
      </c>
      <c r="X13" s="44">
        <f>IFERROR(__xludf.DUMMYFUNCTION("""COMPUTED_VALUE"""),0.0)</f>
        <v>0</v>
      </c>
      <c r="Y13" s="44">
        <f>IFERROR(__xludf.DUMMYFUNCTION("""COMPUTED_VALUE"""),0.0)</f>
        <v>0</v>
      </c>
      <c r="Z13" s="44">
        <f>IFERROR(__xludf.DUMMYFUNCTION("""COMPUTED_VALUE"""),0.0)</f>
        <v>0</v>
      </c>
      <c r="AA13" s="44">
        <f>IFERROR(__xludf.DUMMYFUNCTION("""COMPUTED_VALUE"""),0.0)</f>
        <v>0</v>
      </c>
      <c r="AB13" s="44">
        <f>IFERROR(__xludf.DUMMYFUNCTION("""COMPUTED_VALUE"""),0.0)</f>
        <v>0</v>
      </c>
      <c r="AC13" s="44">
        <f>IFERROR(__xludf.DUMMYFUNCTION("""COMPUTED_VALUE"""),0.0)</f>
        <v>0</v>
      </c>
      <c r="AD13" s="44">
        <f>IFERROR(__xludf.DUMMYFUNCTION("""COMPUTED_VALUE"""),0.0)</f>
        <v>0</v>
      </c>
      <c r="AE13" s="44">
        <f>IFERROR(__xludf.DUMMYFUNCTION("""COMPUTED_VALUE"""),0.0)</f>
        <v>0</v>
      </c>
      <c r="AF13" s="44">
        <f>IFERROR(__xludf.DUMMYFUNCTION("""COMPUTED_VALUE"""),0.0)</f>
        <v>0</v>
      </c>
      <c r="AG13" s="44">
        <f>IFERROR(__xludf.DUMMYFUNCTION("""COMPUTED_VALUE"""),0.0)</f>
        <v>0</v>
      </c>
      <c r="AH13" s="44">
        <f>IFERROR(__xludf.DUMMYFUNCTION("""COMPUTED_VALUE"""),0.0)</f>
        <v>0</v>
      </c>
      <c r="AI13" s="44">
        <f>IFERROR(__xludf.DUMMYFUNCTION("""COMPUTED_VALUE"""),0.0)</f>
        <v>0</v>
      </c>
      <c r="AJ13" s="44">
        <f>IFERROR(__xludf.DUMMYFUNCTION("""COMPUTED_VALUE"""),0.0)</f>
        <v>0</v>
      </c>
      <c r="AK13" s="44">
        <f>IFERROR(__xludf.DUMMYFUNCTION("""COMPUTED_VALUE"""),0.0)</f>
        <v>0</v>
      </c>
      <c r="AL13" s="44">
        <f>IFERROR(__xludf.DUMMYFUNCTION("""COMPUTED_VALUE"""),0.0)</f>
        <v>0</v>
      </c>
      <c r="AM13" s="44">
        <f>IFERROR(__xludf.DUMMYFUNCTION("""COMPUTED_VALUE"""),37.0)</f>
        <v>37</v>
      </c>
      <c r="AN13" s="44">
        <f>IFERROR(__xludf.DUMMYFUNCTION("""COMPUTED_VALUE"""),0.0)</f>
        <v>0</v>
      </c>
      <c r="AO13" s="44">
        <f>IFERROR(__xludf.DUMMYFUNCTION("""COMPUTED_VALUE"""),0.0)</f>
        <v>0</v>
      </c>
      <c r="AP13" s="44">
        <f>IFERROR(__xludf.DUMMYFUNCTION("""COMPUTED_VALUE"""),0.0)</f>
        <v>0</v>
      </c>
      <c r="AQ13" s="44">
        <f>IFERROR(__xludf.DUMMYFUNCTION("""COMPUTED_VALUE"""),0.0)</f>
        <v>0</v>
      </c>
      <c r="AR13" s="44">
        <f>IFERROR(__xludf.DUMMYFUNCTION("""COMPUTED_VALUE"""),90.0)</f>
        <v>90</v>
      </c>
      <c r="AS13" s="44">
        <f>IFERROR(__xludf.DUMMYFUNCTION("""COMPUTED_VALUE"""),0.0)</f>
        <v>0</v>
      </c>
      <c r="AT13" s="44">
        <f>IFERROR(__xludf.DUMMYFUNCTION("""COMPUTED_VALUE"""),0.0)</f>
        <v>0</v>
      </c>
      <c r="AU13" s="44">
        <f>IFERROR(__xludf.DUMMYFUNCTION("""COMPUTED_VALUE"""),30.0)</f>
        <v>30</v>
      </c>
      <c r="AV13" s="44">
        <f>IFERROR(__xludf.DUMMYFUNCTION("""COMPUTED_VALUE"""),0.0)</f>
        <v>0</v>
      </c>
      <c r="AW13" s="44">
        <f>IFERROR(__xludf.DUMMYFUNCTION("""COMPUTED_VALUE"""),0.0)</f>
        <v>0</v>
      </c>
      <c r="AX13" s="45">
        <f t="shared" si="2"/>
        <v>173</v>
      </c>
    </row>
    <row r="14" ht="15.75" customHeight="1">
      <c r="A14" s="46" t="s">
        <v>16</v>
      </c>
      <c r="B14" s="47" t="s">
        <v>148</v>
      </c>
      <c r="C14" s="48">
        <v>1.0</v>
      </c>
      <c r="D14" s="48">
        <v>276.0</v>
      </c>
      <c r="E14" s="49">
        <f>IFERROR(__xludf.DUMMYFUNCTION("""COMPUTED_VALUE"""),183.0)</f>
        <v>183</v>
      </c>
      <c r="F14" s="49">
        <f>IFERROR(__xludf.DUMMYFUNCTION("""COMPUTED_VALUE"""),5.0)</f>
        <v>5</v>
      </c>
      <c r="G14" s="49">
        <f>IFERROR(__xludf.DUMMYFUNCTION("""COMPUTED_VALUE"""),1.0)</f>
        <v>1</v>
      </c>
      <c r="H14" s="49">
        <f>IFERROR(__xludf.DUMMYFUNCTION("""COMPUTED_VALUE"""),182.0)</f>
        <v>182</v>
      </c>
      <c r="I14" s="44">
        <f>IFERROR(__xludf.DUMMYFUNCTION("""COMPUTED_VALUE"""),3.0)</f>
        <v>3</v>
      </c>
      <c r="J14" s="44">
        <f>IFERROR(__xludf.DUMMYFUNCTION("""COMPUTED_VALUE"""),4.0)</f>
        <v>4</v>
      </c>
      <c r="K14" s="44">
        <f>IFERROR(__xludf.DUMMYFUNCTION("""COMPUTED_VALUE"""),2.0)</f>
        <v>2</v>
      </c>
      <c r="L14" s="44">
        <f>IFERROR(__xludf.DUMMYFUNCTION("""COMPUTED_VALUE"""),0.0)</f>
        <v>0</v>
      </c>
      <c r="M14" s="44">
        <f>IFERROR(__xludf.DUMMYFUNCTION("""COMPUTED_VALUE"""),0.0)</f>
        <v>0</v>
      </c>
      <c r="N14" s="44">
        <f>IFERROR(__xludf.DUMMYFUNCTION("""COMPUTED_VALUE"""),0.0)</f>
        <v>0</v>
      </c>
      <c r="O14" s="44">
        <f>IFERROR(__xludf.DUMMYFUNCTION("""COMPUTED_VALUE"""),0.0)</f>
        <v>0</v>
      </c>
      <c r="P14" s="44">
        <f>IFERROR(__xludf.DUMMYFUNCTION("""COMPUTED_VALUE"""),1.0)</f>
        <v>1</v>
      </c>
      <c r="Q14" s="44">
        <f>IFERROR(__xludf.DUMMYFUNCTION("""COMPUTED_VALUE"""),0.0)</f>
        <v>0</v>
      </c>
      <c r="R14" s="44">
        <f>IFERROR(__xludf.DUMMYFUNCTION("""COMPUTED_VALUE"""),104.0)</f>
        <v>104</v>
      </c>
      <c r="S14" s="44">
        <f>IFERROR(__xludf.DUMMYFUNCTION("""COMPUTED_VALUE"""),0.0)</f>
        <v>0</v>
      </c>
      <c r="T14" s="44">
        <f>IFERROR(__xludf.DUMMYFUNCTION("""COMPUTED_VALUE"""),0.0)</f>
        <v>0</v>
      </c>
      <c r="U14" s="44">
        <f>IFERROR(__xludf.DUMMYFUNCTION("""COMPUTED_VALUE"""),0.0)</f>
        <v>0</v>
      </c>
      <c r="V14" s="44">
        <f>IFERROR(__xludf.DUMMYFUNCTION("""COMPUTED_VALUE"""),0.0)</f>
        <v>0</v>
      </c>
      <c r="W14" s="44">
        <f>IFERROR(__xludf.DUMMYFUNCTION("""COMPUTED_VALUE"""),0.0)</f>
        <v>0</v>
      </c>
      <c r="X14" s="44">
        <f>IFERROR(__xludf.DUMMYFUNCTION("""COMPUTED_VALUE"""),0.0)</f>
        <v>0</v>
      </c>
      <c r="Y14" s="44">
        <f>IFERROR(__xludf.DUMMYFUNCTION("""COMPUTED_VALUE"""),0.0)</f>
        <v>0</v>
      </c>
      <c r="Z14" s="44">
        <f>IFERROR(__xludf.DUMMYFUNCTION("""COMPUTED_VALUE"""),0.0)</f>
        <v>0</v>
      </c>
      <c r="AA14" s="44">
        <f>IFERROR(__xludf.DUMMYFUNCTION("""COMPUTED_VALUE"""),0.0)</f>
        <v>0</v>
      </c>
      <c r="AB14" s="44">
        <f>IFERROR(__xludf.DUMMYFUNCTION("""COMPUTED_VALUE"""),0.0)</f>
        <v>0</v>
      </c>
      <c r="AC14" s="44">
        <f>IFERROR(__xludf.DUMMYFUNCTION("""COMPUTED_VALUE"""),0.0)</f>
        <v>0</v>
      </c>
      <c r="AD14" s="44">
        <f>IFERROR(__xludf.DUMMYFUNCTION("""COMPUTED_VALUE"""),0.0)</f>
        <v>0</v>
      </c>
      <c r="AE14" s="44">
        <f>IFERROR(__xludf.DUMMYFUNCTION("""COMPUTED_VALUE"""),1.0)</f>
        <v>1</v>
      </c>
      <c r="AF14" s="44">
        <f>IFERROR(__xludf.DUMMYFUNCTION("""COMPUTED_VALUE"""),0.0)</f>
        <v>0</v>
      </c>
      <c r="AG14" s="44">
        <f>IFERROR(__xludf.DUMMYFUNCTION("""COMPUTED_VALUE"""),0.0)</f>
        <v>0</v>
      </c>
      <c r="AH14" s="44">
        <f>IFERROR(__xludf.DUMMYFUNCTION("""COMPUTED_VALUE"""),0.0)</f>
        <v>0</v>
      </c>
      <c r="AI14" s="44">
        <f>IFERROR(__xludf.DUMMYFUNCTION("""COMPUTED_VALUE"""),0.0)</f>
        <v>0</v>
      </c>
      <c r="AJ14" s="44">
        <f>IFERROR(__xludf.DUMMYFUNCTION("""COMPUTED_VALUE"""),1.0)</f>
        <v>1</v>
      </c>
      <c r="AK14" s="44">
        <f>IFERROR(__xludf.DUMMYFUNCTION("""COMPUTED_VALUE"""),0.0)</f>
        <v>0</v>
      </c>
      <c r="AL14" s="44">
        <f>IFERROR(__xludf.DUMMYFUNCTION("""COMPUTED_VALUE"""),0.0)</f>
        <v>0</v>
      </c>
      <c r="AM14" s="44">
        <f>IFERROR(__xludf.DUMMYFUNCTION("""COMPUTED_VALUE"""),28.0)</f>
        <v>28</v>
      </c>
      <c r="AN14" s="44">
        <f>IFERROR(__xludf.DUMMYFUNCTION("""COMPUTED_VALUE"""),0.0)</f>
        <v>0</v>
      </c>
      <c r="AO14" s="44">
        <f>IFERROR(__xludf.DUMMYFUNCTION("""COMPUTED_VALUE"""),1.0)</f>
        <v>1</v>
      </c>
      <c r="AP14" s="44">
        <f>IFERROR(__xludf.DUMMYFUNCTION("""COMPUTED_VALUE"""),0.0)</f>
        <v>0</v>
      </c>
      <c r="AQ14" s="44">
        <f>IFERROR(__xludf.DUMMYFUNCTION("""COMPUTED_VALUE"""),0.0)</f>
        <v>0</v>
      </c>
      <c r="AR14" s="44">
        <f>IFERROR(__xludf.DUMMYFUNCTION("""COMPUTED_VALUE"""),2.0)</f>
        <v>2</v>
      </c>
      <c r="AS14" s="44">
        <f>IFERROR(__xludf.DUMMYFUNCTION("""COMPUTED_VALUE"""),0.0)</f>
        <v>0</v>
      </c>
      <c r="AT14" s="44">
        <f>IFERROR(__xludf.DUMMYFUNCTION("""COMPUTED_VALUE"""),18.0)</f>
        <v>18</v>
      </c>
      <c r="AU14" s="44">
        <f>IFERROR(__xludf.DUMMYFUNCTION("""COMPUTED_VALUE"""),0.0)</f>
        <v>0</v>
      </c>
      <c r="AV14" s="44">
        <f>IFERROR(__xludf.DUMMYFUNCTION("""COMPUTED_VALUE"""),0.0)</f>
        <v>0</v>
      </c>
      <c r="AW14" s="44">
        <f>IFERROR(__xludf.DUMMYFUNCTION("""COMPUTED_VALUE"""),0.0)</f>
        <v>0</v>
      </c>
      <c r="AX14" s="45">
        <f t="shared" si="2"/>
        <v>165</v>
      </c>
    </row>
    <row r="15" ht="15.75" customHeight="1">
      <c r="A15" s="46" t="s">
        <v>16</v>
      </c>
      <c r="B15" s="47" t="s">
        <v>149</v>
      </c>
      <c r="C15" s="48">
        <v>1.0</v>
      </c>
      <c r="D15" s="48">
        <v>562.0</v>
      </c>
      <c r="E15" s="49">
        <f>IFERROR(__xludf.DUMMYFUNCTION("""COMPUTED_VALUE"""),348.0)</f>
        <v>348</v>
      </c>
      <c r="F15" s="49">
        <f>IFERROR(__xludf.DUMMYFUNCTION("""COMPUTED_VALUE"""),0.0)</f>
        <v>0</v>
      </c>
      <c r="G15" s="49">
        <f>IFERROR(__xludf.DUMMYFUNCTION("""COMPUTED_VALUE"""),2.0)</f>
        <v>2</v>
      </c>
      <c r="H15" s="49">
        <f>IFERROR(__xludf.DUMMYFUNCTION("""COMPUTED_VALUE"""),346.0)</f>
        <v>346</v>
      </c>
      <c r="I15" s="44">
        <f>IFERROR(__xludf.DUMMYFUNCTION("""COMPUTED_VALUE"""),1.0)</f>
        <v>1</v>
      </c>
      <c r="J15" s="44">
        <f>IFERROR(__xludf.DUMMYFUNCTION("""COMPUTED_VALUE"""),8.0)</f>
        <v>8</v>
      </c>
      <c r="K15" s="44">
        <f>IFERROR(__xludf.DUMMYFUNCTION("""COMPUTED_VALUE"""),0.0)</f>
        <v>0</v>
      </c>
      <c r="L15" s="44">
        <f>IFERROR(__xludf.DUMMYFUNCTION("""COMPUTED_VALUE"""),2.0)</f>
        <v>2</v>
      </c>
      <c r="M15" s="44">
        <f>IFERROR(__xludf.DUMMYFUNCTION("""COMPUTED_VALUE"""),0.0)</f>
        <v>0</v>
      </c>
      <c r="N15" s="44">
        <f>IFERROR(__xludf.DUMMYFUNCTION("""COMPUTED_VALUE"""),0.0)</f>
        <v>0</v>
      </c>
      <c r="O15" s="44">
        <f>IFERROR(__xludf.DUMMYFUNCTION("""COMPUTED_VALUE"""),0.0)</f>
        <v>0</v>
      </c>
      <c r="P15" s="44">
        <f>IFERROR(__xludf.DUMMYFUNCTION("""COMPUTED_VALUE"""),1.0)</f>
        <v>1</v>
      </c>
      <c r="Q15" s="44">
        <f>IFERROR(__xludf.DUMMYFUNCTION("""COMPUTED_VALUE"""),0.0)</f>
        <v>0</v>
      </c>
      <c r="R15" s="44">
        <f>IFERROR(__xludf.DUMMYFUNCTION("""COMPUTED_VALUE"""),111.0)</f>
        <v>111</v>
      </c>
      <c r="S15" s="44">
        <f>IFERROR(__xludf.DUMMYFUNCTION("""COMPUTED_VALUE"""),0.0)</f>
        <v>0</v>
      </c>
      <c r="T15" s="44">
        <f>IFERROR(__xludf.DUMMYFUNCTION("""COMPUTED_VALUE"""),0.0)</f>
        <v>0</v>
      </c>
      <c r="U15" s="44">
        <f>IFERROR(__xludf.DUMMYFUNCTION("""COMPUTED_VALUE"""),0.0)</f>
        <v>0</v>
      </c>
      <c r="V15" s="44">
        <f>IFERROR(__xludf.DUMMYFUNCTION("""COMPUTED_VALUE"""),0.0)</f>
        <v>0</v>
      </c>
      <c r="W15" s="44">
        <f>IFERROR(__xludf.DUMMYFUNCTION("""COMPUTED_VALUE"""),0.0)</f>
        <v>0</v>
      </c>
      <c r="X15" s="44">
        <f>IFERROR(__xludf.DUMMYFUNCTION("""COMPUTED_VALUE"""),0.0)</f>
        <v>0</v>
      </c>
      <c r="Y15" s="44">
        <f>IFERROR(__xludf.DUMMYFUNCTION("""COMPUTED_VALUE"""),0.0)</f>
        <v>0</v>
      </c>
      <c r="Z15" s="44">
        <f>IFERROR(__xludf.DUMMYFUNCTION("""COMPUTED_VALUE"""),0.0)</f>
        <v>0</v>
      </c>
      <c r="AA15" s="44">
        <f>IFERROR(__xludf.DUMMYFUNCTION("""COMPUTED_VALUE"""),0.0)</f>
        <v>0</v>
      </c>
      <c r="AB15" s="44">
        <f>IFERROR(__xludf.DUMMYFUNCTION("""COMPUTED_VALUE"""),0.0)</f>
        <v>0</v>
      </c>
      <c r="AC15" s="44">
        <f>IFERROR(__xludf.DUMMYFUNCTION("""COMPUTED_VALUE"""),0.0)</f>
        <v>0</v>
      </c>
      <c r="AD15" s="44">
        <f>IFERROR(__xludf.DUMMYFUNCTION("""COMPUTED_VALUE"""),0.0)</f>
        <v>0</v>
      </c>
      <c r="AE15" s="44">
        <f>IFERROR(__xludf.DUMMYFUNCTION("""COMPUTED_VALUE"""),0.0)</f>
        <v>0</v>
      </c>
      <c r="AF15" s="44">
        <f>IFERROR(__xludf.DUMMYFUNCTION("""COMPUTED_VALUE"""),0.0)</f>
        <v>0</v>
      </c>
      <c r="AG15" s="44">
        <f>IFERROR(__xludf.DUMMYFUNCTION("""COMPUTED_VALUE"""),0.0)</f>
        <v>0</v>
      </c>
      <c r="AH15" s="44">
        <f>IFERROR(__xludf.DUMMYFUNCTION("""COMPUTED_VALUE"""),0.0)</f>
        <v>0</v>
      </c>
      <c r="AI15" s="44">
        <f>IFERROR(__xludf.DUMMYFUNCTION("""COMPUTED_VALUE"""),1.0)</f>
        <v>1</v>
      </c>
      <c r="AJ15" s="44">
        <f>IFERROR(__xludf.DUMMYFUNCTION("""COMPUTED_VALUE"""),0.0)</f>
        <v>0</v>
      </c>
      <c r="AK15" s="44">
        <f>IFERROR(__xludf.DUMMYFUNCTION("""COMPUTED_VALUE"""),0.0)</f>
        <v>0</v>
      </c>
      <c r="AL15" s="44">
        <f>IFERROR(__xludf.DUMMYFUNCTION("""COMPUTED_VALUE"""),0.0)</f>
        <v>0</v>
      </c>
      <c r="AM15" s="44">
        <f>IFERROR(__xludf.DUMMYFUNCTION("""COMPUTED_VALUE"""),199.0)</f>
        <v>199</v>
      </c>
      <c r="AN15" s="44">
        <f>IFERROR(__xludf.DUMMYFUNCTION("""COMPUTED_VALUE"""),0.0)</f>
        <v>0</v>
      </c>
      <c r="AO15" s="44">
        <f>IFERROR(__xludf.DUMMYFUNCTION("""COMPUTED_VALUE"""),0.0)</f>
        <v>0</v>
      </c>
      <c r="AP15" s="44">
        <f>IFERROR(__xludf.DUMMYFUNCTION("""COMPUTED_VALUE"""),0.0)</f>
        <v>0</v>
      </c>
      <c r="AQ15" s="44">
        <f>IFERROR(__xludf.DUMMYFUNCTION("""COMPUTED_VALUE"""),0.0)</f>
        <v>0</v>
      </c>
      <c r="AR15" s="44">
        <f>IFERROR(__xludf.DUMMYFUNCTION("""COMPUTED_VALUE"""),8.0)</f>
        <v>8</v>
      </c>
      <c r="AS15" s="44">
        <f>IFERROR(__xludf.DUMMYFUNCTION("""COMPUTED_VALUE"""),1.0)</f>
        <v>1</v>
      </c>
      <c r="AT15" s="44">
        <f>IFERROR(__xludf.DUMMYFUNCTION("""COMPUTED_VALUE"""),0.0)</f>
        <v>0</v>
      </c>
      <c r="AU15" s="44">
        <f>IFERROR(__xludf.DUMMYFUNCTION("""COMPUTED_VALUE"""),14.0)</f>
        <v>14</v>
      </c>
      <c r="AV15" s="44">
        <f>IFERROR(__xludf.DUMMYFUNCTION("""COMPUTED_VALUE"""),0.0)</f>
        <v>0</v>
      </c>
      <c r="AW15" s="44">
        <f>IFERROR(__xludf.DUMMYFUNCTION("""COMPUTED_VALUE"""),0.0)</f>
        <v>0</v>
      </c>
      <c r="AX15" s="45">
        <f t="shared" si="2"/>
        <v>346</v>
      </c>
    </row>
    <row r="16" ht="15.75" customHeight="1">
      <c r="A16" s="46" t="s">
        <v>16</v>
      </c>
      <c r="B16" s="47" t="s">
        <v>149</v>
      </c>
      <c r="C16" s="48">
        <v>2.0</v>
      </c>
      <c r="D16" s="48">
        <v>562.0</v>
      </c>
      <c r="E16" s="49">
        <f>IFERROR(__xludf.DUMMYFUNCTION("""COMPUTED_VALUE"""),331.0)</f>
        <v>331</v>
      </c>
      <c r="F16" s="49">
        <f>IFERROR(__xludf.DUMMYFUNCTION("""COMPUTED_VALUE"""),3.0)</f>
        <v>3</v>
      </c>
      <c r="G16" s="49">
        <f>IFERROR(__xludf.DUMMYFUNCTION("""COMPUTED_VALUE"""),3.0)</f>
        <v>3</v>
      </c>
      <c r="H16" s="49">
        <f>IFERROR(__xludf.DUMMYFUNCTION("""COMPUTED_VALUE"""),328.0)</f>
        <v>328</v>
      </c>
      <c r="I16" s="44">
        <f>IFERROR(__xludf.DUMMYFUNCTION("""COMPUTED_VALUE"""),2.0)</f>
        <v>2</v>
      </c>
      <c r="J16" s="44">
        <f>IFERROR(__xludf.DUMMYFUNCTION("""COMPUTED_VALUE"""),5.0)</f>
        <v>5</v>
      </c>
      <c r="K16" s="44">
        <f>IFERROR(__xludf.DUMMYFUNCTION("""COMPUTED_VALUE"""),1.0)</f>
        <v>1</v>
      </c>
      <c r="L16" s="44">
        <f>IFERROR(__xludf.DUMMYFUNCTION("""COMPUTED_VALUE"""),0.0)</f>
        <v>0</v>
      </c>
      <c r="M16" s="44">
        <f>IFERROR(__xludf.DUMMYFUNCTION("""COMPUTED_VALUE"""),2.0)</f>
        <v>2</v>
      </c>
      <c r="N16" s="44">
        <f>IFERROR(__xludf.DUMMYFUNCTION("""COMPUTED_VALUE"""),0.0)</f>
        <v>0</v>
      </c>
      <c r="O16" s="44">
        <f>IFERROR(__xludf.DUMMYFUNCTION("""COMPUTED_VALUE"""),0.0)</f>
        <v>0</v>
      </c>
      <c r="P16" s="44">
        <f>IFERROR(__xludf.DUMMYFUNCTION("""COMPUTED_VALUE"""),1.0)</f>
        <v>1</v>
      </c>
      <c r="Q16" s="44">
        <f>IFERROR(__xludf.DUMMYFUNCTION("""COMPUTED_VALUE"""),0.0)</f>
        <v>0</v>
      </c>
      <c r="R16" s="44">
        <f>IFERROR(__xludf.DUMMYFUNCTION("""COMPUTED_VALUE"""),132.0)</f>
        <v>132</v>
      </c>
      <c r="S16" s="44">
        <f>IFERROR(__xludf.DUMMYFUNCTION("""COMPUTED_VALUE"""),0.0)</f>
        <v>0</v>
      </c>
      <c r="T16" s="44">
        <f>IFERROR(__xludf.DUMMYFUNCTION("""COMPUTED_VALUE"""),0.0)</f>
        <v>0</v>
      </c>
      <c r="U16" s="44">
        <f>IFERROR(__xludf.DUMMYFUNCTION("""COMPUTED_VALUE"""),0.0)</f>
        <v>0</v>
      </c>
      <c r="V16" s="44">
        <f>IFERROR(__xludf.DUMMYFUNCTION("""COMPUTED_VALUE"""),0.0)</f>
        <v>0</v>
      </c>
      <c r="W16" s="44">
        <f>IFERROR(__xludf.DUMMYFUNCTION("""COMPUTED_VALUE"""),0.0)</f>
        <v>0</v>
      </c>
      <c r="X16" s="44">
        <f>IFERROR(__xludf.DUMMYFUNCTION("""COMPUTED_VALUE"""),0.0)</f>
        <v>0</v>
      </c>
      <c r="Y16" s="44">
        <f>IFERROR(__xludf.DUMMYFUNCTION("""COMPUTED_VALUE"""),0.0)</f>
        <v>0</v>
      </c>
      <c r="Z16" s="44">
        <f>IFERROR(__xludf.DUMMYFUNCTION("""COMPUTED_VALUE"""),0.0)</f>
        <v>0</v>
      </c>
      <c r="AA16" s="44">
        <f>IFERROR(__xludf.DUMMYFUNCTION("""COMPUTED_VALUE"""),1.0)</f>
        <v>1</v>
      </c>
      <c r="AB16" s="44">
        <f>IFERROR(__xludf.DUMMYFUNCTION("""COMPUTED_VALUE"""),0.0)</f>
        <v>0</v>
      </c>
      <c r="AC16" s="44">
        <f>IFERROR(__xludf.DUMMYFUNCTION("""COMPUTED_VALUE"""),0.0)</f>
        <v>0</v>
      </c>
      <c r="AD16" s="44">
        <f>IFERROR(__xludf.DUMMYFUNCTION("""COMPUTED_VALUE"""),0.0)</f>
        <v>0</v>
      </c>
      <c r="AE16" s="44">
        <f>IFERROR(__xludf.DUMMYFUNCTION("""COMPUTED_VALUE"""),0.0)</f>
        <v>0</v>
      </c>
      <c r="AF16" s="44">
        <f>IFERROR(__xludf.DUMMYFUNCTION("""COMPUTED_VALUE"""),0.0)</f>
        <v>0</v>
      </c>
      <c r="AG16" s="44">
        <f>IFERROR(__xludf.DUMMYFUNCTION("""COMPUTED_VALUE"""),0.0)</f>
        <v>0</v>
      </c>
      <c r="AH16" s="44">
        <f>IFERROR(__xludf.DUMMYFUNCTION("""COMPUTED_VALUE"""),0.0)</f>
        <v>0</v>
      </c>
      <c r="AI16" s="44">
        <f>IFERROR(__xludf.DUMMYFUNCTION("""COMPUTED_VALUE"""),0.0)</f>
        <v>0</v>
      </c>
      <c r="AJ16" s="44">
        <f>IFERROR(__xludf.DUMMYFUNCTION("""COMPUTED_VALUE"""),1.0)</f>
        <v>1</v>
      </c>
      <c r="AK16" s="44">
        <f>IFERROR(__xludf.DUMMYFUNCTION("""COMPUTED_VALUE"""),0.0)</f>
        <v>0</v>
      </c>
      <c r="AL16" s="44">
        <f>IFERROR(__xludf.DUMMYFUNCTION("""COMPUTED_VALUE"""),0.0)</f>
        <v>0</v>
      </c>
      <c r="AM16" s="44">
        <f>IFERROR(__xludf.DUMMYFUNCTION("""COMPUTED_VALUE"""),159.0)</f>
        <v>159</v>
      </c>
      <c r="AN16" s="44">
        <f>IFERROR(__xludf.DUMMYFUNCTION("""COMPUTED_VALUE"""),0.0)</f>
        <v>0</v>
      </c>
      <c r="AO16" s="44">
        <f>IFERROR(__xludf.DUMMYFUNCTION("""COMPUTED_VALUE"""),0.0)</f>
        <v>0</v>
      </c>
      <c r="AP16" s="44">
        <f>IFERROR(__xludf.DUMMYFUNCTION("""COMPUTED_VALUE"""),0.0)</f>
        <v>0</v>
      </c>
      <c r="AQ16" s="44">
        <f>IFERROR(__xludf.DUMMYFUNCTION("""COMPUTED_VALUE"""),0.0)</f>
        <v>0</v>
      </c>
      <c r="AR16" s="44">
        <f>IFERROR(__xludf.DUMMYFUNCTION("""COMPUTED_VALUE"""),9.0)</f>
        <v>9</v>
      </c>
      <c r="AS16" s="44">
        <f>IFERROR(__xludf.DUMMYFUNCTION("""COMPUTED_VALUE"""),1.0)</f>
        <v>1</v>
      </c>
      <c r="AT16" s="44">
        <f>IFERROR(__xludf.DUMMYFUNCTION("""COMPUTED_VALUE"""),0.0)</f>
        <v>0</v>
      </c>
      <c r="AU16" s="44">
        <f>IFERROR(__xludf.DUMMYFUNCTION("""COMPUTED_VALUE"""),12.0)</f>
        <v>12</v>
      </c>
      <c r="AV16" s="44">
        <f>IFERROR(__xludf.DUMMYFUNCTION("""COMPUTED_VALUE"""),0.0)</f>
        <v>0</v>
      </c>
      <c r="AW16" s="44">
        <f>IFERROR(__xludf.DUMMYFUNCTION("""COMPUTED_VALUE"""),2.0)</f>
        <v>2</v>
      </c>
      <c r="AX16" s="45">
        <f t="shared" si="2"/>
        <v>328</v>
      </c>
    </row>
    <row r="17" ht="15.75" customHeight="1">
      <c r="A17" s="46" t="s">
        <v>16</v>
      </c>
      <c r="B17" s="47" t="s">
        <v>149</v>
      </c>
      <c r="C17" s="48">
        <v>3.0</v>
      </c>
      <c r="D17" s="48">
        <v>562.0</v>
      </c>
      <c r="E17" s="49">
        <f>IFERROR(__xludf.DUMMYFUNCTION("""COMPUTED_VALUE"""),361.0)</f>
        <v>361</v>
      </c>
      <c r="F17" s="49">
        <f>IFERROR(__xludf.DUMMYFUNCTION("""COMPUTED_VALUE"""),1.0)</f>
        <v>1</v>
      </c>
      <c r="G17" s="49">
        <f>IFERROR(__xludf.DUMMYFUNCTION("""COMPUTED_VALUE"""),3.0)</f>
        <v>3</v>
      </c>
      <c r="H17" s="49">
        <f>IFERROR(__xludf.DUMMYFUNCTION("""COMPUTED_VALUE"""),358.0)</f>
        <v>358</v>
      </c>
      <c r="I17" s="44">
        <f>IFERROR(__xludf.DUMMYFUNCTION("""COMPUTED_VALUE"""),0.0)</f>
        <v>0</v>
      </c>
      <c r="J17" s="44">
        <f>IFERROR(__xludf.DUMMYFUNCTION("""COMPUTED_VALUE"""),6.0)</f>
        <v>6</v>
      </c>
      <c r="K17" s="44">
        <f>IFERROR(__xludf.DUMMYFUNCTION("""COMPUTED_VALUE"""),1.0)</f>
        <v>1</v>
      </c>
      <c r="L17" s="44">
        <f>IFERROR(__xludf.DUMMYFUNCTION("""COMPUTED_VALUE"""),0.0)</f>
        <v>0</v>
      </c>
      <c r="M17" s="44">
        <f>IFERROR(__xludf.DUMMYFUNCTION("""COMPUTED_VALUE"""),0.0)</f>
        <v>0</v>
      </c>
      <c r="N17" s="44">
        <f>IFERROR(__xludf.DUMMYFUNCTION("""COMPUTED_VALUE"""),1.0)</f>
        <v>1</v>
      </c>
      <c r="O17" s="44">
        <f>IFERROR(__xludf.DUMMYFUNCTION("""COMPUTED_VALUE"""),0.0)</f>
        <v>0</v>
      </c>
      <c r="P17" s="44">
        <f>IFERROR(__xludf.DUMMYFUNCTION("""COMPUTED_VALUE"""),0.0)</f>
        <v>0</v>
      </c>
      <c r="Q17" s="44">
        <f>IFERROR(__xludf.DUMMYFUNCTION("""COMPUTED_VALUE"""),0.0)</f>
        <v>0</v>
      </c>
      <c r="R17" s="44">
        <f>IFERROR(__xludf.DUMMYFUNCTION("""COMPUTED_VALUE"""),107.0)</f>
        <v>107</v>
      </c>
      <c r="S17" s="44">
        <f>IFERROR(__xludf.DUMMYFUNCTION("""COMPUTED_VALUE"""),0.0)</f>
        <v>0</v>
      </c>
      <c r="T17" s="44">
        <f>IFERROR(__xludf.DUMMYFUNCTION("""COMPUTED_VALUE"""),0.0)</f>
        <v>0</v>
      </c>
      <c r="U17" s="44">
        <f>IFERROR(__xludf.DUMMYFUNCTION("""COMPUTED_VALUE"""),0.0)</f>
        <v>0</v>
      </c>
      <c r="V17" s="44">
        <f>IFERROR(__xludf.DUMMYFUNCTION("""COMPUTED_VALUE"""),0.0)</f>
        <v>0</v>
      </c>
      <c r="W17" s="44">
        <f>IFERROR(__xludf.DUMMYFUNCTION("""COMPUTED_VALUE"""),0.0)</f>
        <v>0</v>
      </c>
      <c r="X17" s="44">
        <f>IFERROR(__xludf.DUMMYFUNCTION("""COMPUTED_VALUE"""),0.0)</f>
        <v>0</v>
      </c>
      <c r="Y17" s="44">
        <f>IFERROR(__xludf.DUMMYFUNCTION("""COMPUTED_VALUE"""),0.0)</f>
        <v>0</v>
      </c>
      <c r="Z17" s="44">
        <f>IFERROR(__xludf.DUMMYFUNCTION("""COMPUTED_VALUE"""),0.0)</f>
        <v>0</v>
      </c>
      <c r="AA17" s="44">
        <f>IFERROR(__xludf.DUMMYFUNCTION("""COMPUTED_VALUE"""),1.0)</f>
        <v>1</v>
      </c>
      <c r="AB17" s="44">
        <f>IFERROR(__xludf.DUMMYFUNCTION("""COMPUTED_VALUE"""),0.0)</f>
        <v>0</v>
      </c>
      <c r="AC17" s="44">
        <f>IFERROR(__xludf.DUMMYFUNCTION("""COMPUTED_VALUE"""),0.0)</f>
        <v>0</v>
      </c>
      <c r="AD17" s="44">
        <f>IFERROR(__xludf.DUMMYFUNCTION("""COMPUTED_VALUE"""),0.0)</f>
        <v>0</v>
      </c>
      <c r="AE17" s="44">
        <f>IFERROR(__xludf.DUMMYFUNCTION("""COMPUTED_VALUE"""),0.0)</f>
        <v>0</v>
      </c>
      <c r="AF17" s="44">
        <f>IFERROR(__xludf.DUMMYFUNCTION("""COMPUTED_VALUE"""),0.0)</f>
        <v>0</v>
      </c>
      <c r="AG17" s="44">
        <f>IFERROR(__xludf.DUMMYFUNCTION("""COMPUTED_VALUE"""),1.0)</f>
        <v>1</v>
      </c>
      <c r="AH17" s="44">
        <f>IFERROR(__xludf.DUMMYFUNCTION("""COMPUTED_VALUE"""),0.0)</f>
        <v>0</v>
      </c>
      <c r="AI17" s="44">
        <f>IFERROR(__xludf.DUMMYFUNCTION("""COMPUTED_VALUE"""),0.0)</f>
        <v>0</v>
      </c>
      <c r="AJ17" s="44">
        <f>IFERROR(__xludf.DUMMYFUNCTION("""COMPUTED_VALUE"""),0.0)</f>
        <v>0</v>
      </c>
      <c r="AK17" s="44">
        <f>IFERROR(__xludf.DUMMYFUNCTION("""COMPUTED_VALUE"""),2.0)</f>
        <v>2</v>
      </c>
      <c r="AL17" s="44">
        <f>IFERROR(__xludf.DUMMYFUNCTION("""COMPUTED_VALUE"""),0.0)</f>
        <v>0</v>
      </c>
      <c r="AM17" s="44">
        <f>IFERROR(__xludf.DUMMYFUNCTION("""COMPUTED_VALUE"""),211.0)</f>
        <v>211</v>
      </c>
      <c r="AN17" s="44">
        <f>IFERROR(__xludf.DUMMYFUNCTION("""COMPUTED_VALUE"""),1.0)</f>
        <v>1</v>
      </c>
      <c r="AO17" s="44">
        <f>IFERROR(__xludf.DUMMYFUNCTION("""COMPUTED_VALUE"""),0.0)</f>
        <v>0</v>
      </c>
      <c r="AP17" s="44">
        <f>IFERROR(__xludf.DUMMYFUNCTION("""COMPUTED_VALUE"""),0.0)</f>
        <v>0</v>
      </c>
      <c r="AQ17" s="44">
        <f>IFERROR(__xludf.DUMMYFUNCTION("""COMPUTED_VALUE"""),0.0)</f>
        <v>0</v>
      </c>
      <c r="AR17" s="44">
        <f>IFERROR(__xludf.DUMMYFUNCTION("""COMPUTED_VALUE"""),6.0)</f>
        <v>6</v>
      </c>
      <c r="AS17" s="44">
        <f>IFERROR(__xludf.DUMMYFUNCTION("""COMPUTED_VALUE"""),1.0)</f>
        <v>1</v>
      </c>
      <c r="AT17" s="44">
        <f>IFERROR(__xludf.DUMMYFUNCTION("""COMPUTED_VALUE"""),0.0)</f>
        <v>0</v>
      </c>
      <c r="AU17" s="44">
        <f>IFERROR(__xludf.DUMMYFUNCTION("""COMPUTED_VALUE"""),14.0)</f>
        <v>14</v>
      </c>
      <c r="AV17" s="44">
        <f>IFERROR(__xludf.DUMMYFUNCTION("""COMPUTED_VALUE"""),1.0)</f>
        <v>1</v>
      </c>
      <c r="AW17" s="44">
        <f>IFERROR(__xludf.DUMMYFUNCTION("""COMPUTED_VALUE"""),5.0)</f>
        <v>5</v>
      </c>
      <c r="AX17" s="45">
        <f t="shared" si="2"/>
        <v>358</v>
      </c>
    </row>
    <row r="18" ht="15.75" customHeight="1">
      <c r="A18" s="46" t="s">
        <v>16</v>
      </c>
      <c r="B18" s="47" t="s">
        <v>150</v>
      </c>
      <c r="C18" s="48">
        <v>1.0</v>
      </c>
      <c r="D18" s="48">
        <v>304.0</v>
      </c>
      <c r="E18" s="49">
        <f>IFERROR(__xludf.DUMMYFUNCTION("""COMPUTED_VALUE"""),183.0)</f>
        <v>183</v>
      </c>
      <c r="F18" s="49">
        <f>IFERROR(__xludf.DUMMYFUNCTION("""COMPUTED_VALUE"""),3.0)</f>
        <v>3</v>
      </c>
      <c r="G18" s="49">
        <f>IFERROR(__xludf.DUMMYFUNCTION("""COMPUTED_VALUE"""),1.0)</f>
        <v>1</v>
      </c>
      <c r="H18" s="49">
        <f>IFERROR(__xludf.DUMMYFUNCTION("""COMPUTED_VALUE"""),183.0)</f>
        <v>183</v>
      </c>
      <c r="I18" s="44">
        <f>IFERROR(__xludf.DUMMYFUNCTION("""COMPUTED_VALUE"""),2.0)</f>
        <v>2</v>
      </c>
      <c r="J18" s="44">
        <f>IFERROR(__xludf.DUMMYFUNCTION("""COMPUTED_VALUE"""),1.0)</f>
        <v>1</v>
      </c>
      <c r="K18" s="44">
        <f>IFERROR(__xludf.DUMMYFUNCTION("""COMPUTED_VALUE"""),1.0)</f>
        <v>1</v>
      </c>
      <c r="L18" s="44">
        <f>IFERROR(__xludf.DUMMYFUNCTION("""COMPUTED_VALUE"""),0.0)</f>
        <v>0</v>
      </c>
      <c r="M18" s="44">
        <f>IFERROR(__xludf.DUMMYFUNCTION("""COMPUTED_VALUE"""),0.0)</f>
        <v>0</v>
      </c>
      <c r="N18" s="44">
        <f>IFERROR(__xludf.DUMMYFUNCTION("""COMPUTED_VALUE"""),0.0)</f>
        <v>0</v>
      </c>
      <c r="O18" s="44">
        <f>IFERROR(__xludf.DUMMYFUNCTION("""COMPUTED_VALUE"""),1.0)</f>
        <v>1</v>
      </c>
      <c r="P18" s="44">
        <f>IFERROR(__xludf.DUMMYFUNCTION("""COMPUTED_VALUE"""),2.0)</f>
        <v>2</v>
      </c>
      <c r="Q18" s="44">
        <f>IFERROR(__xludf.DUMMYFUNCTION("""COMPUTED_VALUE"""),0.0)</f>
        <v>0</v>
      </c>
      <c r="R18" s="44">
        <f>IFERROR(__xludf.DUMMYFUNCTION("""COMPUTED_VALUE"""),1.0)</f>
        <v>1</v>
      </c>
      <c r="S18" s="44">
        <f>IFERROR(__xludf.DUMMYFUNCTION("""COMPUTED_VALUE"""),0.0)</f>
        <v>0</v>
      </c>
      <c r="T18" s="44">
        <f>IFERROR(__xludf.DUMMYFUNCTION("""COMPUTED_VALUE"""),0.0)</f>
        <v>0</v>
      </c>
      <c r="U18" s="44">
        <f>IFERROR(__xludf.DUMMYFUNCTION("""COMPUTED_VALUE"""),0.0)</f>
        <v>0</v>
      </c>
      <c r="V18" s="44">
        <f>IFERROR(__xludf.DUMMYFUNCTION("""COMPUTED_VALUE"""),0.0)</f>
        <v>0</v>
      </c>
      <c r="W18" s="44">
        <f>IFERROR(__xludf.DUMMYFUNCTION("""COMPUTED_VALUE"""),0.0)</f>
        <v>0</v>
      </c>
      <c r="X18" s="44">
        <f>IFERROR(__xludf.DUMMYFUNCTION("""COMPUTED_VALUE"""),0.0)</f>
        <v>0</v>
      </c>
      <c r="Y18" s="44">
        <f>IFERROR(__xludf.DUMMYFUNCTION("""COMPUTED_VALUE"""),1.0)</f>
        <v>1</v>
      </c>
      <c r="Z18" s="44">
        <f>IFERROR(__xludf.DUMMYFUNCTION("""COMPUTED_VALUE"""),0.0)</f>
        <v>0</v>
      </c>
      <c r="AA18" s="44">
        <f>IFERROR(__xludf.DUMMYFUNCTION("""COMPUTED_VALUE"""),0.0)</f>
        <v>0</v>
      </c>
      <c r="AB18" s="44">
        <f>IFERROR(__xludf.DUMMYFUNCTION("""COMPUTED_VALUE"""),0.0)</f>
        <v>0</v>
      </c>
      <c r="AC18" s="44">
        <f>IFERROR(__xludf.DUMMYFUNCTION("""COMPUTED_VALUE"""),0.0)</f>
        <v>0</v>
      </c>
      <c r="AD18" s="44">
        <f>IFERROR(__xludf.DUMMYFUNCTION("""COMPUTED_VALUE"""),1.0)</f>
        <v>1</v>
      </c>
      <c r="AE18" s="44">
        <f>IFERROR(__xludf.DUMMYFUNCTION("""COMPUTED_VALUE"""),0.0)</f>
        <v>0</v>
      </c>
      <c r="AF18" s="44">
        <f>IFERROR(__xludf.DUMMYFUNCTION("""COMPUTED_VALUE"""),0.0)</f>
        <v>0</v>
      </c>
      <c r="AG18" s="44">
        <f>IFERROR(__xludf.DUMMYFUNCTION("""COMPUTED_VALUE"""),0.0)</f>
        <v>0</v>
      </c>
      <c r="AH18" s="44">
        <f>IFERROR(__xludf.DUMMYFUNCTION("""COMPUTED_VALUE"""),3.0)</f>
        <v>3</v>
      </c>
      <c r="AI18" s="44">
        <f>IFERROR(__xludf.DUMMYFUNCTION("""COMPUTED_VALUE"""),0.0)</f>
        <v>0</v>
      </c>
      <c r="AJ18" s="44">
        <f>IFERROR(__xludf.DUMMYFUNCTION("""COMPUTED_VALUE"""),0.0)</f>
        <v>0</v>
      </c>
      <c r="AK18" s="44">
        <f>IFERROR(__xludf.DUMMYFUNCTION("""COMPUTED_VALUE"""),0.0)</f>
        <v>0</v>
      </c>
      <c r="AL18" s="44">
        <f>IFERROR(__xludf.DUMMYFUNCTION("""COMPUTED_VALUE"""),0.0)</f>
        <v>0</v>
      </c>
      <c r="AM18" s="44">
        <f>IFERROR(__xludf.DUMMYFUNCTION("""COMPUTED_VALUE"""),42.0)</f>
        <v>42</v>
      </c>
      <c r="AN18" s="44">
        <f>IFERROR(__xludf.DUMMYFUNCTION("""COMPUTED_VALUE"""),0.0)</f>
        <v>0</v>
      </c>
      <c r="AO18" s="44">
        <f>IFERROR(__xludf.DUMMYFUNCTION("""COMPUTED_VALUE"""),0.0)</f>
        <v>0</v>
      </c>
      <c r="AP18" s="44">
        <f>IFERROR(__xludf.DUMMYFUNCTION("""COMPUTED_VALUE"""),0.0)</f>
        <v>0</v>
      </c>
      <c r="AQ18" s="44">
        <f>IFERROR(__xludf.DUMMYFUNCTION("""COMPUTED_VALUE"""),0.0)</f>
        <v>0</v>
      </c>
      <c r="AR18" s="44">
        <f>IFERROR(__xludf.DUMMYFUNCTION("""COMPUTED_VALUE"""),92.0)</f>
        <v>92</v>
      </c>
      <c r="AS18" s="44">
        <f>IFERROR(__xludf.DUMMYFUNCTION("""COMPUTED_VALUE"""),3.0)</f>
        <v>3</v>
      </c>
      <c r="AT18" s="44">
        <f>IFERROR(__xludf.DUMMYFUNCTION("""COMPUTED_VALUE"""),0.0)</f>
        <v>0</v>
      </c>
      <c r="AU18" s="44">
        <f>IFERROR(__xludf.DUMMYFUNCTION("""COMPUTED_VALUE"""),29.0)</f>
        <v>29</v>
      </c>
      <c r="AV18" s="44">
        <f>IFERROR(__xludf.DUMMYFUNCTION("""COMPUTED_VALUE"""),1.0)</f>
        <v>1</v>
      </c>
      <c r="AW18" s="44"/>
      <c r="AX18" s="45">
        <f t="shared" si="2"/>
        <v>180</v>
      </c>
    </row>
    <row r="19" ht="15.75" customHeight="1">
      <c r="A19" s="46" t="s">
        <v>16</v>
      </c>
      <c r="B19" s="47" t="s">
        <v>151</v>
      </c>
      <c r="C19" s="48">
        <v>1.0</v>
      </c>
      <c r="D19" s="48">
        <v>530.0</v>
      </c>
      <c r="E19" s="49">
        <f>IFERROR(__xludf.DUMMYFUNCTION("""COMPUTED_VALUE"""),255.0)</f>
        <v>255</v>
      </c>
      <c r="F19" s="49">
        <f>IFERROR(__xludf.DUMMYFUNCTION("""COMPUTED_VALUE"""),1.0)</f>
        <v>1</v>
      </c>
      <c r="G19" s="49">
        <f>IFERROR(__xludf.DUMMYFUNCTION("""COMPUTED_VALUE"""),2.0)</f>
        <v>2</v>
      </c>
      <c r="H19" s="49">
        <f>IFERROR(__xludf.DUMMYFUNCTION("""COMPUTED_VALUE"""),253.0)</f>
        <v>253</v>
      </c>
      <c r="I19" s="44">
        <f>IFERROR(__xludf.DUMMYFUNCTION("""COMPUTED_VALUE"""),0.0)</f>
        <v>0</v>
      </c>
      <c r="J19" s="44">
        <f>IFERROR(__xludf.DUMMYFUNCTION("""COMPUTED_VALUE"""),1.0)</f>
        <v>1</v>
      </c>
      <c r="K19" s="44">
        <f>IFERROR(__xludf.DUMMYFUNCTION("""COMPUTED_VALUE"""),6.0)</f>
        <v>6</v>
      </c>
      <c r="L19" s="44">
        <f>IFERROR(__xludf.DUMMYFUNCTION("""COMPUTED_VALUE"""),1.0)</f>
        <v>1</v>
      </c>
      <c r="M19" s="44">
        <f>IFERROR(__xludf.DUMMYFUNCTION("""COMPUTED_VALUE"""),1.0)</f>
        <v>1</v>
      </c>
      <c r="N19" s="44">
        <f>IFERROR(__xludf.DUMMYFUNCTION("""COMPUTED_VALUE"""),0.0)</f>
        <v>0</v>
      </c>
      <c r="O19" s="44">
        <f>IFERROR(__xludf.DUMMYFUNCTION("""COMPUTED_VALUE"""),0.0)</f>
        <v>0</v>
      </c>
      <c r="P19" s="44">
        <f>IFERROR(__xludf.DUMMYFUNCTION("""COMPUTED_VALUE"""),0.0)</f>
        <v>0</v>
      </c>
      <c r="Q19" s="44">
        <f>IFERROR(__xludf.DUMMYFUNCTION("""COMPUTED_VALUE"""),1.0)</f>
        <v>1</v>
      </c>
      <c r="R19" s="44">
        <f>IFERROR(__xludf.DUMMYFUNCTION("""COMPUTED_VALUE"""),7.0)</f>
        <v>7</v>
      </c>
      <c r="S19" s="44">
        <f>IFERROR(__xludf.DUMMYFUNCTION("""COMPUTED_VALUE"""),0.0)</f>
        <v>0</v>
      </c>
      <c r="T19" s="44">
        <f>IFERROR(__xludf.DUMMYFUNCTION("""COMPUTED_VALUE"""),0.0)</f>
        <v>0</v>
      </c>
      <c r="U19" s="44">
        <f>IFERROR(__xludf.DUMMYFUNCTION("""COMPUTED_VALUE"""),0.0)</f>
        <v>0</v>
      </c>
      <c r="V19" s="44">
        <f>IFERROR(__xludf.DUMMYFUNCTION("""COMPUTED_VALUE"""),0.0)</f>
        <v>0</v>
      </c>
      <c r="W19" s="44">
        <f>IFERROR(__xludf.DUMMYFUNCTION("""COMPUTED_VALUE"""),1.0)</f>
        <v>1</v>
      </c>
      <c r="X19" s="44">
        <f>IFERROR(__xludf.DUMMYFUNCTION("""COMPUTED_VALUE"""),0.0)</f>
        <v>0</v>
      </c>
      <c r="Y19" s="44">
        <f>IFERROR(__xludf.DUMMYFUNCTION("""COMPUTED_VALUE"""),0.0)</f>
        <v>0</v>
      </c>
      <c r="Z19" s="44">
        <f>IFERROR(__xludf.DUMMYFUNCTION("""COMPUTED_VALUE"""),1.0)</f>
        <v>1</v>
      </c>
      <c r="AA19" s="44">
        <f>IFERROR(__xludf.DUMMYFUNCTION("""COMPUTED_VALUE"""),2.0)</f>
        <v>2</v>
      </c>
      <c r="AB19" s="44">
        <f>IFERROR(__xludf.DUMMYFUNCTION("""COMPUTED_VALUE"""),14.0)</f>
        <v>14</v>
      </c>
      <c r="AC19" s="44">
        <f>IFERROR(__xludf.DUMMYFUNCTION("""COMPUTED_VALUE"""),0.0)</f>
        <v>0</v>
      </c>
      <c r="AD19" s="44">
        <f>IFERROR(__xludf.DUMMYFUNCTION("""COMPUTED_VALUE"""),0.0)</f>
        <v>0</v>
      </c>
      <c r="AE19" s="44">
        <f>IFERROR(__xludf.DUMMYFUNCTION("""COMPUTED_VALUE"""),0.0)</f>
        <v>0</v>
      </c>
      <c r="AF19" s="44">
        <f>IFERROR(__xludf.DUMMYFUNCTION("""COMPUTED_VALUE"""),0.0)</f>
        <v>0</v>
      </c>
      <c r="AG19" s="44">
        <f>IFERROR(__xludf.DUMMYFUNCTION("""COMPUTED_VALUE"""),2.0)</f>
        <v>2</v>
      </c>
      <c r="AH19" s="44">
        <f>IFERROR(__xludf.DUMMYFUNCTION("""COMPUTED_VALUE"""),0.0)</f>
        <v>0</v>
      </c>
      <c r="AI19" s="44">
        <f>IFERROR(__xludf.DUMMYFUNCTION("""COMPUTED_VALUE"""),0.0)</f>
        <v>0</v>
      </c>
      <c r="AJ19" s="44">
        <f>IFERROR(__xludf.DUMMYFUNCTION("""COMPUTED_VALUE"""),0.0)</f>
        <v>0</v>
      </c>
      <c r="AK19" s="44">
        <f>IFERROR(__xludf.DUMMYFUNCTION("""COMPUTED_VALUE"""),0.0)</f>
        <v>0</v>
      </c>
      <c r="AL19" s="44">
        <f>IFERROR(__xludf.DUMMYFUNCTION("""COMPUTED_VALUE"""),0.0)</f>
        <v>0</v>
      </c>
      <c r="AM19" s="44">
        <f>IFERROR(__xludf.DUMMYFUNCTION("""COMPUTED_VALUE"""),12.0)</f>
        <v>12</v>
      </c>
      <c r="AN19" s="44">
        <f>IFERROR(__xludf.DUMMYFUNCTION("""COMPUTED_VALUE"""),0.0)</f>
        <v>0</v>
      </c>
      <c r="AO19" s="44">
        <f>IFERROR(__xludf.DUMMYFUNCTION("""COMPUTED_VALUE"""),0.0)</f>
        <v>0</v>
      </c>
      <c r="AP19" s="44">
        <f>IFERROR(__xludf.DUMMYFUNCTION("""COMPUTED_VALUE"""),0.0)</f>
        <v>0</v>
      </c>
      <c r="AQ19" s="44">
        <f>IFERROR(__xludf.DUMMYFUNCTION("""COMPUTED_VALUE"""),0.0)</f>
        <v>0</v>
      </c>
      <c r="AR19" s="44">
        <f>IFERROR(__xludf.DUMMYFUNCTION("""COMPUTED_VALUE"""),157.0)</f>
        <v>157</v>
      </c>
      <c r="AS19" s="44">
        <f>IFERROR(__xludf.DUMMYFUNCTION("""COMPUTED_VALUE"""),2.0)</f>
        <v>2</v>
      </c>
      <c r="AT19" s="44">
        <f>IFERROR(__xludf.DUMMYFUNCTION("""COMPUTED_VALUE"""),0.0)</f>
        <v>0</v>
      </c>
      <c r="AU19" s="44">
        <f>IFERROR(__xludf.DUMMYFUNCTION("""COMPUTED_VALUE"""),31.0)</f>
        <v>31</v>
      </c>
      <c r="AV19" s="44">
        <f>IFERROR(__xludf.DUMMYFUNCTION("""COMPUTED_VALUE"""),6.0)</f>
        <v>6</v>
      </c>
      <c r="AW19" s="44">
        <f>IFERROR(__xludf.DUMMYFUNCTION("""COMPUTED_VALUE"""),8.0)</f>
        <v>8</v>
      </c>
      <c r="AX19" s="45">
        <f t="shared" si="2"/>
        <v>253</v>
      </c>
    </row>
    <row r="20" ht="15.75" customHeight="1">
      <c r="A20" s="46" t="s">
        <v>16</v>
      </c>
      <c r="B20" s="47" t="s">
        <v>151</v>
      </c>
      <c r="C20" s="48">
        <v>2.0</v>
      </c>
      <c r="D20" s="48">
        <v>179.0</v>
      </c>
      <c r="E20" s="49">
        <f>IFERROR(__xludf.DUMMYFUNCTION("""COMPUTED_VALUE"""),78.0)</f>
        <v>78</v>
      </c>
      <c r="F20" s="49">
        <f>IFERROR(__xludf.DUMMYFUNCTION("""COMPUTED_VALUE"""),3.0)</f>
        <v>3</v>
      </c>
      <c r="G20" s="49">
        <f>IFERROR(__xludf.DUMMYFUNCTION("""COMPUTED_VALUE"""),1.0)</f>
        <v>1</v>
      </c>
      <c r="H20" s="49">
        <f>IFERROR(__xludf.DUMMYFUNCTION("""COMPUTED_VALUE"""),77.0)</f>
        <v>77</v>
      </c>
      <c r="I20" s="44">
        <f>IFERROR(__xludf.DUMMYFUNCTION("""COMPUTED_VALUE"""),2.0)</f>
        <v>2</v>
      </c>
      <c r="J20" s="44">
        <f>IFERROR(__xludf.DUMMYFUNCTION("""COMPUTED_VALUE"""),1.0)</f>
        <v>1</v>
      </c>
      <c r="K20" s="44">
        <f>IFERROR(__xludf.DUMMYFUNCTION("""COMPUTED_VALUE"""),3.0)</f>
        <v>3</v>
      </c>
      <c r="L20" s="44"/>
      <c r="M20" s="44"/>
      <c r="N20" s="44"/>
      <c r="O20" s="44"/>
      <c r="P20" s="44"/>
      <c r="Q20" s="44"/>
      <c r="R20" s="44"/>
      <c r="S20" s="44"/>
      <c r="T20" s="44"/>
      <c r="U20" s="44"/>
      <c r="V20" s="44"/>
      <c r="W20" s="44"/>
      <c r="X20" s="44"/>
      <c r="Y20" s="44">
        <f>IFERROR(__xludf.DUMMYFUNCTION("""COMPUTED_VALUE"""),1.0)</f>
        <v>1</v>
      </c>
      <c r="Z20" s="44"/>
      <c r="AA20" s="44"/>
      <c r="AB20" s="44">
        <f>IFERROR(__xludf.DUMMYFUNCTION("""COMPUTED_VALUE"""),4.0)</f>
        <v>4</v>
      </c>
      <c r="AC20" s="44"/>
      <c r="AD20" s="44"/>
      <c r="AE20" s="44"/>
      <c r="AF20" s="44"/>
      <c r="AG20" s="44"/>
      <c r="AH20" s="44"/>
      <c r="AI20" s="44"/>
      <c r="AJ20" s="44"/>
      <c r="AK20" s="44"/>
      <c r="AL20" s="44"/>
      <c r="AM20" s="44">
        <f>IFERROR(__xludf.DUMMYFUNCTION("""COMPUTED_VALUE"""),7.0)</f>
        <v>7</v>
      </c>
      <c r="AN20" s="44"/>
      <c r="AO20" s="44"/>
      <c r="AP20" s="44"/>
      <c r="AQ20" s="44"/>
      <c r="AR20" s="44">
        <f>IFERROR(__xludf.DUMMYFUNCTION("""COMPUTED_VALUE"""),39.0)</f>
        <v>39</v>
      </c>
      <c r="AS20" s="44"/>
      <c r="AT20" s="44"/>
      <c r="AU20" s="44">
        <f>IFERROR(__xludf.DUMMYFUNCTION("""COMPUTED_VALUE"""),20.0)</f>
        <v>20</v>
      </c>
      <c r="AV20" s="44"/>
      <c r="AW20" s="44"/>
      <c r="AX20" s="45">
        <f t="shared" si="2"/>
        <v>77</v>
      </c>
    </row>
    <row r="21" ht="15.75" customHeight="1">
      <c r="A21" s="46" t="s">
        <v>16</v>
      </c>
      <c r="B21" s="47" t="s">
        <v>152</v>
      </c>
      <c r="C21" s="48">
        <v>1.0</v>
      </c>
      <c r="D21" s="48">
        <v>109.0</v>
      </c>
      <c r="E21" s="49">
        <f>IFERROR(__xludf.DUMMYFUNCTION("""COMPUTED_VALUE"""),75.0)</f>
        <v>75</v>
      </c>
      <c r="F21" s="49">
        <f>IFERROR(__xludf.DUMMYFUNCTION("""COMPUTED_VALUE"""),4.0)</f>
        <v>4</v>
      </c>
      <c r="G21" s="49">
        <f>IFERROR(__xludf.DUMMYFUNCTION("""COMPUTED_VALUE"""),1.0)</f>
        <v>1</v>
      </c>
      <c r="H21" s="49">
        <f>IFERROR(__xludf.DUMMYFUNCTION("""COMPUTED_VALUE"""),74.0)</f>
        <v>74</v>
      </c>
      <c r="I21" s="44">
        <f>IFERROR(__xludf.DUMMYFUNCTION("""COMPUTED_VALUE"""),1.0)</f>
        <v>1</v>
      </c>
      <c r="J21" s="44">
        <f>IFERROR(__xludf.DUMMYFUNCTION("""COMPUTED_VALUE"""),3.0)</f>
        <v>3</v>
      </c>
      <c r="K21" s="44">
        <f>IFERROR(__xludf.DUMMYFUNCTION("""COMPUTED_VALUE"""),1.0)</f>
        <v>1</v>
      </c>
      <c r="L21" s="44">
        <f>IFERROR(__xludf.DUMMYFUNCTION("""COMPUTED_VALUE"""),1.0)</f>
        <v>1</v>
      </c>
      <c r="M21" s="44">
        <f>IFERROR(__xludf.DUMMYFUNCTION("""COMPUTED_VALUE"""),2.0)</f>
        <v>2</v>
      </c>
      <c r="N21" s="44">
        <f>IFERROR(__xludf.DUMMYFUNCTION("""COMPUTED_VALUE"""),0.0)</f>
        <v>0</v>
      </c>
      <c r="O21" s="44">
        <f>IFERROR(__xludf.DUMMYFUNCTION("""COMPUTED_VALUE"""),0.0)</f>
        <v>0</v>
      </c>
      <c r="P21" s="44">
        <f>IFERROR(__xludf.DUMMYFUNCTION("""COMPUTED_VALUE"""),2.0)</f>
        <v>2</v>
      </c>
      <c r="Q21" s="44">
        <f>IFERROR(__xludf.DUMMYFUNCTION("""COMPUTED_VALUE"""),0.0)</f>
        <v>0</v>
      </c>
      <c r="R21" s="44">
        <f>IFERROR(__xludf.DUMMYFUNCTION("""COMPUTED_VALUE"""),2.0)</f>
        <v>2</v>
      </c>
      <c r="S21" s="44">
        <f>IFERROR(__xludf.DUMMYFUNCTION("""COMPUTED_VALUE"""),1.0)</f>
        <v>1</v>
      </c>
      <c r="T21" s="44">
        <f>IFERROR(__xludf.DUMMYFUNCTION("""COMPUTED_VALUE"""),0.0)</f>
        <v>0</v>
      </c>
      <c r="U21" s="44">
        <f>IFERROR(__xludf.DUMMYFUNCTION("""COMPUTED_VALUE"""),1.0)</f>
        <v>1</v>
      </c>
      <c r="V21" s="44">
        <f>IFERROR(__xludf.DUMMYFUNCTION("""COMPUTED_VALUE"""),1.0)</f>
        <v>1</v>
      </c>
      <c r="W21" s="44">
        <f>IFERROR(__xludf.DUMMYFUNCTION("""COMPUTED_VALUE"""),0.0)</f>
        <v>0</v>
      </c>
      <c r="X21" s="44">
        <f>IFERROR(__xludf.DUMMYFUNCTION("""COMPUTED_VALUE"""),0.0)</f>
        <v>0</v>
      </c>
      <c r="Y21" s="44">
        <f>IFERROR(__xludf.DUMMYFUNCTION("""COMPUTED_VALUE"""),0.0)</f>
        <v>0</v>
      </c>
      <c r="Z21" s="44">
        <f>IFERROR(__xludf.DUMMYFUNCTION("""COMPUTED_VALUE"""),0.0)</f>
        <v>0</v>
      </c>
      <c r="AA21" s="44">
        <f>IFERROR(__xludf.DUMMYFUNCTION("""COMPUTED_VALUE"""),0.0)</f>
        <v>0</v>
      </c>
      <c r="AB21" s="44">
        <f>IFERROR(__xludf.DUMMYFUNCTION("""COMPUTED_VALUE"""),1.0)</f>
        <v>1</v>
      </c>
      <c r="AC21" s="44">
        <f>IFERROR(__xludf.DUMMYFUNCTION("""COMPUTED_VALUE"""),0.0)</f>
        <v>0</v>
      </c>
      <c r="AD21" s="44">
        <f>IFERROR(__xludf.DUMMYFUNCTION("""COMPUTED_VALUE"""),0.0)</f>
        <v>0</v>
      </c>
      <c r="AE21" s="44">
        <f>IFERROR(__xludf.DUMMYFUNCTION("""COMPUTED_VALUE"""),0.0)</f>
        <v>0</v>
      </c>
      <c r="AF21" s="44">
        <f>IFERROR(__xludf.DUMMYFUNCTION("""COMPUTED_VALUE"""),1.0)</f>
        <v>1</v>
      </c>
      <c r="AG21" s="44">
        <f>IFERROR(__xludf.DUMMYFUNCTION("""COMPUTED_VALUE"""),1.0)</f>
        <v>1</v>
      </c>
      <c r="AH21" s="44">
        <f>IFERROR(__xludf.DUMMYFUNCTION("""COMPUTED_VALUE"""),0.0)</f>
        <v>0</v>
      </c>
      <c r="AI21" s="44">
        <f>IFERROR(__xludf.DUMMYFUNCTION("""COMPUTED_VALUE"""),0.0)</f>
        <v>0</v>
      </c>
      <c r="AJ21" s="44">
        <f>IFERROR(__xludf.DUMMYFUNCTION("""COMPUTED_VALUE"""),0.0)</f>
        <v>0</v>
      </c>
      <c r="AK21" s="44">
        <f>IFERROR(__xludf.DUMMYFUNCTION("""COMPUTED_VALUE"""),1.0)</f>
        <v>1</v>
      </c>
      <c r="AL21" s="44">
        <f>IFERROR(__xludf.DUMMYFUNCTION("""COMPUTED_VALUE"""),0.0)</f>
        <v>0</v>
      </c>
      <c r="AM21" s="44">
        <f>IFERROR(__xludf.DUMMYFUNCTION("""COMPUTED_VALUE"""),29.0)</f>
        <v>29</v>
      </c>
      <c r="AN21" s="44">
        <f>IFERROR(__xludf.DUMMYFUNCTION("""COMPUTED_VALUE"""),3.0)</f>
        <v>3</v>
      </c>
      <c r="AO21" s="44">
        <f>IFERROR(__xludf.DUMMYFUNCTION("""COMPUTED_VALUE"""),2.0)</f>
        <v>2</v>
      </c>
      <c r="AP21" s="44">
        <f>IFERROR(__xludf.DUMMYFUNCTION("""COMPUTED_VALUE"""),0.0)</f>
        <v>0</v>
      </c>
      <c r="AQ21" s="44">
        <f>IFERROR(__xludf.DUMMYFUNCTION("""COMPUTED_VALUE"""),0.0)</f>
        <v>0</v>
      </c>
      <c r="AR21" s="44">
        <f>IFERROR(__xludf.DUMMYFUNCTION("""COMPUTED_VALUE"""),12.0)</f>
        <v>12</v>
      </c>
      <c r="AS21" s="44">
        <f>IFERROR(__xludf.DUMMYFUNCTION("""COMPUTED_VALUE"""),2.0)</f>
        <v>2</v>
      </c>
      <c r="AT21" s="44">
        <f>IFERROR(__xludf.DUMMYFUNCTION("""COMPUTED_VALUE"""),1.0)</f>
        <v>1</v>
      </c>
      <c r="AU21" s="44">
        <f>IFERROR(__xludf.DUMMYFUNCTION("""COMPUTED_VALUE"""),2.0)</f>
        <v>2</v>
      </c>
      <c r="AV21" s="44">
        <f>IFERROR(__xludf.DUMMYFUNCTION("""COMPUTED_VALUE"""),2.0)</f>
        <v>2</v>
      </c>
      <c r="AW21" s="44">
        <f>IFERROR(__xludf.DUMMYFUNCTION("""COMPUTED_VALUE"""),2.0)</f>
        <v>2</v>
      </c>
      <c r="AX21" s="45">
        <f t="shared" si="2"/>
        <v>74</v>
      </c>
    </row>
    <row r="22" ht="15.75" customHeight="1">
      <c r="A22" s="46" t="s">
        <v>16</v>
      </c>
      <c r="B22" s="47" t="s">
        <v>153</v>
      </c>
      <c r="C22" s="48">
        <v>1.0</v>
      </c>
      <c r="D22" s="48">
        <v>536.0</v>
      </c>
      <c r="E22" s="49">
        <f>IFERROR(__xludf.DUMMYFUNCTION("""COMPUTED_VALUE"""),310.0)</f>
        <v>310</v>
      </c>
      <c r="F22" s="49">
        <f>IFERROR(__xludf.DUMMYFUNCTION("""COMPUTED_VALUE"""),2.0)</f>
        <v>2</v>
      </c>
      <c r="G22" s="49">
        <f>IFERROR(__xludf.DUMMYFUNCTION("""COMPUTED_VALUE"""),2.0)</f>
        <v>2</v>
      </c>
      <c r="H22" s="49">
        <f>IFERROR(__xludf.DUMMYFUNCTION("""COMPUTED_VALUE"""),308.0)</f>
        <v>308</v>
      </c>
      <c r="I22" s="44">
        <f>IFERROR(__xludf.DUMMYFUNCTION("""COMPUTED_VALUE"""),5.0)</f>
        <v>5</v>
      </c>
      <c r="J22" s="44">
        <f>IFERROR(__xludf.DUMMYFUNCTION("""COMPUTED_VALUE"""),5.0)</f>
        <v>5</v>
      </c>
      <c r="K22" s="44">
        <f>IFERROR(__xludf.DUMMYFUNCTION("""COMPUTED_VALUE"""),10.0)</f>
        <v>10</v>
      </c>
      <c r="L22" s="44">
        <f>IFERROR(__xludf.DUMMYFUNCTION("""COMPUTED_VALUE"""),2.0)</f>
        <v>2</v>
      </c>
      <c r="M22" s="44">
        <f>IFERROR(__xludf.DUMMYFUNCTION("""COMPUTED_VALUE"""),0.0)</f>
        <v>0</v>
      </c>
      <c r="N22" s="44">
        <f>IFERROR(__xludf.DUMMYFUNCTION("""COMPUTED_VALUE"""),0.0)</f>
        <v>0</v>
      </c>
      <c r="O22" s="44">
        <f>IFERROR(__xludf.DUMMYFUNCTION("""COMPUTED_VALUE"""),0.0)</f>
        <v>0</v>
      </c>
      <c r="P22" s="44">
        <f>IFERROR(__xludf.DUMMYFUNCTION("""COMPUTED_VALUE"""),5.0)</f>
        <v>5</v>
      </c>
      <c r="Q22" s="44">
        <f>IFERROR(__xludf.DUMMYFUNCTION("""COMPUTED_VALUE"""),1.0)</f>
        <v>1</v>
      </c>
      <c r="R22" s="44">
        <f>IFERROR(__xludf.DUMMYFUNCTION("""COMPUTED_VALUE"""),16.0)</f>
        <v>16</v>
      </c>
      <c r="S22" s="44">
        <f>IFERROR(__xludf.DUMMYFUNCTION("""COMPUTED_VALUE"""),0.0)</f>
        <v>0</v>
      </c>
      <c r="T22" s="44">
        <f>IFERROR(__xludf.DUMMYFUNCTION("""COMPUTED_VALUE"""),2.0)</f>
        <v>2</v>
      </c>
      <c r="U22" s="44">
        <f>IFERROR(__xludf.DUMMYFUNCTION("""COMPUTED_VALUE"""),0.0)</f>
        <v>0</v>
      </c>
      <c r="V22" s="44">
        <f>IFERROR(__xludf.DUMMYFUNCTION("""COMPUTED_VALUE"""),0.0)</f>
        <v>0</v>
      </c>
      <c r="W22" s="44">
        <f>IFERROR(__xludf.DUMMYFUNCTION("""COMPUTED_VALUE"""),0.0)</f>
        <v>0</v>
      </c>
      <c r="X22" s="44">
        <f>IFERROR(__xludf.DUMMYFUNCTION("""COMPUTED_VALUE"""),0.0)</f>
        <v>0</v>
      </c>
      <c r="Y22" s="44">
        <f>IFERROR(__xludf.DUMMYFUNCTION("""COMPUTED_VALUE"""),0.0)</f>
        <v>0</v>
      </c>
      <c r="Z22" s="44">
        <f>IFERROR(__xludf.DUMMYFUNCTION("""COMPUTED_VALUE"""),1.0)</f>
        <v>1</v>
      </c>
      <c r="AA22" s="44">
        <f>IFERROR(__xludf.DUMMYFUNCTION("""COMPUTED_VALUE"""),1.0)</f>
        <v>1</v>
      </c>
      <c r="AB22" s="44">
        <f>IFERROR(__xludf.DUMMYFUNCTION("""COMPUTED_VALUE"""),0.0)</f>
        <v>0</v>
      </c>
      <c r="AC22" s="44">
        <f>IFERROR(__xludf.DUMMYFUNCTION("""COMPUTED_VALUE"""),0.0)</f>
        <v>0</v>
      </c>
      <c r="AD22" s="44">
        <f>IFERROR(__xludf.DUMMYFUNCTION("""COMPUTED_VALUE"""),0.0)</f>
        <v>0</v>
      </c>
      <c r="AE22" s="44">
        <f>IFERROR(__xludf.DUMMYFUNCTION("""COMPUTED_VALUE"""),1.0)</f>
        <v>1</v>
      </c>
      <c r="AF22" s="44">
        <f>IFERROR(__xludf.DUMMYFUNCTION("""COMPUTED_VALUE"""),0.0)</f>
        <v>0</v>
      </c>
      <c r="AG22" s="44">
        <f>IFERROR(__xludf.DUMMYFUNCTION("""COMPUTED_VALUE"""),0.0)</f>
        <v>0</v>
      </c>
      <c r="AH22" s="44">
        <f>IFERROR(__xludf.DUMMYFUNCTION("""COMPUTED_VALUE"""),3.0)</f>
        <v>3</v>
      </c>
      <c r="AI22" s="44">
        <f>IFERROR(__xludf.DUMMYFUNCTION("""COMPUTED_VALUE"""),0.0)</f>
        <v>0</v>
      </c>
      <c r="AJ22" s="44">
        <f>IFERROR(__xludf.DUMMYFUNCTION("""COMPUTED_VALUE"""),0.0)</f>
        <v>0</v>
      </c>
      <c r="AK22" s="44">
        <f>IFERROR(__xludf.DUMMYFUNCTION("""COMPUTED_VALUE"""),1.0)</f>
        <v>1</v>
      </c>
      <c r="AL22" s="44">
        <f>IFERROR(__xludf.DUMMYFUNCTION("""COMPUTED_VALUE"""),0.0)</f>
        <v>0</v>
      </c>
      <c r="AM22" s="44">
        <f>IFERROR(__xludf.DUMMYFUNCTION("""COMPUTED_VALUE"""),132.0)</f>
        <v>132</v>
      </c>
      <c r="AN22" s="44">
        <f>IFERROR(__xludf.DUMMYFUNCTION("""COMPUTED_VALUE"""),1.0)</f>
        <v>1</v>
      </c>
      <c r="AO22" s="44">
        <f>IFERROR(__xludf.DUMMYFUNCTION("""COMPUTED_VALUE"""),1.0)</f>
        <v>1</v>
      </c>
      <c r="AP22" s="44">
        <f>IFERROR(__xludf.DUMMYFUNCTION("""COMPUTED_VALUE"""),2.0)</f>
        <v>2</v>
      </c>
      <c r="AQ22" s="44">
        <f>IFERROR(__xludf.DUMMYFUNCTION("""COMPUTED_VALUE"""),0.0)</f>
        <v>0</v>
      </c>
      <c r="AR22" s="44">
        <f>IFERROR(__xludf.DUMMYFUNCTION("""COMPUTED_VALUE"""),85.0)</f>
        <v>85</v>
      </c>
      <c r="AS22" s="44">
        <f>IFERROR(__xludf.DUMMYFUNCTION("""COMPUTED_VALUE"""),3.0)</f>
        <v>3</v>
      </c>
      <c r="AT22" s="44">
        <f>IFERROR(__xludf.DUMMYFUNCTION("""COMPUTED_VALUE"""),0.0)</f>
        <v>0</v>
      </c>
      <c r="AU22" s="44">
        <f>IFERROR(__xludf.DUMMYFUNCTION("""COMPUTED_VALUE"""),8.0)</f>
        <v>8</v>
      </c>
      <c r="AV22" s="44">
        <f>IFERROR(__xludf.DUMMYFUNCTION("""COMPUTED_VALUE"""),1.0)</f>
        <v>1</v>
      </c>
      <c r="AW22" s="44">
        <f>IFERROR(__xludf.DUMMYFUNCTION("""COMPUTED_VALUE"""),1.0)</f>
        <v>1</v>
      </c>
      <c r="AX22" s="45">
        <f t="shared" si="2"/>
        <v>287</v>
      </c>
    </row>
    <row r="23" ht="15.75" customHeight="1">
      <c r="A23" s="46" t="s">
        <v>16</v>
      </c>
      <c r="B23" s="47" t="s">
        <v>153</v>
      </c>
      <c r="C23" s="48">
        <v>2.0</v>
      </c>
      <c r="D23" s="48">
        <v>536.0</v>
      </c>
      <c r="E23" s="49">
        <f>IFERROR(__xludf.DUMMYFUNCTION("""COMPUTED_VALUE"""),311.0)</f>
        <v>311</v>
      </c>
      <c r="F23" s="49">
        <f>IFERROR(__xludf.DUMMYFUNCTION("""COMPUTED_VALUE"""),0.0)</f>
        <v>0</v>
      </c>
      <c r="G23" s="49">
        <f>IFERROR(__xludf.DUMMYFUNCTION("""COMPUTED_VALUE"""),2.0)</f>
        <v>2</v>
      </c>
      <c r="H23" s="49">
        <f>IFERROR(__xludf.DUMMYFUNCTION("""COMPUTED_VALUE"""),309.0)</f>
        <v>309</v>
      </c>
      <c r="I23" s="44">
        <f>IFERROR(__xludf.DUMMYFUNCTION("""COMPUTED_VALUE"""),2.0)</f>
        <v>2</v>
      </c>
      <c r="J23" s="44">
        <f>IFERROR(__xludf.DUMMYFUNCTION("""COMPUTED_VALUE"""),41.0)</f>
        <v>41</v>
      </c>
      <c r="K23" s="44">
        <f>IFERROR(__xludf.DUMMYFUNCTION("""COMPUTED_VALUE"""),5.0)</f>
        <v>5</v>
      </c>
      <c r="L23" s="44">
        <f>IFERROR(__xludf.DUMMYFUNCTION("""COMPUTED_VALUE"""),0.0)</f>
        <v>0</v>
      </c>
      <c r="M23" s="44">
        <f>IFERROR(__xludf.DUMMYFUNCTION("""COMPUTED_VALUE"""),0.0)</f>
        <v>0</v>
      </c>
      <c r="N23" s="44">
        <f>IFERROR(__xludf.DUMMYFUNCTION("""COMPUTED_VALUE"""),4.0)</f>
        <v>4</v>
      </c>
      <c r="O23" s="44">
        <f>IFERROR(__xludf.DUMMYFUNCTION("""COMPUTED_VALUE"""),1.0)</f>
        <v>1</v>
      </c>
      <c r="P23" s="44">
        <f>IFERROR(__xludf.DUMMYFUNCTION("""COMPUTED_VALUE"""),9.0)</f>
        <v>9</v>
      </c>
      <c r="Q23" s="44">
        <f>IFERROR(__xludf.DUMMYFUNCTION("""COMPUTED_VALUE"""),2.0)</f>
        <v>2</v>
      </c>
      <c r="R23" s="44">
        <f>IFERROR(__xludf.DUMMYFUNCTION("""COMPUTED_VALUE"""),0.0)</f>
        <v>0</v>
      </c>
      <c r="S23" s="44">
        <f>IFERROR(__xludf.DUMMYFUNCTION("""COMPUTED_VALUE"""),2.0)</f>
        <v>2</v>
      </c>
      <c r="T23" s="44">
        <f>IFERROR(__xludf.DUMMYFUNCTION("""COMPUTED_VALUE"""),0.0)</f>
        <v>0</v>
      </c>
      <c r="U23" s="44">
        <f>IFERROR(__xludf.DUMMYFUNCTION("""COMPUTED_VALUE"""),0.0)</f>
        <v>0</v>
      </c>
      <c r="V23" s="44">
        <f>IFERROR(__xludf.DUMMYFUNCTION("""COMPUTED_VALUE"""),0.0)</f>
        <v>0</v>
      </c>
      <c r="W23" s="44">
        <f>IFERROR(__xludf.DUMMYFUNCTION("""COMPUTED_VALUE"""),1.0)</f>
        <v>1</v>
      </c>
      <c r="X23" s="44">
        <f>IFERROR(__xludf.DUMMYFUNCTION("""COMPUTED_VALUE"""),0.0)</f>
        <v>0</v>
      </c>
      <c r="Y23" s="44">
        <f>IFERROR(__xludf.DUMMYFUNCTION("""COMPUTED_VALUE"""),0.0)</f>
        <v>0</v>
      </c>
      <c r="Z23" s="44">
        <f>IFERROR(__xludf.DUMMYFUNCTION("""COMPUTED_VALUE"""),0.0)</f>
        <v>0</v>
      </c>
      <c r="AA23" s="44">
        <f>IFERROR(__xludf.DUMMYFUNCTION("""COMPUTED_VALUE"""),0.0)</f>
        <v>0</v>
      </c>
      <c r="AB23" s="44">
        <f>IFERROR(__xludf.DUMMYFUNCTION("""COMPUTED_VALUE"""),0.0)</f>
        <v>0</v>
      </c>
      <c r="AC23" s="44">
        <f>IFERROR(__xludf.DUMMYFUNCTION("""COMPUTED_VALUE"""),1.0)</f>
        <v>1</v>
      </c>
      <c r="AD23" s="44">
        <f>IFERROR(__xludf.DUMMYFUNCTION("""COMPUTED_VALUE"""),1.0)</f>
        <v>1</v>
      </c>
      <c r="AE23" s="44">
        <f>IFERROR(__xludf.DUMMYFUNCTION("""COMPUTED_VALUE"""),0.0)</f>
        <v>0</v>
      </c>
      <c r="AF23" s="44">
        <f>IFERROR(__xludf.DUMMYFUNCTION("""COMPUTED_VALUE"""),0.0)</f>
        <v>0</v>
      </c>
      <c r="AG23" s="44">
        <f>IFERROR(__xludf.DUMMYFUNCTION("""COMPUTED_VALUE"""),1.0)</f>
        <v>1</v>
      </c>
      <c r="AH23" s="44">
        <f>IFERROR(__xludf.DUMMYFUNCTION("""COMPUTED_VALUE"""),2.0)</f>
        <v>2</v>
      </c>
      <c r="AI23" s="44">
        <f>IFERROR(__xludf.DUMMYFUNCTION("""COMPUTED_VALUE"""),2.0)</f>
        <v>2</v>
      </c>
      <c r="AJ23" s="44">
        <f>IFERROR(__xludf.DUMMYFUNCTION("""COMPUTED_VALUE"""),0.0)</f>
        <v>0</v>
      </c>
      <c r="AK23" s="44">
        <f>IFERROR(__xludf.DUMMYFUNCTION("""COMPUTED_VALUE"""),0.0)</f>
        <v>0</v>
      </c>
      <c r="AL23" s="44">
        <f>IFERROR(__xludf.DUMMYFUNCTION("""COMPUTED_VALUE"""),0.0)</f>
        <v>0</v>
      </c>
      <c r="AM23" s="44">
        <f>IFERROR(__xludf.DUMMYFUNCTION("""COMPUTED_VALUE"""),135.0)</f>
        <v>135</v>
      </c>
      <c r="AN23" s="44">
        <f>IFERROR(__xludf.DUMMYFUNCTION("""COMPUTED_VALUE"""),0.0)</f>
        <v>0</v>
      </c>
      <c r="AO23" s="44">
        <f>IFERROR(__xludf.DUMMYFUNCTION("""COMPUTED_VALUE"""),0.0)</f>
        <v>0</v>
      </c>
      <c r="AP23" s="44">
        <f>IFERROR(__xludf.DUMMYFUNCTION("""COMPUTED_VALUE"""),0.0)</f>
        <v>0</v>
      </c>
      <c r="AQ23" s="44">
        <f>IFERROR(__xludf.DUMMYFUNCTION("""COMPUTED_VALUE"""),1.0)</f>
        <v>1</v>
      </c>
      <c r="AR23" s="44">
        <f>IFERROR(__xludf.DUMMYFUNCTION("""COMPUTED_VALUE"""),81.0)</f>
        <v>81</v>
      </c>
      <c r="AS23" s="44">
        <f>IFERROR(__xludf.DUMMYFUNCTION("""COMPUTED_VALUE"""),0.0)</f>
        <v>0</v>
      </c>
      <c r="AT23" s="44">
        <f>IFERROR(__xludf.DUMMYFUNCTION("""COMPUTED_VALUE"""),0.0)</f>
        <v>0</v>
      </c>
      <c r="AU23" s="44">
        <f>IFERROR(__xludf.DUMMYFUNCTION("""COMPUTED_VALUE"""),13.0)</f>
        <v>13</v>
      </c>
      <c r="AV23" s="44">
        <f>IFERROR(__xludf.DUMMYFUNCTION("""COMPUTED_VALUE"""),1.0)</f>
        <v>1</v>
      </c>
      <c r="AW23" s="44">
        <f>IFERROR(__xludf.DUMMYFUNCTION("""COMPUTED_VALUE"""),1.0)</f>
        <v>1</v>
      </c>
      <c r="AX23" s="45">
        <f t="shared" si="2"/>
        <v>306</v>
      </c>
    </row>
    <row r="24" ht="15.75" customHeight="1">
      <c r="A24" s="46" t="s">
        <v>16</v>
      </c>
      <c r="B24" s="47" t="s">
        <v>153</v>
      </c>
      <c r="C24" s="48">
        <v>3.0</v>
      </c>
      <c r="D24" s="48">
        <v>535.0</v>
      </c>
      <c r="E24" s="49">
        <f>IFERROR(__xludf.DUMMYFUNCTION("""COMPUTED_VALUE"""),341.0)</f>
        <v>341</v>
      </c>
      <c r="F24" s="49">
        <f>IFERROR(__xludf.DUMMYFUNCTION("""COMPUTED_VALUE"""),2.0)</f>
        <v>2</v>
      </c>
      <c r="G24" s="49">
        <f>IFERROR(__xludf.DUMMYFUNCTION("""COMPUTED_VALUE"""),5.0)</f>
        <v>5</v>
      </c>
      <c r="H24" s="49">
        <f>IFERROR(__xludf.DUMMYFUNCTION("""COMPUTED_VALUE"""),336.0)</f>
        <v>336</v>
      </c>
      <c r="I24" s="44">
        <f>IFERROR(__xludf.DUMMYFUNCTION("""COMPUTED_VALUE"""),2.0)</f>
        <v>2</v>
      </c>
      <c r="J24" s="44">
        <f>IFERROR(__xludf.DUMMYFUNCTION("""COMPUTED_VALUE"""),22.0)</f>
        <v>22</v>
      </c>
      <c r="K24" s="44">
        <f>IFERROR(__xludf.DUMMYFUNCTION("""COMPUTED_VALUE"""),3.0)</f>
        <v>3</v>
      </c>
      <c r="L24" s="44">
        <f>IFERROR(__xludf.DUMMYFUNCTION("""COMPUTED_VALUE"""),0.0)</f>
        <v>0</v>
      </c>
      <c r="M24" s="44">
        <f>IFERROR(__xludf.DUMMYFUNCTION("""COMPUTED_VALUE"""),1.0)</f>
        <v>1</v>
      </c>
      <c r="N24" s="44">
        <f>IFERROR(__xludf.DUMMYFUNCTION("""COMPUTED_VALUE"""),0.0)</f>
        <v>0</v>
      </c>
      <c r="O24" s="44">
        <f>IFERROR(__xludf.DUMMYFUNCTION("""COMPUTED_VALUE"""),2.0)</f>
        <v>2</v>
      </c>
      <c r="P24" s="44">
        <f>IFERROR(__xludf.DUMMYFUNCTION("""COMPUTED_VALUE"""),1.0)</f>
        <v>1</v>
      </c>
      <c r="Q24" s="44">
        <f>IFERROR(__xludf.DUMMYFUNCTION("""COMPUTED_VALUE"""),0.0)</f>
        <v>0</v>
      </c>
      <c r="R24" s="44">
        <f>IFERROR(__xludf.DUMMYFUNCTION("""COMPUTED_VALUE"""),15.0)</f>
        <v>15</v>
      </c>
      <c r="S24" s="44">
        <f>IFERROR(__xludf.DUMMYFUNCTION("""COMPUTED_VALUE"""),0.0)</f>
        <v>0</v>
      </c>
      <c r="T24" s="44">
        <f>IFERROR(__xludf.DUMMYFUNCTION("""COMPUTED_VALUE"""),0.0)</f>
        <v>0</v>
      </c>
      <c r="U24" s="44">
        <f>IFERROR(__xludf.DUMMYFUNCTION("""COMPUTED_VALUE"""),0.0)</f>
        <v>0</v>
      </c>
      <c r="V24" s="44">
        <f>IFERROR(__xludf.DUMMYFUNCTION("""COMPUTED_VALUE"""),0.0)</f>
        <v>0</v>
      </c>
      <c r="W24" s="44">
        <f>IFERROR(__xludf.DUMMYFUNCTION("""COMPUTED_VALUE"""),1.0)</f>
        <v>1</v>
      </c>
      <c r="X24" s="44">
        <f>IFERROR(__xludf.DUMMYFUNCTION("""COMPUTED_VALUE"""),0.0)</f>
        <v>0</v>
      </c>
      <c r="Y24" s="44">
        <f>IFERROR(__xludf.DUMMYFUNCTION("""COMPUTED_VALUE"""),1.0)</f>
        <v>1</v>
      </c>
      <c r="Z24" s="44">
        <f>IFERROR(__xludf.DUMMYFUNCTION("""COMPUTED_VALUE"""),0.0)</f>
        <v>0</v>
      </c>
      <c r="AA24" s="44">
        <f>IFERROR(__xludf.DUMMYFUNCTION("""COMPUTED_VALUE"""),1.0)</f>
        <v>1</v>
      </c>
      <c r="AB24" s="44">
        <f>IFERROR(__xludf.DUMMYFUNCTION("""COMPUTED_VALUE"""),0.0)</f>
        <v>0</v>
      </c>
      <c r="AC24" s="44">
        <f>IFERROR(__xludf.DUMMYFUNCTION("""COMPUTED_VALUE"""),0.0)</f>
        <v>0</v>
      </c>
      <c r="AD24" s="44">
        <f>IFERROR(__xludf.DUMMYFUNCTION("""COMPUTED_VALUE"""),2.0)</f>
        <v>2</v>
      </c>
      <c r="AE24" s="44">
        <f>IFERROR(__xludf.DUMMYFUNCTION("""COMPUTED_VALUE"""),0.0)</f>
        <v>0</v>
      </c>
      <c r="AF24" s="44">
        <f>IFERROR(__xludf.DUMMYFUNCTION("""COMPUTED_VALUE"""),3.0)</f>
        <v>3</v>
      </c>
      <c r="AG24" s="44">
        <f>IFERROR(__xludf.DUMMYFUNCTION("""COMPUTED_VALUE"""),1.0)</f>
        <v>1</v>
      </c>
      <c r="AH24" s="44">
        <f>IFERROR(__xludf.DUMMYFUNCTION("""COMPUTED_VALUE"""),0.0)</f>
        <v>0</v>
      </c>
      <c r="AI24" s="44">
        <f>IFERROR(__xludf.DUMMYFUNCTION("""COMPUTED_VALUE"""),0.0)</f>
        <v>0</v>
      </c>
      <c r="AJ24" s="44">
        <f>IFERROR(__xludf.DUMMYFUNCTION("""COMPUTED_VALUE"""),0.0)</f>
        <v>0</v>
      </c>
      <c r="AK24" s="44">
        <f>IFERROR(__xludf.DUMMYFUNCTION("""COMPUTED_VALUE"""),1.0)</f>
        <v>1</v>
      </c>
      <c r="AL24" s="44">
        <f>IFERROR(__xludf.DUMMYFUNCTION("""COMPUTED_VALUE"""),0.0)</f>
        <v>0</v>
      </c>
      <c r="AM24" s="44">
        <f>IFERROR(__xludf.DUMMYFUNCTION("""COMPUTED_VALUE"""),152.0)</f>
        <v>152</v>
      </c>
      <c r="AN24" s="44">
        <f>IFERROR(__xludf.DUMMYFUNCTION("""COMPUTED_VALUE"""),2.0)</f>
        <v>2</v>
      </c>
      <c r="AO24" s="44">
        <f>IFERROR(__xludf.DUMMYFUNCTION("""COMPUTED_VALUE"""),2.0)</f>
        <v>2</v>
      </c>
      <c r="AP24" s="44">
        <f>IFERROR(__xludf.DUMMYFUNCTION("""COMPUTED_VALUE"""),0.0)</f>
        <v>0</v>
      </c>
      <c r="AQ24" s="44">
        <f>IFERROR(__xludf.DUMMYFUNCTION("""COMPUTED_VALUE"""),0.0)</f>
        <v>0</v>
      </c>
      <c r="AR24" s="44">
        <f>IFERROR(__xludf.DUMMYFUNCTION("""COMPUTED_VALUE"""),0.0)</f>
        <v>0</v>
      </c>
      <c r="AS24" s="44">
        <f>IFERROR(__xludf.DUMMYFUNCTION("""COMPUTED_VALUE"""),3.0)</f>
        <v>3</v>
      </c>
      <c r="AT24" s="44">
        <f>IFERROR(__xludf.DUMMYFUNCTION("""COMPUTED_VALUE"""),1.0)</f>
        <v>1</v>
      </c>
      <c r="AU24" s="44">
        <f>IFERROR(__xludf.DUMMYFUNCTION("""COMPUTED_VALUE"""),11.0)</f>
        <v>11</v>
      </c>
      <c r="AV24" s="44">
        <f>IFERROR(__xludf.DUMMYFUNCTION("""COMPUTED_VALUE"""),6.0)</f>
        <v>6</v>
      </c>
      <c r="AW24" s="44">
        <f>IFERROR(__xludf.DUMMYFUNCTION("""COMPUTED_VALUE"""),3.0)</f>
        <v>3</v>
      </c>
      <c r="AX24" s="45">
        <f t="shared" si="2"/>
        <v>236</v>
      </c>
    </row>
    <row r="25" ht="15.75" customHeight="1">
      <c r="A25" s="46" t="s">
        <v>16</v>
      </c>
      <c r="B25" s="47" t="s">
        <v>153</v>
      </c>
      <c r="C25" s="48">
        <v>4.0</v>
      </c>
      <c r="D25" s="48">
        <v>536.0</v>
      </c>
      <c r="E25" s="49">
        <f>IFERROR(__xludf.DUMMYFUNCTION("""COMPUTED_VALUE"""),314.0)</f>
        <v>314</v>
      </c>
      <c r="F25" s="49">
        <f>IFERROR(__xludf.DUMMYFUNCTION("""COMPUTED_VALUE"""),3.0)</f>
        <v>3</v>
      </c>
      <c r="G25" s="49">
        <f>IFERROR(__xludf.DUMMYFUNCTION("""COMPUTED_VALUE"""),2.0)</f>
        <v>2</v>
      </c>
      <c r="H25" s="49">
        <f>IFERROR(__xludf.DUMMYFUNCTION("""COMPUTED_VALUE"""),312.0)</f>
        <v>312</v>
      </c>
      <c r="I25" s="44">
        <f>IFERROR(__xludf.DUMMYFUNCTION("""COMPUTED_VALUE"""),1.0)</f>
        <v>1</v>
      </c>
      <c r="J25" s="44">
        <f>IFERROR(__xludf.DUMMYFUNCTION("""COMPUTED_VALUE"""),24.0)</f>
        <v>24</v>
      </c>
      <c r="K25" s="44">
        <f>IFERROR(__xludf.DUMMYFUNCTION("""COMPUTED_VALUE"""),5.0)</f>
        <v>5</v>
      </c>
      <c r="L25" s="44">
        <f>IFERROR(__xludf.DUMMYFUNCTION("""COMPUTED_VALUE"""),1.0)</f>
        <v>1</v>
      </c>
      <c r="M25" s="44">
        <f>IFERROR(__xludf.DUMMYFUNCTION("""COMPUTED_VALUE"""),2.0)</f>
        <v>2</v>
      </c>
      <c r="N25" s="44">
        <f>IFERROR(__xludf.DUMMYFUNCTION("""COMPUTED_VALUE"""),1.0)</f>
        <v>1</v>
      </c>
      <c r="O25" s="44">
        <f>IFERROR(__xludf.DUMMYFUNCTION("""COMPUTED_VALUE"""),0.0)</f>
        <v>0</v>
      </c>
      <c r="P25" s="44">
        <f>IFERROR(__xludf.DUMMYFUNCTION("""COMPUTED_VALUE"""),1.0)</f>
        <v>1</v>
      </c>
      <c r="Q25" s="44">
        <f>IFERROR(__xludf.DUMMYFUNCTION("""COMPUTED_VALUE"""),0.0)</f>
        <v>0</v>
      </c>
      <c r="R25" s="44">
        <f>IFERROR(__xludf.DUMMYFUNCTION("""COMPUTED_VALUE"""),13.0)</f>
        <v>13</v>
      </c>
      <c r="S25" s="44">
        <f>IFERROR(__xludf.DUMMYFUNCTION("""COMPUTED_VALUE"""),0.0)</f>
        <v>0</v>
      </c>
      <c r="T25" s="44">
        <f>IFERROR(__xludf.DUMMYFUNCTION("""COMPUTED_VALUE"""),0.0)</f>
        <v>0</v>
      </c>
      <c r="U25" s="44">
        <f>IFERROR(__xludf.DUMMYFUNCTION("""COMPUTED_VALUE"""),1.0)</f>
        <v>1</v>
      </c>
      <c r="V25" s="44">
        <f>IFERROR(__xludf.DUMMYFUNCTION("""COMPUTED_VALUE"""),0.0)</f>
        <v>0</v>
      </c>
      <c r="W25" s="44">
        <f>IFERROR(__xludf.DUMMYFUNCTION("""COMPUTED_VALUE"""),0.0)</f>
        <v>0</v>
      </c>
      <c r="X25" s="44">
        <f>IFERROR(__xludf.DUMMYFUNCTION("""COMPUTED_VALUE"""),0.0)</f>
        <v>0</v>
      </c>
      <c r="Y25" s="44">
        <f>IFERROR(__xludf.DUMMYFUNCTION("""COMPUTED_VALUE"""),0.0)</f>
        <v>0</v>
      </c>
      <c r="Z25" s="44">
        <f>IFERROR(__xludf.DUMMYFUNCTION("""COMPUTED_VALUE"""),1.0)</f>
        <v>1</v>
      </c>
      <c r="AA25" s="44">
        <f>IFERROR(__xludf.DUMMYFUNCTION("""COMPUTED_VALUE"""),1.0)</f>
        <v>1</v>
      </c>
      <c r="AB25" s="44">
        <f>IFERROR(__xludf.DUMMYFUNCTION("""COMPUTED_VALUE"""),0.0)</f>
        <v>0</v>
      </c>
      <c r="AC25" s="44">
        <f>IFERROR(__xludf.DUMMYFUNCTION("""COMPUTED_VALUE"""),1.0)</f>
        <v>1</v>
      </c>
      <c r="AD25" s="44">
        <f>IFERROR(__xludf.DUMMYFUNCTION("""COMPUTED_VALUE"""),0.0)</f>
        <v>0</v>
      </c>
      <c r="AE25" s="44">
        <f>IFERROR(__xludf.DUMMYFUNCTION("""COMPUTED_VALUE"""),0.0)</f>
        <v>0</v>
      </c>
      <c r="AF25" s="44">
        <f>IFERROR(__xludf.DUMMYFUNCTION("""COMPUTED_VALUE"""),0.0)</f>
        <v>0</v>
      </c>
      <c r="AG25" s="44">
        <f>IFERROR(__xludf.DUMMYFUNCTION("""COMPUTED_VALUE"""),0.0)</f>
        <v>0</v>
      </c>
      <c r="AH25" s="44">
        <f>IFERROR(__xludf.DUMMYFUNCTION("""COMPUTED_VALUE"""),1.0)</f>
        <v>1</v>
      </c>
      <c r="AI25" s="44">
        <f>IFERROR(__xludf.DUMMYFUNCTION("""COMPUTED_VALUE"""),0.0)</f>
        <v>0</v>
      </c>
      <c r="AJ25" s="44">
        <f>IFERROR(__xludf.DUMMYFUNCTION("""COMPUTED_VALUE"""),0.0)</f>
        <v>0</v>
      </c>
      <c r="AK25" s="44">
        <f>IFERROR(__xludf.DUMMYFUNCTION("""COMPUTED_VALUE"""),1.0)</f>
        <v>1</v>
      </c>
      <c r="AL25" s="44">
        <f>IFERROR(__xludf.DUMMYFUNCTION("""COMPUTED_VALUE"""),0.0)</f>
        <v>0</v>
      </c>
      <c r="AM25" s="44">
        <f>IFERROR(__xludf.DUMMYFUNCTION("""COMPUTED_VALUE"""),135.0)</f>
        <v>135</v>
      </c>
      <c r="AN25" s="44">
        <f>IFERROR(__xludf.DUMMYFUNCTION("""COMPUTED_VALUE"""),2.0)</f>
        <v>2</v>
      </c>
      <c r="AO25" s="44">
        <f>IFERROR(__xludf.DUMMYFUNCTION("""COMPUTED_VALUE"""),1.0)</f>
        <v>1</v>
      </c>
      <c r="AP25" s="44">
        <f>IFERROR(__xludf.DUMMYFUNCTION("""COMPUTED_VALUE"""),1.0)</f>
        <v>1</v>
      </c>
      <c r="AQ25" s="44">
        <f>IFERROR(__xludf.DUMMYFUNCTION("""COMPUTED_VALUE"""),2.0)</f>
        <v>2</v>
      </c>
      <c r="AR25" s="44">
        <f>IFERROR(__xludf.DUMMYFUNCTION("""COMPUTED_VALUE"""),93.0)</f>
        <v>93</v>
      </c>
      <c r="AS25" s="44">
        <f>IFERROR(__xludf.DUMMYFUNCTION("""COMPUTED_VALUE"""),2.0)</f>
        <v>2</v>
      </c>
      <c r="AT25" s="44">
        <f>IFERROR(__xludf.DUMMYFUNCTION("""COMPUTED_VALUE"""),0.0)</f>
        <v>0</v>
      </c>
      <c r="AU25" s="44">
        <f>IFERROR(__xludf.DUMMYFUNCTION("""COMPUTED_VALUE"""),16.0)</f>
        <v>16</v>
      </c>
      <c r="AV25" s="44">
        <f>IFERROR(__xludf.DUMMYFUNCTION("""COMPUTED_VALUE"""),6.0)</f>
        <v>6</v>
      </c>
      <c r="AW25" s="44"/>
      <c r="AX25" s="45">
        <f t="shared" si="2"/>
        <v>312</v>
      </c>
    </row>
    <row r="26" ht="15.75" customHeight="1">
      <c r="A26" s="46" t="s">
        <v>16</v>
      </c>
      <c r="B26" s="47" t="s">
        <v>154</v>
      </c>
      <c r="C26" s="48">
        <v>1.0</v>
      </c>
      <c r="D26" s="48">
        <v>530.0</v>
      </c>
      <c r="E26" s="49">
        <f>IFERROR(__xludf.DUMMYFUNCTION("""COMPUTED_VALUE"""),240.0)</f>
        <v>240</v>
      </c>
      <c r="F26" s="49">
        <f>IFERROR(__xludf.DUMMYFUNCTION("""COMPUTED_VALUE"""),1.0)</f>
        <v>1</v>
      </c>
      <c r="G26" s="49">
        <f>IFERROR(__xludf.DUMMYFUNCTION("""COMPUTED_VALUE"""),0.0)</f>
        <v>0</v>
      </c>
      <c r="H26" s="49">
        <f>IFERROR(__xludf.DUMMYFUNCTION("""COMPUTED_VALUE"""),240.0)</f>
        <v>240</v>
      </c>
      <c r="I26" s="44">
        <f>IFERROR(__xludf.DUMMYFUNCTION("""COMPUTED_VALUE"""),1.0)</f>
        <v>1</v>
      </c>
      <c r="J26" s="44">
        <f>IFERROR(__xludf.DUMMYFUNCTION("""COMPUTED_VALUE"""),1.0)</f>
        <v>1</v>
      </c>
      <c r="K26" s="44">
        <f>IFERROR(__xludf.DUMMYFUNCTION("""COMPUTED_VALUE"""),2.0)</f>
        <v>2</v>
      </c>
      <c r="L26" s="44">
        <f>IFERROR(__xludf.DUMMYFUNCTION("""COMPUTED_VALUE"""),0.0)</f>
        <v>0</v>
      </c>
      <c r="M26" s="44">
        <f>IFERROR(__xludf.DUMMYFUNCTION("""COMPUTED_VALUE"""),0.0)</f>
        <v>0</v>
      </c>
      <c r="N26" s="44">
        <f>IFERROR(__xludf.DUMMYFUNCTION("""COMPUTED_VALUE"""),2.0)</f>
        <v>2</v>
      </c>
      <c r="O26" s="44">
        <f>IFERROR(__xludf.DUMMYFUNCTION("""COMPUTED_VALUE"""),0.0)</f>
        <v>0</v>
      </c>
      <c r="P26" s="44">
        <f>IFERROR(__xludf.DUMMYFUNCTION("""COMPUTED_VALUE"""),1.0)</f>
        <v>1</v>
      </c>
      <c r="Q26" s="44">
        <f>IFERROR(__xludf.DUMMYFUNCTION("""COMPUTED_VALUE"""),0.0)</f>
        <v>0</v>
      </c>
      <c r="R26" s="44">
        <f>IFERROR(__xludf.DUMMYFUNCTION("""COMPUTED_VALUE"""),1.0)</f>
        <v>1</v>
      </c>
      <c r="S26" s="44">
        <f>IFERROR(__xludf.DUMMYFUNCTION("""COMPUTED_VALUE"""),1.0)</f>
        <v>1</v>
      </c>
      <c r="T26" s="44">
        <f>IFERROR(__xludf.DUMMYFUNCTION("""COMPUTED_VALUE"""),0.0)</f>
        <v>0</v>
      </c>
      <c r="U26" s="44">
        <f>IFERROR(__xludf.DUMMYFUNCTION("""COMPUTED_VALUE"""),0.0)</f>
        <v>0</v>
      </c>
      <c r="V26" s="44">
        <f>IFERROR(__xludf.DUMMYFUNCTION("""COMPUTED_VALUE"""),0.0)</f>
        <v>0</v>
      </c>
      <c r="W26" s="44">
        <f>IFERROR(__xludf.DUMMYFUNCTION("""COMPUTED_VALUE"""),0.0)</f>
        <v>0</v>
      </c>
      <c r="X26" s="44">
        <f>IFERROR(__xludf.DUMMYFUNCTION("""COMPUTED_VALUE"""),0.0)</f>
        <v>0</v>
      </c>
      <c r="Y26" s="44">
        <f>IFERROR(__xludf.DUMMYFUNCTION("""COMPUTED_VALUE"""),0.0)</f>
        <v>0</v>
      </c>
      <c r="Z26" s="44">
        <f>IFERROR(__xludf.DUMMYFUNCTION("""COMPUTED_VALUE"""),1.0)</f>
        <v>1</v>
      </c>
      <c r="AA26" s="44">
        <f>IFERROR(__xludf.DUMMYFUNCTION("""COMPUTED_VALUE"""),0.0)</f>
        <v>0</v>
      </c>
      <c r="AB26" s="44">
        <f>IFERROR(__xludf.DUMMYFUNCTION("""COMPUTED_VALUE"""),0.0)</f>
        <v>0</v>
      </c>
      <c r="AC26" s="44">
        <f>IFERROR(__xludf.DUMMYFUNCTION("""COMPUTED_VALUE"""),1.0)</f>
        <v>1</v>
      </c>
      <c r="AD26" s="44">
        <f>IFERROR(__xludf.DUMMYFUNCTION("""COMPUTED_VALUE"""),0.0)</f>
        <v>0</v>
      </c>
      <c r="AE26" s="44">
        <f>IFERROR(__xludf.DUMMYFUNCTION("""COMPUTED_VALUE"""),0.0)</f>
        <v>0</v>
      </c>
      <c r="AF26" s="44">
        <f>IFERROR(__xludf.DUMMYFUNCTION("""COMPUTED_VALUE"""),0.0)</f>
        <v>0</v>
      </c>
      <c r="AG26" s="44">
        <f>IFERROR(__xludf.DUMMYFUNCTION("""COMPUTED_VALUE"""),0.0)</f>
        <v>0</v>
      </c>
      <c r="AH26" s="44">
        <f>IFERROR(__xludf.DUMMYFUNCTION("""COMPUTED_VALUE"""),0.0)</f>
        <v>0</v>
      </c>
      <c r="AI26" s="44">
        <f>IFERROR(__xludf.DUMMYFUNCTION("""COMPUTED_VALUE"""),1.0)</f>
        <v>1</v>
      </c>
      <c r="AJ26" s="44">
        <f>IFERROR(__xludf.DUMMYFUNCTION("""COMPUTED_VALUE"""),0.0)</f>
        <v>0</v>
      </c>
      <c r="AK26" s="44">
        <f>IFERROR(__xludf.DUMMYFUNCTION("""COMPUTED_VALUE"""),0.0)</f>
        <v>0</v>
      </c>
      <c r="AL26" s="44">
        <f>IFERROR(__xludf.DUMMYFUNCTION("""COMPUTED_VALUE"""),1.0)</f>
        <v>1</v>
      </c>
      <c r="AM26" s="44">
        <f>IFERROR(__xludf.DUMMYFUNCTION("""COMPUTED_VALUE"""),54.0)</f>
        <v>54</v>
      </c>
      <c r="AN26" s="44">
        <f>IFERROR(__xludf.DUMMYFUNCTION("""COMPUTED_VALUE"""),1.0)</f>
        <v>1</v>
      </c>
      <c r="AO26" s="44">
        <f>IFERROR(__xludf.DUMMYFUNCTION("""COMPUTED_VALUE"""),0.0)</f>
        <v>0</v>
      </c>
      <c r="AP26" s="44">
        <f>IFERROR(__xludf.DUMMYFUNCTION("""COMPUTED_VALUE"""),0.0)</f>
        <v>0</v>
      </c>
      <c r="AQ26" s="44">
        <f>IFERROR(__xludf.DUMMYFUNCTION("""COMPUTED_VALUE"""),0.0)</f>
        <v>0</v>
      </c>
      <c r="AR26" s="44">
        <f>IFERROR(__xludf.DUMMYFUNCTION("""COMPUTED_VALUE"""),59.0)</f>
        <v>59</v>
      </c>
      <c r="AS26" s="44">
        <f>IFERROR(__xludf.DUMMYFUNCTION("""COMPUTED_VALUE"""),3.0)</f>
        <v>3</v>
      </c>
      <c r="AT26" s="44">
        <f>IFERROR(__xludf.DUMMYFUNCTION("""COMPUTED_VALUE"""),0.0)</f>
        <v>0</v>
      </c>
      <c r="AU26" s="44">
        <f>IFERROR(__xludf.DUMMYFUNCTION("""COMPUTED_VALUE"""),107.0)</f>
        <v>107</v>
      </c>
      <c r="AV26" s="44">
        <f>IFERROR(__xludf.DUMMYFUNCTION("""COMPUTED_VALUE"""),3.0)</f>
        <v>3</v>
      </c>
      <c r="AW26" s="44">
        <f>IFERROR(__xludf.DUMMYFUNCTION("""COMPUTED_VALUE"""),0.0)</f>
        <v>0</v>
      </c>
      <c r="AX26" s="45">
        <f t="shared" si="2"/>
        <v>240</v>
      </c>
    </row>
    <row r="27" ht="15.75" customHeight="1">
      <c r="A27" s="46" t="s">
        <v>16</v>
      </c>
      <c r="B27" s="47" t="s">
        <v>154</v>
      </c>
      <c r="C27" s="48">
        <v>2.0</v>
      </c>
      <c r="D27" s="48">
        <v>525.0</v>
      </c>
      <c r="E27" s="49">
        <f>IFERROR(__xludf.DUMMYFUNCTION("""COMPUTED_VALUE"""),246.0)</f>
        <v>246</v>
      </c>
      <c r="F27" s="49">
        <f>IFERROR(__xludf.DUMMYFUNCTION("""COMPUTED_VALUE"""),3.0)</f>
        <v>3</v>
      </c>
      <c r="G27" s="49">
        <f>IFERROR(__xludf.DUMMYFUNCTION("""COMPUTED_VALUE"""),1.0)</f>
        <v>1</v>
      </c>
      <c r="H27" s="49">
        <f>IFERROR(__xludf.DUMMYFUNCTION("""COMPUTED_VALUE"""),245.0)</f>
        <v>245</v>
      </c>
      <c r="I27" s="44">
        <f>IFERROR(__xludf.DUMMYFUNCTION("""COMPUTED_VALUE"""),0.0)</f>
        <v>0</v>
      </c>
      <c r="J27" s="44">
        <f>IFERROR(__xludf.DUMMYFUNCTION("""COMPUTED_VALUE"""),4.0)</f>
        <v>4</v>
      </c>
      <c r="K27" s="44">
        <f>IFERROR(__xludf.DUMMYFUNCTION("""COMPUTED_VALUE"""),6.0)</f>
        <v>6</v>
      </c>
      <c r="L27" s="44">
        <f>IFERROR(__xludf.DUMMYFUNCTION("""COMPUTED_VALUE"""),0.0)</f>
        <v>0</v>
      </c>
      <c r="M27" s="44">
        <f>IFERROR(__xludf.DUMMYFUNCTION("""COMPUTED_VALUE"""),0.0)</f>
        <v>0</v>
      </c>
      <c r="N27" s="44">
        <f>IFERROR(__xludf.DUMMYFUNCTION("""COMPUTED_VALUE"""),0.0)</f>
        <v>0</v>
      </c>
      <c r="O27" s="44">
        <f>IFERROR(__xludf.DUMMYFUNCTION("""COMPUTED_VALUE"""),0.0)</f>
        <v>0</v>
      </c>
      <c r="P27" s="44">
        <f>IFERROR(__xludf.DUMMYFUNCTION("""COMPUTED_VALUE"""),2.0)</f>
        <v>2</v>
      </c>
      <c r="Q27" s="44">
        <f>IFERROR(__xludf.DUMMYFUNCTION("""COMPUTED_VALUE"""),0.0)</f>
        <v>0</v>
      </c>
      <c r="R27" s="44">
        <f>IFERROR(__xludf.DUMMYFUNCTION("""COMPUTED_VALUE"""),0.0)</f>
        <v>0</v>
      </c>
      <c r="S27" s="44">
        <f>IFERROR(__xludf.DUMMYFUNCTION("""COMPUTED_VALUE"""),2.0)</f>
        <v>2</v>
      </c>
      <c r="T27" s="44">
        <f>IFERROR(__xludf.DUMMYFUNCTION("""COMPUTED_VALUE"""),0.0)</f>
        <v>0</v>
      </c>
      <c r="U27" s="44">
        <f>IFERROR(__xludf.DUMMYFUNCTION("""COMPUTED_VALUE"""),2.0)</f>
        <v>2</v>
      </c>
      <c r="V27" s="44">
        <f>IFERROR(__xludf.DUMMYFUNCTION("""COMPUTED_VALUE"""),0.0)</f>
        <v>0</v>
      </c>
      <c r="W27" s="44">
        <f>IFERROR(__xludf.DUMMYFUNCTION("""COMPUTED_VALUE"""),0.0)</f>
        <v>0</v>
      </c>
      <c r="X27" s="44">
        <f>IFERROR(__xludf.DUMMYFUNCTION("""COMPUTED_VALUE"""),0.0)</f>
        <v>0</v>
      </c>
      <c r="Y27" s="44">
        <f>IFERROR(__xludf.DUMMYFUNCTION("""COMPUTED_VALUE"""),3.0)</f>
        <v>3</v>
      </c>
      <c r="Z27" s="44">
        <f>IFERROR(__xludf.DUMMYFUNCTION("""COMPUTED_VALUE"""),1.0)</f>
        <v>1</v>
      </c>
      <c r="AA27" s="44">
        <f>IFERROR(__xludf.DUMMYFUNCTION("""COMPUTED_VALUE"""),0.0)</f>
        <v>0</v>
      </c>
      <c r="AB27" s="44">
        <f>IFERROR(__xludf.DUMMYFUNCTION("""COMPUTED_VALUE"""),0.0)</f>
        <v>0</v>
      </c>
      <c r="AC27" s="44">
        <f>IFERROR(__xludf.DUMMYFUNCTION("""COMPUTED_VALUE"""),3.0)</f>
        <v>3</v>
      </c>
      <c r="AD27" s="44">
        <f>IFERROR(__xludf.DUMMYFUNCTION("""COMPUTED_VALUE"""),2.0)</f>
        <v>2</v>
      </c>
      <c r="AE27" s="44">
        <f>IFERROR(__xludf.DUMMYFUNCTION("""COMPUTED_VALUE"""),2.0)</f>
        <v>2</v>
      </c>
      <c r="AF27" s="44">
        <f>IFERROR(__xludf.DUMMYFUNCTION("""COMPUTED_VALUE"""),0.0)</f>
        <v>0</v>
      </c>
      <c r="AG27" s="44">
        <f>IFERROR(__xludf.DUMMYFUNCTION("""COMPUTED_VALUE"""),0.0)</f>
        <v>0</v>
      </c>
      <c r="AH27" s="44">
        <f>IFERROR(__xludf.DUMMYFUNCTION("""COMPUTED_VALUE"""),2.0)</f>
        <v>2</v>
      </c>
      <c r="AI27" s="44">
        <f>IFERROR(__xludf.DUMMYFUNCTION("""COMPUTED_VALUE"""),0.0)</f>
        <v>0</v>
      </c>
      <c r="AJ27" s="44">
        <f>IFERROR(__xludf.DUMMYFUNCTION("""COMPUTED_VALUE"""),2.0)</f>
        <v>2</v>
      </c>
      <c r="AK27" s="44">
        <f>IFERROR(__xludf.DUMMYFUNCTION("""COMPUTED_VALUE"""),1.0)</f>
        <v>1</v>
      </c>
      <c r="AL27" s="44">
        <f>IFERROR(__xludf.DUMMYFUNCTION("""COMPUTED_VALUE"""),0.0)</f>
        <v>0</v>
      </c>
      <c r="AM27" s="44">
        <f>IFERROR(__xludf.DUMMYFUNCTION("""COMPUTED_VALUE"""),49.0)</f>
        <v>49</v>
      </c>
      <c r="AN27" s="44">
        <f>IFERROR(__xludf.DUMMYFUNCTION("""COMPUTED_VALUE"""),0.0)</f>
        <v>0</v>
      </c>
      <c r="AO27" s="44">
        <f>IFERROR(__xludf.DUMMYFUNCTION("""COMPUTED_VALUE"""),1.0)</f>
        <v>1</v>
      </c>
      <c r="AP27" s="44">
        <f>IFERROR(__xludf.DUMMYFUNCTION("""COMPUTED_VALUE"""),0.0)</f>
        <v>0</v>
      </c>
      <c r="AQ27" s="44">
        <f>IFERROR(__xludf.DUMMYFUNCTION("""COMPUTED_VALUE"""),0.0)</f>
        <v>0</v>
      </c>
      <c r="AR27" s="44">
        <f>IFERROR(__xludf.DUMMYFUNCTION("""COMPUTED_VALUE"""),53.0)</f>
        <v>53</v>
      </c>
      <c r="AS27" s="44">
        <f>IFERROR(__xludf.DUMMYFUNCTION("""COMPUTED_VALUE"""),2.0)</f>
        <v>2</v>
      </c>
      <c r="AT27" s="44">
        <f>IFERROR(__xludf.DUMMYFUNCTION("""COMPUTED_VALUE"""),0.0)</f>
        <v>0</v>
      </c>
      <c r="AU27" s="44">
        <f>IFERROR(__xludf.DUMMYFUNCTION("""COMPUTED_VALUE"""),106.0)</f>
        <v>106</v>
      </c>
      <c r="AV27" s="44">
        <f>IFERROR(__xludf.DUMMYFUNCTION("""COMPUTED_VALUE"""),1.0)</f>
        <v>1</v>
      </c>
      <c r="AW27" s="44">
        <f>IFERROR(__xludf.DUMMYFUNCTION("""COMPUTED_VALUE"""),1.0)</f>
        <v>1</v>
      </c>
      <c r="AX27" s="45">
        <f t="shared" si="2"/>
        <v>245</v>
      </c>
    </row>
    <row r="28" ht="15.75" customHeight="1">
      <c r="A28" s="46" t="s">
        <v>16</v>
      </c>
      <c r="B28" s="47" t="s">
        <v>154</v>
      </c>
      <c r="C28" s="48">
        <v>3.0</v>
      </c>
      <c r="D28" s="48">
        <v>504.0</v>
      </c>
      <c r="E28" s="49">
        <f>IFERROR(__xludf.DUMMYFUNCTION("""COMPUTED_VALUE"""),265.0)</f>
        <v>265</v>
      </c>
      <c r="F28" s="49">
        <f>IFERROR(__xludf.DUMMYFUNCTION("""COMPUTED_VALUE"""),2.0)</f>
        <v>2</v>
      </c>
      <c r="G28" s="49">
        <f>IFERROR(__xludf.DUMMYFUNCTION("""COMPUTED_VALUE"""),0.0)</f>
        <v>0</v>
      </c>
      <c r="H28" s="49">
        <f>IFERROR(__xludf.DUMMYFUNCTION("""COMPUTED_VALUE"""),265.0)</f>
        <v>265</v>
      </c>
      <c r="I28" s="44">
        <f>IFERROR(__xludf.DUMMYFUNCTION("""COMPUTED_VALUE"""),0.0)</f>
        <v>0</v>
      </c>
      <c r="J28" s="44">
        <f>IFERROR(__xludf.DUMMYFUNCTION("""COMPUTED_VALUE"""),1.0)</f>
        <v>1</v>
      </c>
      <c r="K28" s="44">
        <f>IFERROR(__xludf.DUMMYFUNCTION("""COMPUTED_VALUE"""),0.0)</f>
        <v>0</v>
      </c>
      <c r="L28" s="44">
        <f>IFERROR(__xludf.DUMMYFUNCTION("""COMPUTED_VALUE"""),0.0)</f>
        <v>0</v>
      </c>
      <c r="M28" s="44">
        <f>IFERROR(__xludf.DUMMYFUNCTION("""COMPUTED_VALUE"""),0.0)</f>
        <v>0</v>
      </c>
      <c r="N28" s="44">
        <f>IFERROR(__xludf.DUMMYFUNCTION("""COMPUTED_VALUE"""),0.0)</f>
        <v>0</v>
      </c>
      <c r="O28" s="44">
        <f>IFERROR(__xludf.DUMMYFUNCTION("""COMPUTED_VALUE"""),0.0)</f>
        <v>0</v>
      </c>
      <c r="P28" s="44">
        <f>IFERROR(__xludf.DUMMYFUNCTION("""COMPUTED_VALUE"""),0.0)</f>
        <v>0</v>
      </c>
      <c r="Q28" s="44">
        <f>IFERROR(__xludf.DUMMYFUNCTION("""COMPUTED_VALUE"""),0.0)</f>
        <v>0</v>
      </c>
      <c r="R28" s="44">
        <f>IFERROR(__xludf.DUMMYFUNCTION("""COMPUTED_VALUE"""),3.0)</f>
        <v>3</v>
      </c>
      <c r="S28" s="44">
        <f>IFERROR(__xludf.DUMMYFUNCTION("""COMPUTED_VALUE"""),0.0)</f>
        <v>0</v>
      </c>
      <c r="T28" s="44">
        <f>IFERROR(__xludf.DUMMYFUNCTION("""COMPUTED_VALUE"""),0.0)</f>
        <v>0</v>
      </c>
      <c r="U28" s="44">
        <f>IFERROR(__xludf.DUMMYFUNCTION("""COMPUTED_VALUE"""),0.0)</f>
        <v>0</v>
      </c>
      <c r="V28" s="44">
        <f>IFERROR(__xludf.DUMMYFUNCTION("""COMPUTED_VALUE"""),0.0)</f>
        <v>0</v>
      </c>
      <c r="W28" s="44">
        <f>IFERROR(__xludf.DUMMYFUNCTION("""COMPUTED_VALUE"""),0.0)</f>
        <v>0</v>
      </c>
      <c r="X28" s="44">
        <f>IFERROR(__xludf.DUMMYFUNCTION("""COMPUTED_VALUE"""),0.0)</f>
        <v>0</v>
      </c>
      <c r="Y28" s="44">
        <f>IFERROR(__xludf.DUMMYFUNCTION("""COMPUTED_VALUE"""),4.0)</f>
        <v>4</v>
      </c>
      <c r="Z28" s="44">
        <f>IFERROR(__xludf.DUMMYFUNCTION("""COMPUTED_VALUE"""),1.0)</f>
        <v>1</v>
      </c>
      <c r="AA28" s="44">
        <f>IFERROR(__xludf.DUMMYFUNCTION("""COMPUTED_VALUE"""),5.0)</f>
        <v>5</v>
      </c>
      <c r="AB28" s="44">
        <f>IFERROR(__xludf.DUMMYFUNCTION("""COMPUTED_VALUE"""),0.0)</f>
        <v>0</v>
      </c>
      <c r="AC28" s="44">
        <f>IFERROR(__xludf.DUMMYFUNCTION("""COMPUTED_VALUE"""),2.0)</f>
        <v>2</v>
      </c>
      <c r="AD28" s="44">
        <f>IFERROR(__xludf.DUMMYFUNCTION("""COMPUTED_VALUE"""),0.0)</f>
        <v>0</v>
      </c>
      <c r="AE28" s="44">
        <f>IFERROR(__xludf.DUMMYFUNCTION("""COMPUTED_VALUE"""),0.0)</f>
        <v>0</v>
      </c>
      <c r="AF28" s="44">
        <f>IFERROR(__xludf.DUMMYFUNCTION("""COMPUTED_VALUE"""),0.0)</f>
        <v>0</v>
      </c>
      <c r="AG28" s="44">
        <f>IFERROR(__xludf.DUMMYFUNCTION("""COMPUTED_VALUE"""),0.0)</f>
        <v>0</v>
      </c>
      <c r="AH28" s="44">
        <f>IFERROR(__xludf.DUMMYFUNCTION("""COMPUTED_VALUE"""),0.0)</f>
        <v>0</v>
      </c>
      <c r="AI28" s="44">
        <f>IFERROR(__xludf.DUMMYFUNCTION("""COMPUTED_VALUE"""),0.0)</f>
        <v>0</v>
      </c>
      <c r="AJ28" s="44">
        <f>IFERROR(__xludf.DUMMYFUNCTION("""COMPUTED_VALUE"""),0.0)</f>
        <v>0</v>
      </c>
      <c r="AK28" s="44">
        <f>IFERROR(__xludf.DUMMYFUNCTION("""COMPUTED_VALUE"""),0.0)</f>
        <v>0</v>
      </c>
      <c r="AL28" s="44">
        <f>IFERROR(__xludf.DUMMYFUNCTION("""COMPUTED_VALUE"""),1.0)</f>
        <v>1</v>
      </c>
      <c r="AM28" s="44">
        <f>IFERROR(__xludf.DUMMYFUNCTION("""COMPUTED_VALUE"""),40.0)</f>
        <v>40</v>
      </c>
      <c r="AN28" s="44">
        <f>IFERROR(__xludf.DUMMYFUNCTION("""COMPUTED_VALUE"""),0.0)</f>
        <v>0</v>
      </c>
      <c r="AO28" s="44">
        <f>IFERROR(__xludf.DUMMYFUNCTION("""COMPUTED_VALUE"""),1.0)</f>
        <v>1</v>
      </c>
      <c r="AP28" s="44">
        <f>IFERROR(__xludf.DUMMYFUNCTION("""COMPUTED_VALUE"""),0.0)</f>
        <v>0</v>
      </c>
      <c r="AQ28" s="44">
        <f>IFERROR(__xludf.DUMMYFUNCTION("""COMPUTED_VALUE"""),0.0)</f>
        <v>0</v>
      </c>
      <c r="AR28" s="44">
        <f>IFERROR(__xludf.DUMMYFUNCTION("""COMPUTED_VALUE"""),71.0)</f>
        <v>71</v>
      </c>
      <c r="AS28" s="44">
        <f>IFERROR(__xludf.DUMMYFUNCTION("""COMPUTED_VALUE"""),1.0)</f>
        <v>1</v>
      </c>
      <c r="AT28" s="44">
        <f>IFERROR(__xludf.DUMMYFUNCTION("""COMPUTED_VALUE"""),0.0)</f>
        <v>0</v>
      </c>
      <c r="AU28" s="44">
        <f>IFERROR(__xludf.DUMMYFUNCTION("""COMPUTED_VALUE"""),134.0)</f>
        <v>134</v>
      </c>
      <c r="AV28" s="44">
        <f>IFERROR(__xludf.DUMMYFUNCTION("""COMPUTED_VALUE"""),1.0)</f>
        <v>1</v>
      </c>
      <c r="AW28" s="44">
        <f>IFERROR(__xludf.DUMMYFUNCTION("""COMPUTED_VALUE"""),0.0)</f>
        <v>0</v>
      </c>
      <c r="AX28" s="45">
        <f t="shared" si="2"/>
        <v>265</v>
      </c>
    </row>
    <row r="29" ht="15.75" customHeight="1">
      <c r="A29" s="46" t="s">
        <v>16</v>
      </c>
      <c r="B29" s="47" t="s">
        <v>154</v>
      </c>
      <c r="C29" s="48">
        <v>4.0</v>
      </c>
      <c r="D29" s="48">
        <v>439.0</v>
      </c>
      <c r="E29" s="49">
        <f>IFERROR(__xludf.DUMMYFUNCTION("""COMPUTED_VALUE"""),181.0)</f>
        <v>181</v>
      </c>
      <c r="F29" s="49">
        <f>IFERROR(__xludf.DUMMYFUNCTION("""COMPUTED_VALUE"""),2.0)</f>
        <v>2</v>
      </c>
      <c r="G29" s="49">
        <f>IFERROR(__xludf.DUMMYFUNCTION("""COMPUTED_VALUE"""),1.0)</f>
        <v>1</v>
      </c>
      <c r="H29" s="49">
        <f>IFERROR(__xludf.DUMMYFUNCTION("""COMPUTED_VALUE"""),180.0)</f>
        <v>180</v>
      </c>
      <c r="I29" s="44">
        <f>IFERROR(__xludf.DUMMYFUNCTION("""COMPUTED_VALUE"""),0.0)</f>
        <v>0</v>
      </c>
      <c r="J29" s="44">
        <f>IFERROR(__xludf.DUMMYFUNCTION("""COMPUTED_VALUE"""),5.0)</f>
        <v>5</v>
      </c>
      <c r="K29" s="44">
        <f>IFERROR(__xludf.DUMMYFUNCTION("""COMPUTED_VALUE"""),3.0)</f>
        <v>3</v>
      </c>
      <c r="L29" s="44">
        <f>IFERROR(__xludf.DUMMYFUNCTION("""COMPUTED_VALUE"""),0.0)</f>
        <v>0</v>
      </c>
      <c r="M29" s="44">
        <f>IFERROR(__xludf.DUMMYFUNCTION("""COMPUTED_VALUE"""),0.0)</f>
        <v>0</v>
      </c>
      <c r="N29" s="44">
        <f>IFERROR(__xludf.DUMMYFUNCTION("""COMPUTED_VALUE"""),0.0)</f>
        <v>0</v>
      </c>
      <c r="O29" s="44">
        <f>IFERROR(__xludf.DUMMYFUNCTION("""COMPUTED_VALUE"""),0.0)</f>
        <v>0</v>
      </c>
      <c r="P29" s="44">
        <f>IFERROR(__xludf.DUMMYFUNCTION("""COMPUTED_VALUE"""),1.0)</f>
        <v>1</v>
      </c>
      <c r="Q29" s="44">
        <f>IFERROR(__xludf.DUMMYFUNCTION("""COMPUTED_VALUE"""),0.0)</f>
        <v>0</v>
      </c>
      <c r="R29" s="44">
        <f>IFERROR(__xludf.DUMMYFUNCTION("""COMPUTED_VALUE"""),3.0)</f>
        <v>3</v>
      </c>
      <c r="S29" s="44">
        <f>IFERROR(__xludf.DUMMYFUNCTION("""COMPUTED_VALUE"""),1.0)</f>
        <v>1</v>
      </c>
      <c r="T29" s="44">
        <f>IFERROR(__xludf.DUMMYFUNCTION("""COMPUTED_VALUE"""),0.0)</f>
        <v>0</v>
      </c>
      <c r="U29" s="44">
        <f>IFERROR(__xludf.DUMMYFUNCTION("""COMPUTED_VALUE"""),0.0)</f>
        <v>0</v>
      </c>
      <c r="V29" s="44">
        <f>IFERROR(__xludf.DUMMYFUNCTION("""COMPUTED_VALUE"""),0.0)</f>
        <v>0</v>
      </c>
      <c r="W29" s="44">
        <f>IFERROR(__xludf.DUMMYFUNCTION("""COMPUTED_VALUE"""),0.0)</f>
        <v>0</v>
      </c>
      <c r="X29" s="44">
        <f>IFERROR(__xludf.DUMMYFUNCTION("""COMPUTED_VALUE"""),0.0)</f>
        <v>0</v>
      </c>
      <c r="Y29" s="44">
        <f>IFERROR(__xludf.DUMMYFUNCTION("""COMPUTED_VALUE"""),2.0)</f>
        <v>2</v>
      </c>
      <c r="Z29" s="44">
        <f>IFERROR(__xludf.DUMMYFUNCTION("""COMPUTED_VALUE"""),0.0)</f>
        <v>0</v>
      </c>
      <c r="AA29" s="44">
        <f>IFERROR(__xludf.DUMMYFUNCTION("""COMPUTED_VALUE"""),1.0)</f>
        <v>1</v>
      </c>
      <c r="AB29" s="44">
        <f>IFERROR(__xludf.DUMMYFUNCTION("""COMPUTED_VALUE"""),0.0)</f>
        <v>0</v>
      </c>
      <c r="AC29" s="44">
        <f>IFERROR(__xludf.DUMMYFUNCTION("""COMPUTED_VALUE"""),0.0)</f>
        <v>0</v>
      </c>
      <c r="AD29" s="44">
        <f>IFERROR(__xludf.DUMMYFUNCTION("""COMPUTED_VALUE"""),0.0)</f>
        <v>0</v>
      </c>
      <c r="AE29" s="44">
        <f>IFERROR(__xludf.DUMMYFUNCTION("""COMPUTED_VALUE"""),1.0)</f>
        <v>1</v>
      </c>
      <c r="AF29" s="44">
        <f>IFERROR(__xludf.DUMMYFUNCTION("""COMPUTED_VALUE"""),0.0)</f>
        <v>0</v>
      </c>
      <c r="AG29" s="44">
        <f>IFERROR(__xludf.DUMMYFUNCTION("""COMPUTED_VALUE"""),0.0)</f>
        <v>0</v>
      </c>
      <c r="AH29" s="44">
        <f>IFERROR(__xludf.DUMMYFUNCTION("""COMPUTED_VALUE"""),0.0)</f>
        <v>0</v>
      </c>
      <c r="AI29" s="44">
        <f>IFERROR(__xludf.DUMMYFUNCTION("""COMPUTED_VALUE"""),1.0)</f>
        <v>1</v>
      </c>
      <c r="AJ29" s="44">
        <f>IFERROR(__xludf.DUMMYFUNCTION("""COMPUTED_VALUE"""),0.0)</f>
        <v>0</v>
      </c>
      <c r="AK29" s="44">
        <f>IFERROR(__xludf.DUMMYFUNCTION("""COMPUTED_VALUE"""),0.0)</f>
        <v>0</v>
      </c>
      <c r="AL29" s="44">
        <f>IFERROR(__xludf.DUMMYFUNCTION("""COMPUTED_VALUE"""),0.0)</f>
        <v>0</v>
      </c>
      <c r="AM29" s="44">
        <f>IFERROR(__xludf.DUMMYFUNCTION("""COMPUTED_VALUE"""),26.0)</f>
        <v>26</v>
      </c>
      <c r="AN29" s="44">
        <f>IFERROR(__xludf.DUMMYFUNCTION("""COMPUTED_VALUE"""),0.0)</f>
        <v>0</v>
      </c>
      <c r="AO29" s="44">
        <f>IFERROR(__xludf.DUMMYFUNCTION("""COMPUTED_VALUE"""),0.0)</f>
        <v>0</v>
      </c>
      <c r="AP29" s="44">
        <f>IFERROR(__xludf.DUMMYFUNCTION("""COMPUTED_VALUE"""),0.0)</f>
        <v>0</v>
      </c>
      <c r="AQ29" s="44">
        <f>IFERROR(__xludf.DUMMYFUNCTION("""COMPUTED_VALUE"""),0.0)</f>
        <v>0</v>
      </c>
      <c r="AR29" s="44">
        <f>IFERROR(__xludf.DUMMYFUNCTION("""COMPUTED_VALUE"""),43.0)</f>
        <v>43</v>
      </c>
      <c r="AS29" s="44">
        <f>IFERROR(__xludf.DUMMYFUNCTION("""COMPUTED_VALUE"""),1.0)</f>
        <v>1</v>
      </c>
      <c r="AT29" s="44">
        <f>IFERROR(__xludf.DUMMYFUNCTION("""COMPUTED_VALUE"""),0.0)</f>
        <v>0</v>
      </c>
      <c r="AU29" s="44">
        <f>IFERROR(__xludf.DUMMYFUNCTION("""COMPUTED_VALUE"""),92.0)</f>
        <v>92</v>
      </c>
      <c r="AV29" s="44">
        <f>IFERROR(__xludf.DUMMYFUNCTION("""COMPUTED_VALUE"""),0.0)</f>
        <v>0</v>
      </c>
      <c r="AW29" s="44">
        <f>IFERROR(__xludf.DUMMYFUNCTION("""COMPUTED_VALUE"""),0.0)</f>
        <v>0</v>
      </c>
      <c r="AX29" s="45">
        <f t="shared" si="2"/>
        <v>180</v>
      </c>
    </row>
    <row r="30" ht="15.75" customHeight="1">
      <c r="A30" s="46" t="s">
        <v>16</v>
      </c>
      <c r="B30" s="47" t="s">
        <v>155</v>
      </c>
      <c r="C30" s="48">
        <v>1.0</v>
      </c>
      <c r="D30" s="48">
        <v>540.0</v>
      </c>
      <c r="E30" s="49">
        <f>IFERROR(__xludf.DUMMYFUNCTION("""COMPUTED_VALUE"""),319.0)</f>
        <v>319</v>
      </c>
      <c r="F30" s="49">
        <f>IFERROR(__xludf.DUMMYFUNCTION("""COMPUTED_VALUE"""),1.0)</f>
        <v>1</v>
      </c>
      <c r="G30" s="49">
        <f>IFERROR(__xludf.DUMMYFUNCTION("""COMPUTED_VALUE"""),4.0)</f>
        <v>4</v>
      </c>
      <c r="H30" s="49">
        <f>IFERROR(__xludf.DUMMYFUNCTION("""COMPUTED_VALUE"""),315.0)</f>
        <v>315</v>
      </c>
      <c r="I30" s="44">
        <f>IFERROR(__xludf.DUMMYFUNCTION("""COMPUTED_VALUE"""),0.0)</f>
        <v>0</v>
      </c>
      <c r="J30" s="44">
        <f>IFERROR(__xludf.DUMMYFUNCTION("""COMPUTED_VALUE"""),0.0)</f>
        <v>0</v>
      </c>
      <c r="K30" s="44">
        <f>IFERROR(__xludf.DUMMYFUNCTION("""COMPUTED_VALUE"""),3.0)</f>
        <v>3</v>
      </c>
      <c r="L30" s="44">
        <f>IFERROR(__xludf.DUMMYFUNCTION("""COMPUTED_VALUE"""),0.0)</f>
        <v>0</v>
      </c>
      <c r="M30" s="44">
        <f>IFERROR(__xludf.DUMMYFUNCTION("""COMPUTED_VALUE"""),2.0)</f>
        <v>2</v>
      </c>
      <c r="N30" s="44">
        <f>IFERROR(__xludf.DUMMYFUNCTION("""COMPUTED_VALUE"""),0.0)</f>
        <v>0</v>
      </c>
      <c r="O30" s="44">
        <f>IFERROR(__xludf.DUMMYFUNCTION("""COMPUTED_VALUE"""),0.0)</f>
        <v>0</v>
      </c>
      <c r="P30" s="44">
        <f>IFERROR(__xludf.DUMMYFUNCTION("""COMPUTED_VALUE"""),1.0)</f>
        <v>1</v>
      </c>
      <c r="Q30" s="44">
        <f>IFERROR(__xludf.DUMMYFUNCTION("""COMPUTED_VALUE"""),0.0)</f>
        <v>0</v>
      </c>
      <c r="R30" s="44">
        <f>IFERROR(__xludf.DUMMYFUNCTION("""COMPUTED_VALUE"""),0.0)</f>
        <v>0</v>
      </c>
      <c r="S30" s="44">
        <f>IFERROR(__xludf.DUMMYFUNCTION("""COMPUTED_VALUE"""),0.0)</f>
        <v>0</v>
      </c>
      <c r="T30" s="44">
        <f>IFERROR(__xludf.DUMMYFUNCTION("""COMPUTED_VALUE"""),0.0)</f>
        <v>0</v>
      </c>
      <c r="U30" s="44">
        <f>IFERROR(__xludf.DUMMYFUNCTION("""COMPUTED_VALUE"""),0.0)</f>
        <v>0</v>
      </c>
      <c r="V30" s="44">
        <f>IFERROR(__xludf.DUMMYFUNCTION("""COMPUTED_VALUE"""),0.0)</f>
        <v>0</v>
      </c>
      <c r="W30" s="44">
        <f>IFERROR(__xludf.DUMMYFUNCTION("""COMPUTED_VALUE"""),0.0)</f>
        <v>0</v>
      </c>
      <c r="X30" s="44">
        <f>IFERROR(__xludf.DUMMYFUNCTION("""COMPUTED_VALUE"""),0.0)</f>
        <v>0</v>
      </c>
      <c r="Y30" s="44">
        <f>IFERROR(__xludf.DUMMYFUNCTION("""COMPUTED_VALUE"""),0.0)</f>
        <v>0</v>
      </c>
      <c r="Z30" s="44">
        <f>IFERROR(__xludf.DUMMYFUNCTION("""COMPUTED_VALUE"""),0.0)</f>
        <v>0</v>
      </c>
      <c r="AA30" s="44">
        <f>IFERROR(__xludf.DUMMYFUNCTION("""COMPUTED_VALUE"""),0.0)</f>
        <v>0</v>
      </c>
      <c r="AB30" s="44">
        <f>IFERROR(__xludf.DUMMYFUNCTION("""COMPUTED_VALUE"""),0.0)</f>
        <v>0</v>
      </c>
      <c r="AC30" s="44">
        <f>IFERROR(__xludf.DUMMYFUNCTION("""COMPUTED_VALUE"""),0.0)</f>
        <v>0</v>
      </c>
      <c r="AD30" s="44">
        <f>IFERROR(__xludf.DUMMYFUNCTION("""COMPUTED_VALUE"""),0.0)</f>
        <v>0</v>
      </c>
      <c r="AE30" s="44">
        <f>IFERROR(__xludf.DUMMYFUNCTION("""COMPUTED_VALUE"""),0.0)</f>
        <v>0</v>
      </c>
      <c r="AF30" s="44">
        <f>IFERROR(__xludf.DUMMYFUNCTION("""COMPUTED_VALUE"""),0.0)</f>
        <v>0</v>
      </c>
      <c r="AG30" s="44">
        <f>IFERROR(__xludf.DUMMYFUNCTION("""COMPUTED_VALUE"""),0.0)</f>
        <v>0</v>
      </c>
      <c r="AH30" s="44">
        <f>IFERROR(__xludf.DUMMYFUNCTION("""COMPUTED_VALUE"""),0.0)</f>
        <v>0</v>
      </c>
      <c r="AI30" s="44">
        <f>IFERROR(__xludf.DUMMYFUNCTION("""COMPUTED_VALUE"""),0.0)</f>
        <v>0</v>
      </c>
      <c r="AJ30" s="44">
        <f>IFERROR(__xludf.DUMMYFUNCTION("""COMPUTED_VALUE"""),0.0)</f>
        <v>0</v>
      </c>
      <c r="AK30" s="44">
        <f>IFERROR(__xludf.DUMMYFUNCTION("""COMPUTED_VALUE"""),0.0)</f>
        <v>0</v>
      </c>
      <c r="AL30" s="44">
        <f>IFERROR(__xludf.DUMMYFUNCTION("""COMPUTED_VALUE"""),0.0)</f>
        <v>0</v>
      </c>
      <c r="AM30" s="44">
        <f>IFERROR(__xludf.DUMMYFUNCTION("""COMPUTED_VALUE"""),30.0)</f>
        <v>30</v>
      </c>
      <c r="AN30" s="44">
        <f>IFERROR(__xludf.DUMMYFUNCTION("""COMPUTED_VALUE"""),0.0)</f>
        <v>0</v>
      </c>
      <c r="AO30" s="44">
        <f>IFERROR(__xludf.DUMMYFUNCTION("""COMPUTED_VALUE"""),1.0)</f>
        <v>1</v>
      </c>
      <c r="AP30" s="44">
        <f>IFERROR(__xludf.DUMMYFUNCTION("""COMPUTED_VALUE"""),2.0)</f>
        <v>2</v>
      </c>
      <c r="AQ30" s="44">
        <f>IFERROR(__xludf.DUMMYFUNCTION("""COMPUTED_VALUE"""),0.0)</f>
        <v>0</v>
      </c>
      <c r="AR30" s="44">
        <f>IFERROR(__xludf.DUMMYFUNCTION("""COMPUTED_VALUE"""),208.0)</f>
        <v>208</v>
      </c>
      <c r="AS30" s="44">
        <f>IFERROR(__xludf.DUMMYFUNCTION("""COMPUTED_VALUE"""),4.0)</f>
        <v>4</v>
      </c>
      <c r="AT30" s="44">
        <f>IFERROR(__xludf.DUMMYFUNCTION("""COMPUTED_VALUE"""),0.0)</f>
        <v>0</v>
      </c>
      <c r="AU30" s="44">
        <f>IFERROR(__xludf.DUMMYFUNCTION("""COMPUTED_VALUE"""),58.0)</f>
        <v>58</v>
      </c>
      <c r="AV30" s="44">
        <f>IFERROR(__xludf.DUMMYFUNCTION("""COMPUTED_VALUE"""),5.0)</f>
        <v>5</v>
      </c>
      <c r="AW30" s="44">
        <f>IFERROR(__xludf.DUMMYFUNCTION("""COMPUTED_VALUE"""),1.0)</f>
        <v>1</v>
      </c>
      <c r="AX30" s="45">
        <f t="shared" si="2"/>
        <v>315</v>
      </c>
    </row>
    <row r="31" ht="15.75" customHeight="1">
      <c r="A31" s="46" t="s">
        <v>16</v>
      </c>
      <c r="B31" s="47" t="s">
        <v>156</v>
      </c>
      <c r="C31" s="48">
        <v>1.0</v>
      </c>
      <c r="D31" s="48">
        <v>322.0</v>
      </c>
      <c r="E31" s="49">
        <f>IFERROR(__xludf.DUMMYFUNCTION("""COMPUTED_VALUE"""),203.0)</f>
        <v>203</v>
      </c>
      <c r="F31" s="49">
        <f>IFERROR(__xludf.DUMMYFUNCTION("""COMPUTED_VALUE"""),4.0)</f>
        <v>4</v>
      </c>
      <c r="G31" s="49">
        <f>IFERROR(__xludf.DUMMYFUNCTION("""COMPUTED_VALUE"""),3.0)</f>
        <v>3</v>
      </c>
      <c r="H31" s="49">
        <f>IFERROR(__xludf.DUMMYFUNCTION("""COMPUTED_VALUE"""),200.0)</f>
        <v>200</v>
      </c>
      <c r="I31" s="44">
        <f>IFERROR(__xludf.DUMMYFUNCTION("""COMPUTED_VALUE"""),0.0)</f>
        <v>0</v>
      </c>
      <c r="J31" s="44">
        <f>IFERROR(__xludf.DUMMYFUNCTION("""COMPUTED_VALUE"""),15.0)</f>
        <v>15</v>
      </c>
      <c r="K31" s="44">
        <f>IFERROR(__xludf.DUMMYFUNCTION("""COMPUTED_VALUE"""),0.0)</f>
        <v>0</v>
      </c>
      <c r="L31" s="44">
        <f>IFERROR(__xludf.DUMMYFUNCTION("""COMPUTED_VALUE"""),0.0)</f>
        <v>0</v>
      </c>
      <c r="M31" s="44">
        <f>IFERROR(__xludf.DUMMYFUNCTION("""COMPUTED_VALUE"""),1.0)</f>
        <v>1</v>
      </c>
      <c r="N31" s="44">
        <f>IFERROR(__xludf.DUMMYFUNCTION("""COMPUTED_VALUE"""),0.0)</f>
        <v>0</v>
      </c>
      <c r="O31" s="44">
        <f>IFERROR(__xludf.DUMMYFUNCTION("""COMPUTED_VALUE"""),0.0)</f>
        <v>0</v>
      </c>
      <c r="P31" s="44">
        <f>IFERROR(__xludf.DUMMYFUNCTION("""COMPUTED_VALUE"""),1.0)</f>
        <v>1</v>
      </c>
      <c r="Q31" s="44">
        <f>IFERROR(__xludf.DUMMYFUNCTION("""COMPUTED_VALUE"""),0.0)</f>
        <v>0</v>
      </c>
      <c r="R31" s="44">
        <f>IFERROR(__xludf.DUMMYFUNCTION("""COMPUTED_VALUE"""),3.0)</f>
        <v>3</v>
      </c>
      <c r="S31" s="44">
        <f>IFERROR(__xludf.DUMMYFUNCTION("""COMPUTED_VALUE"""),0.0)</f>
        <v>0</v>
      </c>
      <c r="T31" s="44">
        <f>IFERROR(__xludf.DUMMYFUNCTION("""COMPUTED_VALUE"""),0.0)</f>
        <v>0</v>
      </c>
      <c r="U31" s="44">
        <f>IFERROR(__xludf.DUMMYFUNCTION("""COMPUTED_VALUE"""),0.0)</f>
        <v>0</v>
      </c>
      <c r="V31" s="44">
        <f>IFERROR(__xludf.DUMMYFUNCTION("""COMPUTED_VALUE"""),0.0)</f>
        <v>0</v>
      </c>
      <c r="W31" s="44">
        <f>IFERROR(__xludf.DUMMYFUNCTION("""COMPUTED_VALUE"""),0.0)</f>
        <v>0</v>
      </c>
      <c r="X31" s="44">
        <f>IFERROR(__xludf.DUMMYFUNCTION("""COMPUTED_VALUE"""),0.0)</f>
        <v>0</v>
      </c>
      <c r="Y31" s="44">
        <f>IFERROR(__xludf.DUMMYFUNCTION("""COMPUTED_VALUE"""),1.0)</f>
        <v>1</v>
      </c>
      <c r="Z31" s="44">
        <f>IFERROR(__xludf.DUMMYFUNCTION("""COMPUTED_VALUE"""),0.0)</f>
        <v>0</v>
      </c>
      <c r="AA31" s="44">
        <f>IFERROR(__xludf.DUMMYFUNCTION("""COMPUTED_VALUE"""),1.0)</f>
        <v>1</v>
      </c>
      <c r="AB31" s="44">
        <f>IFERROR(__xludf.DUMMYFUNCTION("""COMPUTED_VALUE"""),0.0)</f>
        <v>0</v>
      </c>
      <c r="AC31" s="44">
        <f>IFERROR(__xludf.DUMMYFUNCTION("""COMPUTED_VALUE"""),0.0)</f>
        <v>0</v>
      </c>
      <c r="AD31" s="44">
        <f>IFERROR(__xludf.DUMMYFUNCTION("""COMPUTED_VALUE"""),0.0)</f>
        <v>0</v>
      </c>
      <c r="AE31" s="44">
        <f>IFERROR(__xludf.DUMMYFUNCTION("""COMPUTED_VALUE"""),1.0)</f>
        <v>1</v>
      </c>
      <c r="AF31" s="44">
        <f>IFERROR(__xludf.DUMMYFUNCTION("""COMPUTED_VALUE"""),0.0)</f>
        <v>0</v>
      </c>
      <c r="AG31" s="44">
        <f>IFERROR(__xludf.DUMMYFUNCTION("""COMPUTED_VALUE"""),3.0)</f>
        <v>3</v>
      </c>
      <c r="AH31" s="44">
        <f>IFERROR(__xludf.DUMMYFUNCTION("""COMPUTED_VALUE"""),0.0)</f>
        <v>0</v>
      </c>
      <c r="AI31" s="44">
        <f>IFERROR(__xludf.DUMMYFUNCTION("""COMPUTED_VALUE"""),1.0)</f>
        <v>1</v>
      </c>
      <c r="AJ31" s="44">
        <f>IFERROR(__xludf.DUMMYFUNCTION("""COMPUTED_VALUE"""),0.0)</f>
        <v>0</v>
      </c>
      <c r="AK31" s="44">
        <f>IFERROR(__xludf.DUMMYFUNCTION("""COMPUTED_VALUE"""),0.0)</f>
        <v>0</v>
      </c>
      <c r="AL31" s="44">
        <f>IFERROR(__xludf.DUMMYFUNCTION("""COMPUTED_VALUE"""),0.0)</f>
        <v>0</v>
      </c>
      <c r="AM31" s="44">
        <f>IFERROR(__xludf.DUMMYFUNCTION("""COMPUTED_VALUE"""),69.0)</f>
        <v>69</v>
      </c>
      <c r="AN31" s="44">
        <f>IFERROR(__xludf.DUMMYFUNCTION("""COMPUTED_VALUE"""),0.0)</f>
        <v>0</v>
      </c>
      <c r="AO31" s="44">
        <f>IFERROR(__xludf.DUMMYFUNCTION("""COMPUTED_VALUE"""),0.0)</f>
        <v>0</v>
      </c>
      <c r="AP31" s="44">
        <f>IFERROR(__xludf.DUMMYFUNCTION("""COMPUTED_VALUE"""),0.0)</f>
        <v>0</v>
      </c>
      <c r="AQ31" s="44">
        <f>IFERROR(__xludf.DUMMYFUNCTION("""COMPUTED_VALUE"""),0.0)</f>
        <v>0</v>
      </c>
      <c r="AR31" s="44">
        <f>IFERROR(__xludf.DUMMYFUNCTION("""COMPUTED_VALUE"""),37.0)</f>
        <v>37</v>
      </c>
      <c r="AS31" s="44">
        <f>IFERROR(__xludf.DUMMYFUNCTION("""COMPUTED_VALUE"""),1.0)</f>
        <v>1</v>
      </c>
      <c r="AT31" s="44">
        <f>IFERROR(__xludf.DUMMYFUNCTION("""COMPUTED_VALUE"""),0.0)</f>
        <v>0</v>
      </c>
      <c r="AU31" s="44">
        <f>IFERROR(__xludf.DUMMYFUNCTION("""COMPUTED_VALUE"""),65.0)</f>
        <v>65</v>
      </c>
      <c r="AV31" s="44">
        <f>IFERROR(__xludf.DUMMYFUNCTION("""COMPUTED_VALUE"""),2.0)</f>
        <v>2</v>
      </c>
      <c r="AW31" s="44">
        <f>IFERROR(__xludf.DUMMYFUNCTION("""COMPUTED_VALUE"""),0.0)</f>
        <v>0</v>
      </c>
      <c r="AX31" s="45">
        <f t="shared" si="2"/>
        <v>201</v>
      </c>
    </row>
    <row r="32" ht="15.75" customHeight="1">
      <c r="A32" s="46" t="s">
        <v>16</v>
      </c>
      <c r="B32" s="47" t="s">
        <v>157</v>
      </c>
      <c r="C32" s="48">
        <v>1.0</v>
      </c>
      <c r="D32" s="48">
        <v>106.0</v>
      </c>
      <c r="E32" s="49">
        <f>IFERROR(__xludf.DUMMYFUNCTION("""COMPUTED_VALUE"""),75.0)</f>
        <v>75</v>
      </c>
      <c r="F32" s="49">
        <f>IFERROR(__xludf.DUMMYFUNCTION("""COMPUTED_VALUE"""),5.0)</f>
        <v>5</v>
      </c>
      <c r="G32" s="49">
        <f>IFERROR(__xludf.DUMMYFUNCTION("""COMPUTED_VALUE"""),1.0)</f>
        <v>1</v>
      </c>
      <c r="H32" s="49">
        <f>IFERROR(__xludf.DUMMYFUNCTION("""COMPUTED_VALUE"""),74.0)</f>
        <v>74</v>
      </c>
      <c r="I32" s="44">
        <f>IFERROR(__xludf.DUMMYFUNCTION("""COMPUTED_VALUE"""),1.0)</f>
        <v>1</v>
      </c>
      <c r="J32" s="44">
        <f>IFERROR(__xludf.DUMMYFUNCTION("""COMPUTED_VALUE"""),1.0)</f>
        <v>1</v>
      </c>
      <c r="K32" s="44">
        <f>IFERROR(__xludf.DUMMYFUNCTION("""COMPUTED_VALUE"""),1.0)</f>
        <v>1</v>
      </c>
      <c r="L32" s="44">
        <f>IFERROR(__xludf.DUMMYFUNCTION("""COMPUTED_VALUE"""),0.0)</f>
        <v>0</v>
      </c>
      <c r="M32" s="44">
        <f>IFERROR(__xludf.DUMMYFUNCTION("""COMPUTED_VALUE"""),0.0)</f>
        <v>0</v>
      </c>
      <c r="N32" s="44">
        <f>IFERROR(__xludf.DUMMYFUNCTION("""COMPUTED_VALUE"""),0.0)</f>
        <v>0</v>
      </c>
      <c r="O32" s="44">
        <f>IFERROR(__xludf.DUMMYFUNCTION("""COMPUTED_VALUE"""),0.0)</f>
        <v>0</v>
      </c>
      <c r="P32" s="44">
        <f>IFERROR(__xludf.DUMMYFUNCTION("""COMPUTED_VALUE"""),1.0)</f>
        <v>1</v>
      </c>
      <c r="Q32" s="44">
        <f>IFERROR(__xludf.DUMMYFUNCTION("""COMPUTED_VALUE"""),0.0)</f>
        <v>0</v>
      </c>
      <c r="R32" s="44">
        <f>IFERROR(__xludf.DUMMYFUNCTION("""COMPUTED_VALUE"""),6.0)</f>
        <v>6</v>
      </c>
      <c r="S32" s="44">
        <f>IFERROR(__xludf.DUMMYFUNCTION("""COMPUTED_VALUE"""),0.0)</f>
        <v>0</v>
      </c>
      <c r="T32" s="44">
        <f>IFERROR(__xludf.DUMMYFUNCTION("""COMPUTED_VALUE"""),0.0)</f>
        <v>0</v>
      </c>
      <c r="U32" s="44">
        <f>IFERROR(__xludf.DUMMYFUNCTION("""COMPUTED_VALUE"""),0.0)</f>
        <v>0</v>
      </c>
      <c r="V32" s="44">
        <f>IFERROR(__xludf.DUMMYFUNCTION("""COMPUTED_VALUE"""),0.0)</f>
        <v>0</v>
      </c>
      <c r="W32" s="44">
        <f>IFERROR(__xludf.DUMMYFUNCTION("""COMPUTED_VALUE"""),0.0)</f>
        <v>0</v>
      </c>
      <c r="X32" s="44">
        <f>IFERROR(__xludf.DUMMYFUNCTION("""COMPUTED_VALUE"""),0.0)</f>
        <v>0</v>
      </c>
      <c r="Y32" s="44">
        <f>IFERROR(__xludf.DUMMYFUNCTION("""COMPUTED_VALUE"""),0.0)</f>
        <v>0</v>
      </c>
      <c r="Z32" s="44">
        <f>IFERROR(__xludf.DUMMYFUNCTION("""COMPUTED_VALUE"""),0.0)</f>
        <v>0</v>
      </c>
      <c r="AA32" s="44">
        <f>IFERROR(__xludf.DUMMYFUNCTION("""COMPUTED_VALUE"""),0.0)</f>
        <v>0</v>
      </c>
      <c r="AB32" s="44">
        <f>IFERROR(__xludf.DUMMYFUNCTION("""COMPUTED_VALUE"""),0.0)</f>
        <v>0</v>
      </c>
      <c r="AC32" s="44">
        <f>IFERROR(__xludf.DUMMYFUNCTION("""COMPUTED_VALUE"""),0.0)</f>
        <v>0</v>
      </c>
      <c r="AD32" s="44">
        <f>IFERROR(__xludf.DUMMYFUNCTION("""COMPUTED_VALUE"""),0.0)</f>
        <v>0</v>
      </c>
      <c r="AE32" s="44">
        <f>IFERROR(__xludf.DUMMYFUNCTION("""COMPUTED_VALUE"""),0.0)</f>
        <v>0</v>
      </c>
      <c r="AF32" s="44">
        <f>IFERROR(__xludf.DUMMYFUNCTION("""COMPUTED_VALUE"""),0.0)</f>
        <v>0</v>
      </c>
      <c r="AG32" s="44">
        <f>IFERROR(__xludf.DUMMYFUNCTION("""COMPUTED_VALUE"""),0.0)</f>
        <v>0</v>
      </c>
      <c r="AH32" s="44">
        <f>IFERROR(__xludf.DUMMYFUNCTION("""COMPUTED_VALUE"""),2.0)</f>
        <v>2</v>
      </c>
      <c r="AI32" s="44">
        <f>IFERROR(__xludf.DUMMYFUNCTION("""COMPUTED_VALUE"""),0.0)</f>
        <v>0</v>
      </c>
      <c r="AJ32" s="44">
        <f>IFERROR(__xludf.DUMMYFUNCTION("""COMPUTED_VALUE"""),1.0)</f>
        <v>1</v>
      </c>
      <c r="AK32" s="44">
        <f>IFERROR(__xludf.DUMMYFUNCTION("""COMPUTED_VALUE"""),0.0)</f>
        <v>0</v>
      </c>
      <c r="AL32" s="44">
        <f>IFERROR(__xludf.DUMMYFUNCTION("""COMPUTED_VALUE"""),0.0)</f>
        <v>0</v>
      </c>
      <c r="AM32" s="44">
        <f>IFERROR(__xludf.DUMMYFUNCTION("""COMPUTED_VALUE"""),35.0)</f>
        <v>35</v>
      </c>
      <c r="AN32" s="44">
        <f>IFERROR(__xludf.DUMMYFUNCTION("""COMPUTED_VALUE"""),0.0)</f>
        <v>0</v>
      </c>
      <c r="AO32" s="44">
        <f>IFERROR(__xludf.DUMMYFUNCTION("""COMPUTED_VALUE"""),0.0)</f>
        <v>0</v>
      </c>
      <c r="AP32" s="44">
        <f>IFERROR(__xludf.DUMMYFUNCTION("""COMPUTED_VALUE"""),2.0)</f>
        <v>2</v>
      </c>
      <c r="AQ32" s="44">
        <f>IFERROR(__xludf.DUMMYFUNCTION("""COMPUTED_VALUE"""),0.0)</f>
        <v>0</v>
      </c>
      <c r="AR32" s="44">
        <f>IFERROR(__xludf.DUMMYFUNCTION("""COMPUTED_VALUE"""),20.0)</f>
        <v>20</v>
      </c>
      <c r="AS32" s="44">
        <f>IFERROR(__xludf.DUMMYFUNCTION("""COMPUTED_VALUE"""),0.0)</f>
        <v>0</v>
      </c>
      <c r="AT32" s="44">
        <f>IFERROR(__xludf.DUMMYFUNCTION("""COMPUTED_VALUE"""),0.0)</f>
        <v>0</v>
      </c>
      <c r="AU32" s="44">
        <f>IFERROR(__xludf.DUMMYFUNCTION("""COMPUTED_VALUE"""),4.0)</f>
        <v>4</v>
      </c>
      <c r="AV32" s="44">
        <f>IFERROR(__xludf.DUMMYFUNCTION("""COMPUTED_VALUE"""),0.0)</f>
        <v>0</v>
      </c>
      <c r="AW32" s="44">
        <f>IFERROR(__xludf.DUMMYFUNCTION("""COMPUTED_VALUE"""),0.0)</f>
        <v>0</v>
      </c>
      <c r="AX32" s="45">
        <f t="shared" si="2"/>
        <v>74</v>
      </c>
    </row>
    <row r="33" ht="15.75" customHeight="1">
      <c r="A33" s="46" t="s">
        <v>16</v>
      </c>
      <c r="B33" s="47" t="s">
        <v>158</v>
      </c>
      <c r="C33" s="48">
        <v>1.0</v>
      </c>
      <c r="D33" s="48">
        <v>128.0</v>
      </c>
      <c r="E33" s="49">
        <f>IFERROR(__xludf.DUMMYFUNCTION("""COMPUTED_VALUE"""),87.0)</f>
        <v>87</v>
      </c>
      <c r="F33" s="49">
        <f>IFERROR(__xludf.DUMMYFUNCTION("""COMPUTED_VALUE"""),4.0)</f>
        <v>4</v>
      </c>
      <c r="G33" s="49">
        <f>IFERROR(__xludf.DUMMYFUNCTION("""COMPUTED_VALUE"""),0.0)</f>
        <v>0</v>
      </c>
      <c r="H33" s="49">
        <f>IFERROR(__xludf.DUMMYFUNCTION("""COMPUTED_VALUE"""),87.0)</f>
        <v>87</v>
      </c>
      <c r="I33" s="44">
        <f>IFERROR(__xludf.DUMMYFUNCTION("""COMPUTED_VALUE"""),2.0)</f>
        <v>2</v>
      </c>
      <c r="J33" s="44">
        <f>IFERROR(__xludf.DUMMYFUNCTION("""COMPUTED_VALUE"""),0.0)</f>
        <v>0</v>
      </c>
      <c r="K33" s="44">
        <f>IFERROR(__xludf.DUMMYFUNCTION("""COMPUTED_VALUE"""),0.0)</f>
        <v>0</v>
      </c>
      <c r="L33" s="44">
        <f>IFERROR(__xludf.DUMMYFUNCTION("""COMPUTED_VALUE"""),0.0)</f>
        <v>0</v>
      </c>
      <c r="M33" s="44">
        <f>IFERROR(__xludf.DUMMYFUNCTION("""COMPUTED_VALUE"""),0.0)</f>
        <v>0</v>
      </c>
      <c r="N33" s="44">
        <f>IFERROR(__xludf.DUMMYFUNCTION("""COMPUTED_VALUE"""),0.0)</f>
        <v>0</v>
      </c>
      <c r="O33" s="44">
        <f>IFERROR(__xludf.DUMMYFUNCTION("""COMPUTED_VALUE"""),0.0)</f>
        <v>0</v>
      </c>
      <c r="P33" s="44">
        <f>IFERROR(__xludf.DUMMYFUNCTION("""COMPUTED_VALUE"""),1.0)</f>
        <v>1</v>
      </c>
      <c r="Q33" s="44">
        <f>IFERROR(__xludf.DUMMYFUNCTION("""COMPUTED_VALUE"""),0.0)</f>
        <v>0</v>
      </c>
      <c r="R33" s="44">
        <f>IFERROR(__xludf.DUMMYFUNCTION("""COMPUTED_VALUE"""),7.0)</f>
        <v>7</v>
      </c>
      <c r="S33" s="44">
        <f>IFERROR(__xludf.DUMMYFUNCTION("""COMPUTED_VALUE"""),1.0)</f>
        <v>1</v>
      </c>
      <c r="T33" s="44">
        <f>IFERROR(__xludf.DUMMYFUNCTION("""COMPUTED_VALUE"""),0.0)</f>
        <v>0</v>
      </c>
      <c r="U33" s="44">
        <f>IFERROR(__xludf.DUMMYFUNCTION("""COMPUTED_VALUE"""),0.0)</f>
        <v>0</v>
      </c>
      <c r="V33" s="44">
        <f>IFERROR(__xludf.DUMMYFUNCTION("""COMPUTED_VALUE"""),0.0)</f>
        <v>0</v>
      </c>
      <c r="W33" s="44">
        <f>IFERROR(__xludf.DUMMYFUNCTION("""COMPUTED_VALUE"""),1.0)</f>
        <v>1</v>
      </c>
      <c r="X33" s="44">
        <f>IFERROR(__xludf.DUMMYFUNCTION("""COMPUTED_VALUE"""),0.0)</f>
        <v>0</v>
      </c>
      <c r="Y33" s="44">
        <f>IFERROR(__xludf.DUMMYFUNCTION("""COMPUTED_VALUE"""),0.0)</f>
        <v>0</v>
      </c>
      <c r="Z33" s="44">
        <f>IFERROR(__xludf.DUMMYFUNCTION("""COMPUTED_VALUE"""),0.0)</f>
        <v>0</v>
      </c>
      <c r="AA33" s="44">
        <f>IFERROR(__xludf.DUMMYFUNCTION("""COMPUTED_VALUE"""),0.0)</f>
        <v>0</v>
      </c>
      <c r="AB33" s="44">
        <f>IFERROR(__xludf.DUMMYFUNCTION("""COMPUTED_VALUE"""),0.0)</f>
        <v>0</v>
      </c>
      <c r="AC33" s="44">
        <f>IFERROR(__xludf.DUMMYFUNCTION("""COMPUTED_VALUE"""),1.0)</f>
        <v>1</v>
      </c>
      <c r="AD33" s="44">
        <f>IFERROR(__xludf.DUMMYFUNCTION("""COMPUTED_VALUE"""),0.0)</f>
        <v>0</v>
      </c>
      <c r="AE33" s="44">
        <f>IFERROR(__xludf.DUMMYFUNCTION("""COMPUTED_VALUE"""),1.0)</f>
        <v>1</v>
      </c>
      <c r="AF33" s="44">
        <f>IFERROR(__xludf.DUMMYFUNCTION("""COMPUTED_VALUE"""),0.0)</f>
        <v>0</v>
      </c>
      <c r="AG33" s="44">
        <f>IFERROR(__xludf.DUMMYFUNCTION("""COMPUTED_VALUE"""),0.0)</f>
        <v>0</v>
      </c>
      <c r="AH33" s="44">
        <f>IFERROR(__xludf.DUMMYFUNCTION("""COMPUTED_VALUE"""),0.0)</f>
        <v>0</v>
      </c>
      <c r="AI33" s="44">
        <f>IFERROR(__xludf.DUMMYFUNCTION("""COMPUTED_VALUE"""),0.0)</f>
        <v>0</v>
      </c>
      <c r="AJ33" s="44">
        <f>IFERROR(__xludf.DUMMYFUNCTION("""COMPUTED_VALUE"""),0.0)</f>
        <v>0</v>
      </c>
      <c r="AK33" s="44">
        <f>IFERROR(__xludf.DUMMYFUNCTION("""COMPUTED_VALUE"""),0.0)</f>
        <v>0</v>
      </c>
      <c r="AL33" s="44">
        <f>IFERROR(__xludf.DUMMYFUNCTION("""COMPUTED_VALUE"""),0.0)</f>
        <v>0</v>
      </c>
      <c r="AM33" s="44">
        <f>IFERROR(__xludf.DUMMYFUNCTION("""COMPUTED_VALUE"""),26.0)</f>
        <v>26</v>
      </c>
      <c r="AN33" s="44">
        <f>IFERROR(__xludf.DUMMYFUNCTION("""COMPUTED_VALUE"""),0.0)</f>
        <v>0</v>
      </c>
      <c r="AO33" s="44">
        <f>IFERROR(__xludf.DUMMYFUNCTION("""COMPUTED_VALUE"""),1.0)</f>
        <v>1</v>
      </c>
      <c r="AP33" s="44">
        <f>IFERROR(__xludf.DUMMYFUNCTION("""COMPUTED_VALUE"""),0.0)</f>
        <v>0</v>
      </c>
      <c r="AQ33" s="44">
        <f>IFERROR(__xludf.DUMMYFUNCTION("""COMPUTED_VALUE"""),0.0)</f>
        <v>0</v>
      </c>
      <c r="AR33" s="44">
        <f>IFERROR(__xludf.DUMMYFUNCTION("""COMPUTED_VALUE"""),24.0)</f>
        <v>24</v>
      </c>
      <c r="AS33" s="44">
        <f>IFERROR(__xludf.DUMMYFUNCTION("""COMPUTED_VALUE"""),1.0)</f>
        <v>1</v>
      </c>
      <c r="AT33" s="44">
        <f>IFERROR(__xludf.DUMMYFUNCTION("""COMPUTED_VALUE"""),1.0)</f>
        <v>1</v>
      </c>
      <c r="AU33" s="44">
        <f>IFERROR(__xludf.DUMMYFUNCTION("""COMPUTED_VALUE"""),18.0)</f>
        <v>18</v>
      </c>
      <c r="AV33" s="44">
        <f>IFERROR(__xludf.DUMMYFUNCTION("""COMPUTED_VALUE"""),1.0)</f>
        <v>1</v>
      </c>
      <c r="AW33" s="44">
        <f>IFERROR(__xludf.DUMMYFUNCTION("""COMPUTED_VALUE"""),0.0)</f>
        <v>0</v>
      </c>
      <c r="AX33" s="45">
        <f t="shared" si="2"/>
        <v>86</v>
      </c>
    </row>
    <row r="34" ht="15.75" customHeight="1">
      <c r="A34" s="46" t="s">
        <v>16</v>
      </c>
      <c r="B34" s="47" t="s">
        <v>159</v>
      </c>
      <c r="C34" s="48">
        <v>1.0</v>
      </c>
      <c r="D34" s="48">
        <v>560.0</v>
      </c>
      <c r="E34" s="49">
        <f>IFERROR(__xludf.DUMMYFUNCTION("""COMPUTED_VALUE"""),337.0)</f>
        <v>337</v>
      </c>
      <c r="F34" s="49">
        <f>IFERROR(__xludf.DUMMYFUNCTION("""COMPUTED_VALUE"""),4.0)</f>
        <v>4</v>
      </c>
      <c r="G34" s="49">
        <f>IFERROR(__xludf.DUMMYFUNCTION("""COMPUTED_VALUE"""),2.0)</f>
        <v>2</v>
      </c>
      <c r="H34" s="49">
        <f>IFERROR(__xludf.DUMMYFUNCTION("""COMPUTED_VALUE"""),335.0)</f>
        <v>335</v>
      </c>
      <c r="I34" s="44">
        <f>IFERROR(__xludf.DUMMYFUNCTION("""COMPUTED_VALUE"""),0.0)</f>
        <v>0</v>
      </c>
      <c r="J34" s="44">
        <f>IFERROR(__xludf.DUMMYFUNCTION("""COMPUTED_VALUE"""),0.0)</f>
        <v>0</v>
      </c>
      <c r="K34" s="44">
        <f>IFERROR(__xludf.DUMMYFUNCTION("""COMPUTED_VALUE"""),1.0)</f>
        <v>1</v>
      </c>
      <c r="L34" s="44">
        <f>IFERROR(__xludf.DUMMYFUNCTION("""COMPUTED_VALUE"""),0.0)</f>
        <v>0</v>
      </c>
      <c r="M34" s="44">
        <f>IFERROR(__xludf.DUMMYFUNCTION("""COMPUTED_VALUE"""),0.0)</f>
        <v>0</v>
      </c>
      <c r="N34" s="44">
        <f>IFERROR(__xludf.DUMMYFUNCTION("""COMPUTED_VALUE"""),0.0)</f>
        <v>0</v>
      </c>
      <c r="O34" s="44">
        <f>IFERROR(__xludf.DUMMYFUNCTION("""COMPUTED_VALUE"""),0.0)</f>
        <v>0</v>
      </c>
      <c r="P34" s="44">
        <f>IFERROR(__xludf.DUMMYFUNCTION("""COMPUTED_VALUE"""),0.0)</f>
        <v>0</v>
      </c>
      <c r="Q34" s="44">
        <f>IFERROR(__xludf.DUMMYFUNCTION("""COMPUTED_VALUE"""),0.0)</f>
        <v>0</v>
      </c>
      <c r="R34" s="44">
        <f>IFERROR(__xludf.DUMMYFUNCTION("""COMPUTED_VALUE"""),3.0)</f>
        <v>3</v>
      </c>
      <c r="S34" s="44">
        <f>IFERROR(__xludf.DUMMYFUNCTION("""COMPUTED_VALUE"""),0.0)</f>
        <v>0</v>
      </c>
      <c r="T34" s="44">
        <f>IFERROR(__xludf.DUMMYFUNCTION("""COMPUTED_VALUE"""),0.0)</f>
        <v>0</v>
      </c>
      <c r="U34" s="44">
        <f>IFERROR(__xludf.DUMMYFUNCTION("""COMPUTED_VALUE"""),1.0)</f>
        <v>1</v>
      </c>
      <c r="V34" s="44">
        <f>IFERROR(__xludf.DUMMYFUNCTION("""COMPUTED_VALUE"""),0.0)</f>
        <v>0</v>
      </c>
      <c r="W34" s="44">
        <f>IFERROR(__xludf.DUMMYFUNCTION("""COMPUTED_VALUE"""),0.0)</f>
        <v>0</v>
      </c>
      <c r="X34" s="44">
        <f>IFERROR(__xludf.DUMMYFUNCTION("""COMPUTED_VALUE"""),0.0)</f>
        <v>0</v>
      </c>
      <c r="Y34" s="44">
        <f>IFERROR(__xludf.DUMMYFUNCTION("""COMPUTED_VALUE"""),0.0)</f>
        <v>0</v>
      </c>
      <c r="Z34" s="44">
        <f>IFERROR(__xludf.DUMMYFUNCTION("""COMPUTED_VALUE"""),0.0)</f>
        <v>0</v>
      </c>
      <c r="AA34" s="44">
        <f>IFERROR(__xludf.DUMMYFUNCTION("""COMPUTED_VALUE"""),0.0)</f>
        <v>0</v>
      </c>
      <c r="AB34" s="44">
        <f>IFERROR(__xludf.DUMMYFUNCTION("""COMPUTED_VALUE"""),0.0)</f>
        <v>0</v>
      </c>
      <c r="AC34" s="44">
        <f>IFERROR(__xludf.DUMMYFUNCTION("""COMPUTED_VALUE"""),1.0)</f>
        <v>1</v>
      </c>
      <c r="AD34" s="44">
        <f>IFERROR(__xludf.DUMMYFUNCTION("""COMPUTED_VALUE"""),0.0)</f>
        <v>0</v>
      </c>
      <c r="AE34" s="44">
        <f>IFERROR(__xludf.DUMMYFUNCTION("""COMPUTED_VALUE"""),1.0)</f>
        <v>1</v>
      </c>
      <c r="AF34" s="44">
        <f>IFERROR(__xludf.DUMMYFUNCTION("""COMPUTED_VALUE"""),0.0)</f>
        <v>0</v>
      </c>
      <c r="AG34" s="44">
        <f>IFERROR(__xludf.DUMMYFUNCTION("""COMPUTED_VALUE"""),1.0)</f>
        <v>1</v>
      </c>
      <c r="AH34" s="44">
        <f>IFERROR(__xludf.DUMMYFUNCTION("""COMPUTED_VALUE"""),0.0)</f>
        <v>0</v>
      </c>
      <c r="AI34" s="44">
        <f>IFERROR(__xludf.DUMMYFUNCTION("""COMPUTED_VALUE"""),0.0)</f>
        <v>0</v>
      </c>
      <c r="AJ34" s="44">
        <f>IFERROR(__xludf.DUMMYFUNCTION("""COMPUTED_VALUE"""),0.0)</f>
        <v>0</v>
      </c>
      <c r="AK34" s="44">
        <f>IFERROR(__xludf.DUMMYFUNCTION("""COMPUTED_VALUE"""),0.0)</f>
        <v>0</v>
      </c>
      <c r="AL34" s="44">
        <f>IFERROR(__xludf.DUMMYFUNCTION("""COMPUTED_VALUE"""),0.0)</f>
        <v>0</v>
      </c>
      <c r="AM34" s="44">
        <f>IFERROR(__xludf.DUMMYFUNCTION("""COMPUTED_VALUE"""),41.0)</f>
        <v>41</v>
      </c>
      <c r="AN34" s="44">
        <f>IFERROR(__xludf.DUMMYFUNCTION("""COMPUTED_VALUE"""),0.0)</f>
        <v>0</v>
      </c>
      <c r="AO34" s="44">
        <f>IFERROR(__xludf.DUMMYFUNCTION("""COMPUTED_VALUE"""),1.0)</f>
        <v>1</v>
      </c>
      <c r="AP34" s="44">
        <f>IFERROR(__xludf.DUMMYFUNCTION("""COMPUTED_VALUE"""),0.0)</f>
        <v>0</v>
      </c>
      <c r="AQ34" s="44">
        <f>IFERROR(__xludf.DUMMYFUNCTION("""COMPUTED_VALUE"""),1.0)</f>
        <v>1</v>
      </c>
      <c r="AR34" s="44">
        <f>IFERROR(__xludf.DUMMYFUNCTION("""COMPUTED_VALUE"""),158.0)</f>
        <v>158</v>
      </c>
      <c r="AS34" s="44">
        <f>IFERROR(__xludf.DUMMYFUNCTION("""COMPUTED_VALUE"""),0.0)</f>
        <v>0</v>
      </c>
      <c r="AT34" s="44">
        <f>IFERROR(__xludf.DUMMYFUNCTION("""COMPUTED_VALUE"""),0.0)</f>
        <v>0</v>
      </c>
      <c r="AU34" s="44">
        <f>IFERROR(__xludf.DUMMYFUNCTION("""COMPUTED_VALUE"""),124.0)</f>
        <v>124</v>
      </c>
      <c r="AV34" s="44">
        <f>IFERROR(__xludf.DUMMYFUNCTION("""COMPUTED_VALUE"""),0.0)</f>
        <v>0</v>
      </c>
      <c r="AW34" s="44">
        <f>IFERROR(__xludf.DUMMYFUNCTION("""COMPUTED_VALUE"""),2.0)</f>
        <v>2</v>
      </c>
      <c r="AX34" s="45">
        <f t="shared" si="2"/>
        <v>335</v>
      </c>
    </row>
    <row r="35" ht="15.75" customHeight="1">
      <c r="A35" s="46" t="s">
        <v>16</v>
      </c>
      <c r="B35" s="47" t="s">
        <v>159</v>
      </c>
      <c r="C35" s="48">
        <v>2.0</v>
      </c>
      <c r="D35" s="48">
        <v>555.0</v>
      </c>
      <c r="E35" s="49">
        <f>IFERROR(__xludf.DUMMYFUNCTION("""COMPUTED_VALUE"""),351.0)</f>
        <v>351</v>
      </c>
      <c r="F35" s="49">
        <f>IFERROR(__xludf.DUMMYFUNCTION("""COMPUTED_VALUE"""),2.0)</f>
        <v>2</v>
      </c>
      <c r="G35" s="49">
        <f>IFERROR(__xludf.DUMMYFUNCTION("""COMPUTED_VALUE"""),3.0)</f>
        <v>3</v>
      </c>
      <c r="H35" s="49">
        <f>IFERROR(__xludf.DUMMYFUNCTION("""COMPUTED_VALUE"""),348.0)</f>
        <v>348</v>
      </c>
      <c r="I35" s="44">
        <f>IFERROR(__xludf.DUMMYFUNCTION("""COMPUTED_VALUE"""),1.0)</f>
        <v>1</v>
      </c>
      <c r="J35" s="44">
        <f>IFERROR(__xludf.DUMMYFUNCTION("""COMPUTED_VALUE"""),2.0)</f>
        <v>2</v>
      </c>
      <c r="K35" s="44">
        <f>IFERROR(__xludf.DUMMYFUNCTION("""COMPUTED_VALUE"""),1.0)</f>
        <v>1</v>
      </c>
      <c r="L35" s="44">
        <f>IFERROR(__xludf.DUMMYFUNCTION("""COMPUTED_VALUE"""),1.0)</f>
        <v>1</v>
      </c>
      <c r="M35" s="44">
        <f>IFERROR(__xludf.DUMMYFUNCTION("""COMPUTED_VALUE"""),1.0)</f>
        <v>1</v>
      </c>
      <c r="N35" s="44">
        <f>IFERROR(__xludf.DUMMYFUNCTION("""COMPUTED_VALUE"""),0.0)</f>
        <v>0</v>
      </c>
      <c r="O35" s="44">
        <f>IFERROR(__xludf.DUMMYFUNCTION("""COMPUTED_VALUE"""),0.0)</f>
        <v>0</v>
      </c>
      <c r="P35" s="44">
        <f>IFERROR(__xludf.DUMMYFUNCTION("""COMPUTED_VALUE"""),0.0)</f>
        <v>0</v>
      </c>
      <c r="Q35" s="44">
        <f>IFERROR(__xludf.DUMMYFUNCTION("""COMPUTED_VALUE"""),0.0)</f>
        <v>0</v>
      </c>
      <c r="R35" s="44">
        <f>IFERROR(__xludf.DUMMYFUNCTION("""COMPUTED_VALUE"""),2.0)</f>
        <v>2</v>
      </c>
      <c r="S35" s="44">
        <f>IFERROR(__xludf.DUMMYFUNCTION("""COMPUTED_VALUE"""),0.0)</f>
        <v>0</v>
      </c>
      <c r="T35" s="44">
        <f>IFERROR(__xludf.DUMMYFUNCTION("""COMPUTED_VALUE"""),0.0)</f>
        <v>0</v>
      </c>
      <c r="U35" s="44">
        <f>IFERROR(__xludf.DUMMYFUNCTION("""COMPUTED_VALUE"""),0.0)</f>
        <v>0</v>
      </c>
      <c r="V35" s="44">
        <f>IFERROR(__xludf.DUMMYFUNCTION("""COMPUTED_VALUE"""),2.0)</f>
        <v>2</v>
      </c>
      <c r="W35" s="44">
        <f>IFERROR(__xludf.DUMMYFUNCTION("""COMPUTED_VALUE"""),0.0)</f>
        <v>0</v>
      </c>
      <c r="X35" s="44">
        <f>IFERROR(__xludf.DUMMYFUNCTION("""COMPUTED_VALUE"""),1.0)</f>
        <v>1</v>
      </c>
      <c r="Y35" s="44">
        <f>IFERROR(__xludf.DUMMYFUNCTION("""COMPUTED_VALUE"""),0.0)</f>
        <v>0</v>
      </c>
      <c r="Z35" s="44">
        <f>IFERROR(__xludf.DUMMYFUNCTION("""COMPUTED_VALUE"""),1.0)</f>
        <v>1</v>
      </c>
      <c r="AA35" s="44">
        <f>IFERROR(__xludf.DUMMYFUNCTION("""COMPUTED_VALUE"""),2.0)</f>
        <v>2</v>
      </c>
      <c r="AB35" s="44">
        <f>IFERROR(__xludf.DUMMYFUNCTION("""COMPUTED_VALUE"""),0.0)</f>
        <v>0</v>
      </c>
      <c r="AC35" s="44">
        <f>IFERROR(__xludf.DUMMYFUNCTION("""COMPUTED_VALUE"""),2.0)</f>
        <v>2</v>
      </c>
      <c r="AD35" s="44">
        <f>IFERROR(__xludf.DUMMYFUNCTION("""COMPUTED_VALUE"""),0.0)</f>
        <v>0</v>
      </c>
      <c r="AE35" s="44">
        <f>IFERROR(__xludf.DUMMYFUNCTION("""COMPUTED_VALUE"""),1.0)</f>
        <v>1</v>
      </c>
      <c r="AF35" s="44">
        <f>IFERROR(__xludf.DUMMYFUNCTION("""COMPUTED_VALUE"""),0.0)</f>
        <v>0</v>
      </c>
      <c r="AG35" s="44">
        <f>IFERROR(__xludf.DUMMYFUNCTION("""COMPUTED_VALUE"""),1.0)</f>
        <v>1</v>
      </c>
      <c r="AH35" s="44">
        <f>IFERROR(__xludf.DUMMYFUNCTION("""COMPUTED_VALUE"""),0.0)</f>
        <v>0</v>
      </c>
      <c r="AI35" s="44">
        <f>IFERROR(__xludf.DUMMYFUNCTION("""COMPUTED_VALUE"""),1.0)</f>
        <v>1</v>
      </c>
      <c r="AJ35" s="44">
        <f>IFERROR(__xludf.DUMMYFUNCTION("""COMPUTED_VALUE"""),0.0)</f>
        <v>0</v>
      </c>
      <c r="AK35" s="44">
        <f>IFERROR(__xludf.DUMMYFUNCTION("""COMPUTED_VALUE"""),0.0)</f>
        <v>0</v>
      </c>
      <c r="AL35" s="44">
        <f>IFERROR(__xludf.DUMMYFUNCTION("""COMPUTED_VALUE"""),1.0)</f>
        <v>1</v>
      </c>
      <c r="AM35" s="44">
        <f>IFERROR(__xludf.DUMMYFUNCTION("""COMPUTED_VALUE"""),41.0)</f>
        <v>41</v>
      </c>
      <c r="AN35" s="44">
        <f>IFERROR(__xludf.DUMMYFUNCTION("""COMPUTED_VALUE"""),1.0)</f>
        <v>1</v>
      </c>
      <c r="AO35" s="44">
        <f>IFERROR(__xludf.DUMMYFUNCTION("""COMPUTED_VALUE"""),0.0)</f>
        <v>0</v>
      </c>
      <c r="AP35" s="44">
        <f>IFERROR(__xludf.DUMMYFUNCTION("""COMPUTED_VALUE"""),2.0)</f>
        <v>2</v>
      </c>
      <c r="AQ35" s="44">
        <f>IFERROR(__xludf.DUMMYFUNCTION("""COMPUTED_VALUE"""),1.0)</f>
        <v>1</v>
      </c>
      <c r="AR35" s="44">
        <f>IFERROR(__xludf.DUMMYFUNCTION("""COMPUTED_VALUE"""),137.0)</f>
        <v>137</v>
      </c>
      <c r="AS35" s="44">
        <f>IFERROR(__xludf.DUMMYFUNCTION("""COMPUTED_VALUE"""),1.0)</f>
        <v>1</v>
      </c>
      <c r="AT35" s="44">
        <f>IFERROR(__xludf.DUMMYFUNCTION("""COMPUTED_VALUE"""),1.0)</f>
        <v>1</v>
      </c>
      <c r="AU35" s="44">
        <f>IFERROR(__xludf.DUMMYFUNCTION("""COMPUTED_VALUE"""),142.0)</f>
        <v>142</v>
      </c>
      <c r="AV35" s="44">
        <f>IFERROR(__xludf.DUMMYFUNCTION("""COMPUTED_VALUE"""),2.0)</f>
        <v>2</v>
      </c>
      <c r="AW35" s="44">
        <f>IFERROR(__xludf.DUMMYFUNCTION("""COMPUTED_VALUE"""),0.0)</f>
        <v>0</v>
      </c>
      <c r="AX35" s="45">
        <f t="shared" si="2"/>
        <v>348</v>
      </c>
    </row>
    <row r="36" ht="15.75" customHeight="1">
      <c r="A36" s="46" t="s">
        <v>16</v>
      </c>
      <c r="B36" s="47" t="s">
        <v>159</v>
      </c>
      <c r="C36" s="48">
        <v>3.0</v>
      </c>
      <c r="D36" s="48">
        <v>558.0</v>
      </c>
      <c r="E36" s="49">
        <f>IFERROR(__xludf.DUMMYFUNCTION("""COMPUTED_VALUE"""),336.0)</f>
        <v>336</v>
      </c>
      <c r="F36" s="49">
        <f>IFERROR(__xludf.DUMMYFUNCTION("""COMPUTED_VALUE"""),0.0)</f>
        <v>0</v>
      </c>
      <c r="G36" s="49">
        <f>IFERROR(__xludf.DUMMYFUNCTION("""COMPUTED_VALUE"""),2.0)</f>
        <v>2</v>
      </c>
      <c r="H36" s="49">
        <f>IFERROR(__xludf.DUMMYFUNCTION("""COMPUTED_VALUE"""),334.0)</f>
        <v>334</v>
      </c>
      <c r="I36" s="44">
        <f>IFERROR(__xludf.DUMMYFUNCTION("""COMPUTED_VALUE"""),0.0)</f>
        <v>0</v>
      </c>
      <c r="J36" s="44">
        <f>IFERROR(__xludf.DUMMYFUNCTION("""COMPUTED_VALUE"""),5.0)</f>
        <v>5</v>
      </c>
      <c r="K36" s="44">
        <f>IFERROR(__xludf.DUMMYFUNCTION("""COMPUTED_VALUE"""),2.0)</f>
        <v>2</v>
      </c>
      <c r="L36" s="44">
        <f>IFERROR(__xludf.DUMMYFUNCTION("""COMPUTED_VALUE"""),0.0)</f>
        <v>0</v>
      </c>
      <c r="M36" s="44">
        <f>IFERROR(__xludf.DUMMYFUNCTION("""COMPUTED_VALUE"""),1.0)</f>
        <v>1</v>
      </c>
      <c r="N36" s="44">
        <f>IFERROR(__xludf.DUMMYFUNCTION("""COMPUTED_VALUE"""),0.0)</f>
        <v>0</v>
      </c>
      <c r="O36" s="44">
        <f>IFERROR(__xludf.DUMMYFUNCTION("""COMPUTED_VALUE"""),1.0)</f>
        <v>1</v>
      </c>
      <c r="P36" s="44">
        <f>IFERROR(__xludf.DUMMYFUNCTION("""COMPUTED_VALUE"""),1.0)</f>
        <v>1</v>
      </c>
      <c r="Q36" s="44">
        <f>IFERROR(__xludf.DUMMYFUNCTION("""COMPUTED_VALUE"""),0.0)</f>
        <v>0</v>
      </c>
      <c r="R36" s="44">
        <f>IFERROR(__xludf.DUMMYFUNCTION("""COMPUTED_VALUE"""),2.0)</f>
        <v>2</v>
      </c>
      <c r="S36" s="44">
        <f>IFERROR(__xludf.DUMMYFUNCTION("""COMPUTED_VALUE"""),2.0)</f>
        <v>2</v>
      </c>
      <c r="T36" s="44">
        <f>IFERROR(__xludf.DUMMYFUNCTION("""COMPUTED_VALUE"""),0.0)</f>
        <v>0</v>
      </c>
      <c r="U36" s="44">
        <f>IFERROR(__xludf.DUMMYFUNCTION("""COMPUTED_VALUE"""),0.0)</f>
        <v>0</v>
      </c>
      <c r="V36" s="44">
        <f>IFERROR(__xludf.DUMMYFUNCTION("""COMPUTED_VALUE"""),0.0)</f>
        <v>0</v>
      </c>
      <c r="W36" s="44">
        <f>IFERROR(__xludf.DUMMYFUNCTION("""COMPUTED_VALUE"""),0.0)</f>
        <v>0</v>
      </c>
      <c r="X36" s="44">
        <f>IFERROR(__xludf.DUMMYFUNCTION("""COMPUTED_VALUE"""),1.0)</f>
        <v>1</v>
      </c>
      <c r="Y36" s="44">
        <f>IFERROR(__xludf.DUMMYFUNCTION("""COMPUTED_VALUE"""),0.0)</f>
        <v>0</v>
      </c>
      <c r="Z36" s="44">
        <f>IFERROR(__xludf.DUMMYFUNCTION("""COMPUTED_VALUE"""),0.0)</f>
        <v>0</v>
      </c>
      <c r="AA36" s="44">
        <f>IFERROR(__xludf.DUMMYFUNCTION("""COMPUTED_VALUE"""),1.0)</f>
        <v>1</v>
      </c>
      <c r="AB36" s="44">
        <f>IFERROR(__xludf.DUMMYFUNCTION("""COMPUTED_VALUE"""),0.0)</f>
        <v>0</v>
      </c>
      <c r="AC36" s="44">
        <f>IFERROR(__xludf.DUMMYFUNCTION("""COMPUTED_VALUE"""),0.0)</f>
        <v>0</v>
      </c>
      <c r="AD36" s="44">
        <f>IFERROR(__xludf.DUMMYFUNCTION("""COMPUTED_VALUE"""),0.0)</f>
        <v>0</v>
      </c>
      <c r="AE36" s="44">
        <f>IFERROR(__xludf.DUMMYFUNCTION("""COMPUTED_VALUE"""),0.0)</f>
        <v>0</v>
      </c>
      <c r="AF36" s="44">
        <f>IFERROR(__xludf.DUMMYFUNCTION("""COMPUTED_VALUE"""),0.0)</f>
        <v>0</v>
      </c>
      <c r="AG36" s="44">
        <f>IFERROR(__xludf.DUMMYFUNCTION("""COMPUTED_VALUE"""),1.0)</f>
        <v>1</v>
      </c>
      <c r="AH36" s="44">
        <f>IFERROR(__xludf.DUMMYFUNCTION("""COMPUTED_VALUE"""),1.0)</f>
        <v>1</v>
      </c>
      <c r="AI36" s="44">
        <f>IFERROR(__xludf.DUMMYFUNCTION("""COMPUTED_VALUE"""),0.0)</f>
        <v>0</v>
      </c>
      <c r="AJ36" s="44">
        <f>IFERROR(__xludf.DUMMYFUNCTION("""COMPUTED_VALUE"""),0.0)</f>
        <v>0</v>
      </c>
      <c r="AK36" s="44">
        <f>IFERROR(__xludf.DUMMYFUNCTION("""COMPUTED_VALUE"""),0.0)</f>
        <v>0</v>
      </c>
      <c r="AL36" s="44">
        <f>IFERROR(__xludf.DUMMYFUNCTION("""COMPUTED_VALUE"""),0.0)</f>
        <v>0</v>
      </c>
      <c r="AM36" s="44">
        <f>IFERROR(__xludf.DUMMYFUNCTION("""COMPUTED_VALUE"""),55.0)</f>
        <v>55</v>
      </c>
      <c r="AN36" s="44">
        <f>IFERROR(__xludf.DUMMYFUNCTION("""COMPUTED_VALUE"""),0.0)</f>
        <v>0</v>
      </c>
      <c r="AO36" s="44">
        <f>IFERROR(__xludf.DUMMYFUNCTION("""COMPUTED_VALUE"""),0.0)</f>
        <v>0</v>
      </c>
      <c r="AP36" s="44">
        <f>IFERROR(__xludf.DUMMYFUNCTION("""COMPUTED_VALUE"""),0.0)</f>
        <v>0</v>
      </c>
      <c r="AQ36" s="44">
        <f>IFERROR(__xludf.DUMMYFUNCTION("""COMPUTED_VALUE"""),0.0)</f>
        <v>0</v>
      </c>
      <c r="AR36" s="44">
        <f>IFERROR(__xludf.DUMMYFUNCTION("""COMPUTED_VALUE"""),134.0)</f>
        <v>134</v>
      </c>
      <c r="AS36" s="44">
        <f>IFERROR(__xludf.DUMMYFUNCTION("""COMPUTED_VALUE"""),0.0)</f>
        <v>0</v>
      </c>
      <c r="AT36" s="44">
        <f>IFERROR(__xludf.DUMMYFUNCTION("""COMPUTED_VALUE"""),0.0)</f>
        <v>0</v>
      </c>
      <c r="AU36" s="44">
        <f>IFERROR(__xludf.DUMMYFUNCTION("""COMPUTED_VALUE"""),124.0)</f>
        <v>124</v>
      </c>
      <c r="AV36" s="44">
        <f>IFERROR(__xludf.DUMMYFUNCTION("""COMPUTED_VALUE"""),3.0)</f>
        <v>3</v>
      </c>
      <c r="AW36" s="44">
        <f>IFERROR(__xludf.DUMMYFUNCTION("""COMPUTED_VALUE"""),0.0)</f>
        <v>0</v>
      </c>
      <c r="AX36" s="45">
        <f t="shared" si="2"/>
        <v>334</v>
      </c>
    </row>
    <row r="37" ht="15.75" customHeight="1">
      <c r="A37" s="46" t="s">
        <v>16</v>
      </c>
      <c r="B37" s="47" t="s">
        <v>159</v>
      </c>
      <c r="C37" s="48">
        <v>4.0</v>
      </c>
      <c r="D37" s="48">
        <v>556.0</v>
      </c>
      <c r="E37" s="49">
        <f>IFERROR(__xludf.DUMMYFUNCTION("""COMPUTED_VALUE"""),339.0)</f>
        <v>339</v>
      </c>
      <c r="F37" s="49">
        <f>IFERROR(__xludf.DUMMYFUNCTION("""COMPUTED_VALUE"""),2.0)</f>
        <v>2</v>
      </c>
      <c r="G37" s="49">
        <f>IFERROR(__xludf.DUMMYFUNCTION("""COMPUTED_VALUE"""),2.0)</f>
        <v>2</v>
      </c>
      <c r="H37" s="49">
        <f>IFERROR(__xludf.DUMMYFUNCTION("""COMPUTED_VALUE"""),337.0)</f>
        <v>337</v>
      </c>
      <c r="I37" s="44">
        <f>IFERROR(__xludf.DUMMYFUNCTION("""COMPUTED_VALUE"""),1.0)</f>
        <v>1</v>
      </c>
      <c r="J37" s="44">
        <f>IFERROR(__xludf.DUMMYFUNCTION("""COMPUTED_VALUE"""),2.0)</f>
        <v>2</v>
      </c>
      <c r="K37" s="44">
        <f>IFERROR(__xludf.DUMMYFUNCTION("""COMPUTED_VALUE"""),1.0)</f>
        <v>1</v>
      </c>
      <c r="L37" s="44">
        <f>IFERROR(__xludf.DUMMYFUNCTION("""COMPUTED_VALUE"""),0.0)</f>
        <v>0</v>
      </c>
      <c r="M37" s="44">
        <f>IFERROR(__xludf.DUMMYFUNCTION("""COMPUTED_VALUE"""),3.0)</f>
        <v>3</v>
      </c>
      <c r="N37" s="44">
        <f>IFERROR(__xludf.DUMMYFUNCTION("""COMPUTED_VALUE"""),1.0)</f>
        <v>1</v>
      </c>
      <c r="O37" s="44">
        <f>IFERROR(__xludf.DUMMYFUNCTION("""COMPUTED_VALUE"""),0.0)</f>
        <v>0</v>
      </c>
      <c r="P37" s="44">
        <f>IFERROR(__xludf.DUMMYFUNCTION("""COMPUTED_VALUE"""),0.0)</f>
        <v>0</v>
      </c>
      <c r="Q37" s="44">
        <f>IFERROR(__xludf.DUMMYFUNCTION("""COMPUTED_VALUE"""),0.0)</f>
        <v>0</v>
      </c>
      <c r="R37" s="44">
        <f>IFERROR(__xludf.DUMMYFUNCTION("""COMPUTED_VALUE"""),3.0)</f>
        <v>3</v>
      </c>
      <c r="S37" s="44">
        <f>IFERROR(__xludf.DUMMYFUNCTION("""COMPUTED_VALUE"""),0.0)</f>
        <v>0</v>
      </c>
      <c r="T37" s="44">
        <f>IFERROR(__xludf.DUMMYFUNCTION("""COMPUTED_VALUE"""),0.0)</f>
        <v>0</v>
      </c>
      <c r="U37" s="44">
        <f>IFERROR(__xludf.DUMMYFUNCTION("""COMPUTED_VALUE"""),0.0)</f>
        <v>0</v>
      </c>
      <c r="V37" s="44">
        <f>IFERROR(__xludf.DUMMYFUNCTION("""COMPUTED_VALUE"""),1.0)</f>
        <v>1</v>
      </c>
      <c r="W37" s="44">
        <f>IFERROR(__xludf.DUMMYFUNCTION("""COMPUTED_VALUE"""),2.0)</f>
        <v>2</v>
      </c>
      <c r="X37" s="44">
        <f>IFERROR(__xludf.DUMMYFUNCTION("""COMPUTED_VALUE"""),0.0)</f>
        <v>0</v>
      </c>
      <c r="Y37" s="44">
        <f>IFERROR(__xludf.DUMMYFUNCTION("""COMPUTED_VALUE"""),1.0)</f>
        <v>1</v>
      </c>
      <c r="Z37" s="44">
        <f>IFERROR(__xludf.DUMMYFUNCTION("""COMPUTED_VALUE"""),0.0)</f>
        <v>0</v>
      </c>
      <c r="AA37" s="44">
        <f>IFERROR(__xludf.DUMMYFUNCTION("""COMPUTED_VALUE"""),0.0)</f>
        <v>0</v>
      </c>
      <c r="AB37" s="44">
        <f>IFERROR(__xludf.DUMMYFUNCTION("""COMPUTED_VALUE"""),1.0)</f>
        <v>1</v>
      </c>
      <c r="AC37" s="44">
        <f>IFERROR(__xludf.DUMMYFUNCTION("""COMPUTED_VALUE"""),1.0)</f>
        <v>1</v>
      </c>
      <c r="AD37" s="44">
        <f>IFERROR(__xludf.DUMMYFUNCTION("""COMPUTED_VALUE"""),0.0)</f>
        <v>0</v>
      </c>
      <c r="AE37" s="44">
        <f>IFERROR(__xludf.DUMMYFUNCTION("""COMPUTED_VALUE"""),0.0)</f>
        <v>0</v>
      </c>
      <c r="AF37" s="44">
        <f>IFERROR(__xludf.DUMMYFUNCTION("""COMPUTED_VALUE"""),1.0)</f>
        <v>1</v>
      </c>
      <c r="AG37" s="44">
        <f>IFERROR(__xludf.DUMMYFUNCTION("""COMPUTED_VALUE"""),0.0)</f>
        <v>0</v>
      </c>
      <c r="AH37" s="44">
        <f>IFERROR(__xludf.DUMMYFUNCTION("""COMPUTED_VALUE"""),1.0)</f>
        <v>1</v>
      </c>
      <c r="AI37" s="44">
        <f>IFERROR(__xludf.DUMMYFUNCTION("""COMPUTED_VALUE"""),1.0)</f>
        <v>1</v>
      </c>
      <c r="AJ37" s="44">
        <f>IFERROR(__xludf.DUMMYFUNCTION("""COMPUTED_VALUE"""),0.0)</f>
        <v>0</v>
      </c>
      <c r="AK37" s="44">
        <f>IFERROR(__xludf.DUMMYFUNCTION("""COMPUTED_VALUE"""),1.0)</f>
        <v>1</v>
      </c>
      <c r="AL37" s="44">
        <f>IFERROR(__xludf.DUMMYFUNCTION("""COMPUTED_VALUE"""),0.0)</f>
        <v>0</v>
      </c>
      <c r="AM37" s="44">
        <f>IFERROR(__xludf.DUMMYFUNCTION("""COMPUTED_VALUE"""),45.0)</f>
        <v>45</v>
      </c>
      <c r="AN37" s="44">
        <f>IFERROR(__xludf.DUMMYFUNCTION("""COMPUTED_VALUE"""),2.0)</f>
        <v>2</v>
      </c>
      <c r="AO37" s="44">
        <f>IFERROR(__xludf.DUMMYFUNCTION("""COMPUTED_VALUE"""),0.0)</f>
        <v>0</v>
      </c>
      <c r="AP37" s="44">
        <f>IFERROR(__xludf.DUMMYFUNCTION("""COMPUTED_VALUE"""),0.0)</f>
        <v>0</v>
      </c>
      <c r="AQ37" s="44">
        <f>IFERROR(__xludf.DUMMYFUNCTION("""COMPUTED_VALUE"""),1.0)</f>
        <v>1</v>
      </c>
      <c r="AR37" s="44">
        <f>IFERROR(__xludf.DUMMYFUNCTION("""COMPUTED_VALUE"""),128.0)</f>
        <v>128</v>
      </c>
      <c r="AS37" s="44">
        <f>IFERROR(__xludf.DUMMYFUNCTION("""COMPUTED_VALUE"""),1.0)</f>
        <v>1</v>
      </c>
      <c r="AT37" s="44">
        <f>IFERROR(__xludf.DUMMYFUNCTION("""COMPUTED_VALUE"""),1.0)</f>
        <v>1</v>
      </c>
      <c r="AU37" s="44">
        <f>IFERROR(__xludf.DUMMYFUNCTION("""COMPUTED_VALUE"""),135.0)</f>
        <v>135</v>
      </c>
      <c r="AV37" s="44">
        <f>IFERROR(__xludf.DUMMYFUNCTION("""COMPUTED_VALUE"""),1.0)</f>
        <v>1</v>
      </c>
      <c r="AW37" s="44">
        <f>IFERROR(__xludf.DUMMYFUNCTION("""COMPUTED_VALUE"""),2.0)</f>
        <v>2</v>
      </c>
      <c r="AX37" s="45">
        <f t="shared" si="2"/>
        <v>337</v>
      </c>
    </row>
    <row r="38" ht="15.75" customHeight="1">
      <c r="A38" s="46" t="s">
        <v>16</v>
      </c>
      <c r="B38" s="47" t="s">
        <v>160</v>
      </c>
      <c r="C38" s="48">
        <v>1.0</v>
      </c>
      <c r="D38" s="48">
        <v>202.0</v>
      </c>
      <c r="E38" s="49">
        <f>IFERROR(__xludf.DUMMYFUNCTION("""COMPUTED_VALUE"""),127.0)</f>
        <v>127</v>
      </c>
      <c r="F38" s="49">
        <f>IFERROR(__xludf.DUMMYFUNCTION("""COMPUTED_VALUE"""),4.0)</f>
        <v>4</v>
      </c>
      <c r="G38" s="49">
        <f>IFERROR(__xludf.DUMMYFUNCTION("""COMPUTED_VALUE"""),1.0)</f>
        <v>1</v>
      </c>
      <c r="H38" s="49">
        <f>IFERROR(__xludf.DUMMYFUNCTION("""COMPUTED_VALUE"""),126.0)</f>
        <v>126</v>
      </c>
      <c r="I38" s="44">
        <f>IFERROR(__xludf.DUMMYFUNCTION("""COMPUTED_VALUE"""),1.0)</f>
        <v>1</v>
      </c>
      <c r="J38" s="44">
        <f>IFERROR(__xludf.DUMMYFUNCTION("""COMPUTED_VALUE"""),0.0)</f>
        <v>0</v>
      </c>
      <c r="K38" s="44">
        <f>IFERROR(__xludf.DUMMYFUNCTION("""COMPUTED_VALUE"""),0.0)</f>
        <v>0</v>
      </c>
      <c r="L38" s="44">
        <f>IFERROR(__xludf.DUMMYFUNCTION("""COMPUTED_VALUE"""),0.0)</f>
        <v>0</v>
      </c>
      <c r="M38" s="44">
        <f>IFERROR(__xludf.DUMMYFUNCTION("""COMPUTED_VALUE"""),0.0)</f>
        <v>0</v>
      </c>
      <c r="N38" s="44">
        <f>IFERROR(__xludf.DUMMYFUNCTION("""COMPUTED_VALUE"""),0.0)</f>
        <v>0</v>
      </c>
      <c r="O38" s="44">
        <f>IFERROR(__xludf.DUMMYFUNCTION("""COMPUTED_VALUE"""),0.0)</f>
        <v>0</v>
      </c>
      <c r="P38" s="44">
        <f>IFERROR(__xludf.DUMMYFUNCTION("""COMPUTED_VALUE"""),0.0)</f>
        <v>0</v>
      </c>
      <c r="Q38" s="44">
        <f>IFERROR(__xludf.DUMMYFUNCTION("""COMPUTED_VALUE"""),1.0)</f>
        <v>1</v>
      </c>
      <c r="R38" s="44">
        <f>IFERROR(__xludf.DUMMYFUNCTION("""COMPUTED_VALUE"""),3.0)</f>
        <v>3</v>
      </c>
      <c r="S38" s="44">
        <f>IFERROR(__xludf.DUMMYFUNCTION("""COMPUTED_VALUE"""),0.0)</f>
        <v>0</v>
      </c>
      <c r="T38" s="44">
        <f>IFERROR(__xludf.DUMMYFUNCTION("""COMPUTED_VALUE"""),0.0)</f>
        <v>0</v>
      </c>
      <c r="U38" s="44">
        <f>IFERROR(__xludf.DUMMYFUNCTION("""COMPUTED_VALUE"""),0.0)</f>
        <v>0</v>
      </c>
      <c r="V38" s="44">
        <f>IFERROR(__xludf.DUMMYFUNCTION("""COMPUTED_VALUE"""),1.0)</f>
        <v>1</v>
      </c>
      <c r="W38" s="44">
        <f>IFERROR(__xludf.DUMMYFUNCTION("""COMPUTED_VALUE"""),0.0)</f>
        <v>0</v>
      </c>
      <c r="X38" s="44">
        <f>IFERROR(__xludf.DUMMYFUNCTION("""COMPUTED_VALUE"""),0.0)</f>
        <v>0</v>
      </c>
      <c r="Y38" s="44">
        <f>IFERROR(__xludf.DUMMYFUNCTION("""COMPUTED_VALUE"""),0.0)</f>
        <v>0</v>
      </c>
      <c r="Z38" s="44">
        <f>IFERROR(__xludf.DUMMYFUNCTION("""COMPUTED_VALUE"""),0.0)</f>
        <v>0</v>
      </c>
      <c r="AA38" s="44">
        <f>IFERROR(__xludf.DUMMYFUNCTION("""COMPUTED_VALUE"""),0.0)</f>
        <v>0</v>
      </c>
      <c r="AB38" s="44">
        <f>IFERROR(__xludf.DUMMYFUNCTION("""COMPUTED_VALUE"""),0.0)</f>
        <v>0</v>
      </c>
      <c r="AC38" s="44">
        <f>IFERROR(__xludf.DUMMYFUNCTION("""COMPUTED_VALUE"""),1.0)</f>
        <v>1</v>
      </c>
      <c r="AD38" s="44">
        <f>IFERROR(__xludf.DUMMYFUNCTION("""COMPUTED_VALUE"""),0.0)</f>
        <v>0</v>
      </c>
      <c r="AE38" s="44">
        <f>IFERROR(__xludf.DUMMYFUNCTION("""COMPUTED_VALUE"""),1.0)</f>
        <v>1</v>
      </c>
      <c r="AF38" s="44">
        <f>IFERROR(__xludf.DUMMYFUNCTION("""COMPUTED_VALUE"""),0.0)</f>
        <v>0</v>
      </c>
      <c r="AG38" s="44">
        <f>IFERROR(__xludf.DUMMYFUNCTION("""COMPUTED_VALUE"""),0.0)</f>
        <v>0</v>
      </c>
      <c r="AH38" s="44">
        <f>IFERROR(__xludf.DUMMYFUNCTION("""COMPUTED_VALUE"""),0.0)</f>
        <v>0</v>
      </c>
      <c r="AI38" s="44">
        <f>IFERROR(__xludf.DUMMYFUNCTION("""COMPUTED_VALUE"""),0.0)</f>
        <v>0</v>
      </c>
      <c r="AJ38" s="44">
        <f>IFERROR(__xludf.DUMMYFUNCTION("""COMPUTED_VALUE"""),0.0)</f>
        <v>0</v>
      </c>
      <c r="AK38" s="44">
        <f>IFERROR(__xludf.DUMMYFUNCTION("""COMPUTED_VALUE"""),0.0)</f>
        <v>0</v>
      </c>
      <c r="AL38" s="44">
        <f>IFERROR(__xludf.DUMMYFUNCTION("""COMPUTED_VALUE"""),0.0)</f>
        <v>0</v>
      </c>
      <c r="AM38" s="44">
        <f>IFERROR(__xludf.DUMMYFUNCTION("""COMPUTED_VALUE"""),13.0)</f>
        <v>13</v>
      </c>
      <c r="AN38" s="44">
        <f>IFERROR(__xludf.DUMMYFUNCTION("""COMPUTED_VALUE"""),1.0)</f>
        <v>1</v>
      </c>
      <c r="AO38" s="44">
        <f>IFERROR(__xludf.DUMMYFUNCTION("""COMPUTED_VALUE"""),1.0)</f>
        <v>1</v>
      </c>
      <c r="AP38" s="44">
        <f>IFERROR(__xludf.DUMMYFUNCTION("""COMPUTED_VALUE"""),0.0)</f>
        <v>0</v>
      </c>
      <c r="AQ38" s="44">
        <f>IFERROR(__xludf.DUMMYFUNCTION("""COMPUTED_VALUE"""),0.0)</f>
        <v>0</v>
      </c>
      <c r="AR38" s="44">
        <f>IFERROR(__xludf.DUMMYFUNCTION("""COMPUTED_VALUE"""),70.0)</f>
        <v>70</v>
      </c>
      <c r="AS38" s="44">
        <f>IFERROR(__xludf.DUMMYFUNCTION("""COMPUTED_VALUE"""),1.0)</f>
        <v>1</v>
      </c>
      <c r="AT38" s="44">
        <f>IFERROR(__xludf.DUMMYFUNCTION("""COMPUTED_VALUE"""),0.0)</f>
        <v>0</v>
      </c>
      <c r="AU38" s="44">
        <f>IFERROR(__xludf.DUMMYFUNCTION("""COMPUTED_VALUE"""),29.0)</f>
        <v>29</v>
      </c>
      <c r="AV38" s="44">
        <f>IFERROR(__xludf.DUMMYFUNCTION("""COMPUTED_VALUE"""),2.0)</f>
        <v>2</v>
      </c>
      <c r="AW38" s="44">
        <f>IFERROR(__xludf.DUMMYFUNCTION("""COMPUTED_VALUE"""),1.0)</f>
        <v>1</v>
      </c>
      <c r="AX38" s="45">
        <f t="shared" si="2"/>
        <v>126</v>
      </c>
    </row>
    <row r="39" ht="15.75" customHeight="1">
      <c r="A39" s="46" t="s">
        <v>16</v>
      </c>
      <c r="B39" s="47" t="s">
        <v>161</v>
      </c>
      <c r="C39" s="48">
        <v>1.0</v>
      </c>
      <c r="D39" s="48">
        <v>572.0</v>
      </c>
      <c r="E39" s="49">
        <f>IFERROR(__xludf.DUMMYFUNCTION("""COMPUTED_VALUE"""),352.0)</f>
        <v>352</v>
      </c>
      <c r="F39" s="49">
        <f>IFERROR(__xludf.DUMMYFUNCTION("""COMPUTED_VALUE"""),3.0)</f>
        <v>3</v>
      </c>
      <c r="G39" s="49">
        <f>IFERROR(__xludf.DUMMYFUNCTION("""COMPUTED_VALUE"""),2.0)</f>
        <v>2</v>
      </c>
      <c r="H39" s="49">
        <f>IFERROR(__xludf.DUMMYFUNCTION("""COMPUTED_VALUE"""),350.0)</f>
        <v>350</v>
      </c>
      <c r="I39" s="44"/>
      <c r="J39" s="44">
        <f>IFERROR(__xludf.DUMMYFUNCTION("""COMPUTED_VALUE"""),2.0)</f>
        <v>2</v>
      </c>
      <c r="K39" s="44">
        <f>IFERROR(__xludf.DUMMYFUNCTION("""COMPUTED_VALUE"""),7.0)</f>
        <v>7</v>
      </c>
      <c r="L39" s="44">
        <f>IFERROR(__xludf.DUMMYFUNCTION("""COMPUTED_VALUE"""),1.0)</f>
        <v>1</v>
      </c>
      <c r="M39" s="44">
        <f>IFERROR(__xludf.DUMMYFUNCTION("""COMPUTED_VALUE"""),1.0)</f>
        <v>1</v>
      </c>
      <c r="N39" s="44">
        <f>IFERROR(__xludf.DUMMYFUNCTION("""COMPUTED_VALUE"""),1.0)</f>
        <v>1</v>
      </c>
      <c r="O39" s="44">
        <f>IFERROR(__xludf.DUMMYFUNCTION("""COMPUTED_VALUE"""),1.0)</f>
        <v>1</v>
      </c>
      <c r="P39" s="44"/>
      <c r="Q39" s="44">
        <f>IFERROR(__xludf.DUMMYFUNCTION("""COMPUTED_VALUE"""),2.0)</f>
        <v>2</v>
      </c>
      <c r="R39" s="44">
        <f>IFERROR(__xludf.DUMMYFUNCTION("""COMPUTED_VALUE"""),6.0)</f>
        <v>6</v>
      </c>
      <c r="S39" s="44"/>
      <c r="T39" s="44"/>
      <c r="U39" s="44"/>
      <c r="V39" s="44"/>
      <c r="W39" s="44"/>
      <c r="X39" s="44"/>
      <c r="Y39" s="44"/>
      <c r="Z39" s="44"/>
      <c r="AA39" s="44"/>
      <c r="AB39" s="44"/>
      <c r="AC39" s="44"/>
      <c r="AD39" s="44">
        <f>IFERROR(__xludf.DUMMYFUNCTION("""COMPUTED_VALUE"""),2.0)</f>
        <v>2</v>
      </c>
      <c r="AE39" s="44"/>
      <c r="AF39" s="44"/>
      <c r="AG39" s="44"/>
      <c r="AH39" s="44"/>
      <c r="AI39" s="44"/>
      <c r="AJ39" s="44"/>
      <c r="AK39" s="44"/>
      <c r="AL39" s="44"/>
      <c r="AM39" s="44">
        <f>IFERROR(__xludf.DUMMYFUNCTION("""COMPUTED_VALUE"""),40.0)</f>
        <v>40</v>
      </c>
      <c r="AN39" s="44">
        <f>IFERROR(__xludf.DUMMYFUNCTION("""COMPUTED_VALUE"""),1.0)</f>
        <v>1</v>
      </c>
      <c r="AO39" s="44"/>
      <c r="AP39" s="44"/>
      <c r="AQ39" s="44">
        <f>IFERROR(__xludf.DUMMYFUNCTION("""COMPUTED_VALUE"""),1.0)</f>
        <v>1</v>
      </c>
      <c r="AR39" s="44">
        <f>IFERROR(__xludf.DUMMYFUNCTION("""COMPUTED_VALUE"""),195.0)</f>
        <v>195</v>
      </c>
      <c r="AS39" s="44">
        <f>IFERROR(__xludf.DUMMYFUNCTION("""COMPUTED_VALUE"""),7.0)</f>
        <v>7</v>
      </c>
      <c r="AT39" s="44">
        <f>IFERROR(__xludf.DUMMYFUNCTION("""COMPUTED_VALUE"""),1.0)</f>
        <v>1</v>
      </c>
      <c r="AU39" s="44">
        <f>IFERROR(__xludf.DUMMYFUNCTION("""COMPUTED_VALUE"""),72.0)</f>
        <v>72</v>
      </c>
      <c r="AV39" s="44">
        <f>IFERROR(__xludf.DUMMYFUNCTION("""COMPUTED_VALUE"""),8.0)</f>
        <v>8</v>
      </c>
      <c r="AW39" s="44">
        <f>IFERROR(__xludf.DUMMYFUNCTION("""COMPUTED_VALUE"""),2.0)</f>
        <v>2</v>
      </c>
      <c r="AX39" s="45">
        <f t="shared" si="2"/>
        <v>350</v>
      </c>
    </row>
    <row r="40" ht="15.75" customHeight="1">
      <c r="A40" s="46" t="s">
        <v>16</v>
      </c>
      <c r="B40" s="47" t="s">
        <v>161</v>
      </c>
      <c r="C40" s="48">
        <v>2.0</v>
      </c>
      <c r="D40" s="48">
        <v>562.0</v>
      </c>
      <c r="E40" s="49">
        <f>IFERROR(__xludf.DUMMYFUNCTION("""COMPUTED_VALUE"""),345.0)</f>
        <v>345</v>
      </c>
      <c r="F40" s="49">
        <f>IFERROR(__xludf.DUMMYFUNCTION("""COMPUTED_VALUE"""),3.0)</f>
        <v>3</v>
      </c>
      <c r="G40" s="49">
        <f>IFERROR(__xludf.DUMMYFUNCTION("""COMPUTED_VALUE"""),1.0)</f>
        <v>1</v>
      </c>
      <c r="H40" s="49">
        <f>IFERROR(__xludf.DUMMYFUNCTION("""COMPUTED_VALUE"""),344.0)</f>
        <v>344</v>
      </c>
      <c r="I40" s="44"/>
      <c r="J40" s="44">
        <f>IFERROR(__xludf.DUMMYFUNCTION("""COMPUTED_VALUE"""),11.0)</f>
        <v>11</v>
      </c>
      <c r="K40" s="44">
        <f>IFERROR(__xludf.DUMMYFUNCTION("""COMPUTED_VALUE"""),1.0)</f>
        <v>1</v>
      </c>
      <c r="L40" s="44"/>
      <c r="M40" s="44"/>
      <c r="N40" s="44"/>
      <c r="O40" s="44"/>
      <c r="P40" s="44"/>
      <c r="Q40" s="44"/>
      <c r="R40" s="44">
        <f>IFERROR(__xludf.DUMMYFUNCTION("""COMPUTED_VALUE"""),3.0)</f>
        <v>3</v>
      </c>
      <c r="S40" s="44"/>
      <c r="T40" s="44"/>
      <c r="U40" s="44"/>
      <c r="V40" s="44"/>
      <c r="W40" s="44"/>
      <c r="X40" s="44"/>
      <c r="Y40" s="44"/>
      <c r="Z40" s="44"/>
      <c r="AA40" s="44"/>
      <c r="AB40" s="44"/>
      <c r="AC40" s="44"/>
      <c r="AD40" s="44"/>
      <c r="AE40" s="44">
        <f>IFERROR(__xludf.DUMMYFUNCTION("""COMPUTED_VALUE"""),1.0)</f>
        <v>1</v>
      </c>
      <c r="AF40" s="44"/>
      <c r="AG40" s="44"/>
      <c r="AH40" s="44"/>
      <c r="AI40" s="44"/>
      <c r="AJ40" s="44"/>
      <c r="AK40" s="44"/>
      <c r="AL40" s="44"/>
      <c r="AM40" s="44">
        <f>IFERROR(__xludf.DUMMYFUNCTION("""COMPUTED_VALUE"""),36.0)</f>
        <v>36</v>
      </c>
      <c r="AN40" s="44"/>
      <c r="AO40" s="44"/>
      <c r="AP40" s="44"/>
      <c r="AQ40" s="44"/>
      <c r="AR40" s="44">
        <f>IFERROR(__xludf.DUMMYFUNCTION("""COMPUTED_VALUE"""),219.0)</f>
        <v>219</v>
      </c>
      <c r="AS40" s="44"/>
      <c r="AT40" s="44"/>
      <c r="AU40" s="44">
        <f>IFERROR(__xludf.DUMMYFUNCTION("""COMPUTED_VALUE"""),73.0)</f>
        <v>73</v>
      </c>
      <c r="AV40" s="44"/>
      <c r="AW40" s="44"/>
      <c r="AX40" s="45">
        <f t="shared" si="2"/>
        <v>344</v>
      </c>
    </row>
    <row r="41" ht="15.75" customHeight="1">
      <c r="A41" s="46" t="s">
        <v>16</v>
      </c>
      <c r="B41" s="47" t="s">
        <v>161</v>
      </c>
      <c r="C41" s="48">
        <v>3.0</v>
      </c>
      <c r="D41" s="48">
        <v>68.0</v>
      </c>
      <c r="E41" s="49">
        <f>IFERROR(__xludf.DUMMYFUNCTION("""COMPUTED_VALUE"""),41.0)</f>
        <v>41</v>
      </c>
      <c r="F41" s="49">
        <f>IFERROR(__xludf.DUMMYFUNCTION("""COMPUTED_VALUE"""),1.0)</f>
        <v>1</v>
      </c>
      <c r="G41" s="49">
        <f>IFERROR(__xludf.DUMMYFUNCTION("""COMPUTED_VALUE"""),0.0)</f>
        <v>0</v>
      </c>
      <c r="H41" s="49">
        <f>IFERROR(__xludf.DUMMYFUNCTION("""COMPUTED_VALUE"""),41.0)</f>
        <v>41</v>
      </c>
      <c r="I41" s="44"/>
      <c r="J41" s="44"/>
      <c r="K41" s="44"/>
      <c r="L41" s="44"/>
      <c r="M41" s="44"/>
      <c r="N41" s="44"/>
      <c r="O41" s="44"/>
      <c r="P41" s="44"/>
      <c r="Q41" s="44"/>
      <c r="R41" s="44">
        <f>IFERROR(__xludf.DUMMYFUNCTION("""COMPUTED_VALUE"""),1.0)</f>
        <v>1</v>
      </c>
      <c r="S41" s="44"/>
      <c r="T41" s="44"/>
      <c r="U41" s="44"/>
      <c r="V41" s="44"/>
      <c r="W41" s="44"/>
      <c r="X41" s="44"/>
      <c r="Y41" s="44"/>
      <c r="Z41" s="44"/>
      <c r="AA41" s="44"/>
      <c r="AB41" s="44"/>
      <c r="AC41" s="44"/>
      <c r="AD41" s="44"/>
      <c r="AE41" s="44"/>
      <c r="AF41" s="44"/>
      <c r="AG41" s="44"/>
      <c r="AH41" s="44"/>
      <c r="AI41" s="44"/>
      <c r="AJ41" s="44"/>
      <c r="AK41" s="44"/>
      <c r="AL41" s="44"/>
      <c r="AM41" s="44">
        <f>IFERROR(__xludf.DUMMYFUNCTION("""COMPUTED_VALUE"""),9.0)</f>
        <v>9</v>
      </c>
      <c r="AN41" s="44"/>
      <c r="AO41" s="44"/>
      <c r="AP41" s="44"/>
      <c r="AQ41" s="44"/>
      <c r="AR41" s="44">
        <f>IFERROR(__xludf.DUMMYFUNCTION("""COMPUTED_VALUE"""),29.0)</f>
        <v>29</v>
      </c>
      <c r="AS41" s="44">
        <f>IFERROR(__xludf.DUMMYFUNCTION("""COMPUTED_VALUE"""),1.0)</f>
        <v>1</v>
      </c>
      <c r="AT41" s="44"/>
      <c r="AU41" s="44">
        <f>IFERROR(__xludf.DUMMYFUNCTION("""COMPUTED_VALUE"""),1.0)</f>
        <v>1</v>
      </c>
      <c r="AV41" s="44"/>
      <c r="AW41" s="44"/>
      <c r="AX41" s="45">
        <f t="shared" si="2"/>
        <v>41</v>
      </c>
    </row>
    <row r="42" ht="15.75" customHeight="1">
      <c r="A42" s="46" t="s">
        <v>16</v>
      </c>
      <c r="B42" s="47" t="s">
        <v>162</v>
      </c>
      <c r="C42" s="48">
        <v>1.0</v>
      </c>
      <c r="D42" s="48">
        <v>355.0</v>
      </c>
      <c r="E42" s="49">
        <f>IFERROR(__xludf.DUMMYFUNCTION("""COMPUTED_VALUE"""),230.0)</f>
        <v>230</v>
      </c>
      <c r="F42" s="49">
        <f>IFERROR(__xludf.DUMMYFUNCTION("""COMPUTED_VALUE"""),2.0)</f>
        <v>2</v>
      </c>
      <c r="G42" s="49">
        <f>IFERROR(__xludf.DUMMYFUNCTION("""COMPUTED_VALUE"""),1.0)</f>
        <v>1</v>
      </c>
      <c r="H42" s="49">
        <f>IFERROR(__xludf.DUMMYFUNCTION("""COMPUTED_VALUE"""),227.0)</f>
        <v>227</v>
      </c>
      <c r="I42" s="44">
        <f>IFERROR(__xludf.DUMMYFUNCTION("""COMPUTED_VALUE"""),3.0)</f>
        <v>3</v>
      </c>
      <c r="J42" s="44">
        <f>IFERROR(__xludf.DUMMYFUNCTION("""COMPUTED_VALUE"""),7.0)</f>
        <v>7</v>
      </c>
      <c r="K42" s="44">
        <f>IFERROR(__xludf.DUMMYFUNCTION("""COMPUTED_VALUE"""),0.0)</f>
        <v>0</v>
      </c>
      <c r="L42" s="44">
        <f>IFERROR(__xludf.DUMMYFUNCTION("""COMPUTED_VALUE"""),2.0)</f>
        <v>2</v>
      </c>
      <c r="M42" s="44">
        <f>IFERROR(__xludf.DUMMYFUNCTION("""COMPUTED_VALUE"""),0.0)</f>
        <v>0</v>
      </c>
      <c r="N42" s="44">
        <f>IFERROR(__xludf.DUMMYFUNCTION("""COMPUTED_VALUE"""),0.0)</f>
        <v>0</v>
      </c>
      <c r="O42" s="44">
        <f>IFERROR(__xludf.DUMMYFUNCTION("""COMPUTED_VALUE"""),0.0)</f>
        <v>0</v>
      </c>
      <c r="P42" s="44">
        <f>IFERROR(__xludf.DUMMYFUNCTION("""COMPUTED_VALUE"""),2.0)</f>
        <v>2</v>
      </c>
      <c r="Q42" s="44">
        <f>IFERROR(__xludf.DUMMYFUNCTION("""COMPUTED_VALUE"""),13.0)</f>
        <v>13</v>
      </c>
      <c r="R42" s="44">
        <f>IFERROR(__xludf.DUMMYFUNCTION("""COMPUTED_VALUE"""),71.0)</f>
        <v>71</v>
      </c>
      <c r="S42" s="44">
        <f>IFERROR(__xludf.DUMMYFUNCTION("""COMPUTED_VALUE"""),0.0)</f>
        <v>0</v>
      </c>
      <c r="T42" s="44">
        <f>IFERROR(__xludf.DUMMYFUNCTION("""COMPUTED_VALUE"""),1.0)</f>
        <v>1</v>
      </c>
      <c r="U42" s="44">
        <f>IFERROR(__xludf.DUMMYFUNCTION("""COMPUTED_VALUE"""),0.0)</f>
        <v>0</v>
      </c>
      <c r="V42" s="44">
        <f>IFERROR(__xludf.DUMMYFUNCTION("""COMPUTED_VALUE"""),0.0)</f>
        <v>0</v>
      </c>
      <c r="W42" s="44">
        <f>IFERROR(__xludf.DUMMYFUNCTION("""COMPUTED_VALUE"""),1.0)</f>
        <v>1</v>
      </c>
      <c r="X42" s="44">
        <f>IFERROR(__xludf.DUMMYFUNCTION("""COMPUTED_VALUE"""),0.0)</f>
        <v>0</v>
      </c>
      <c r="Y42" s="44">
        <f>IFERROR(__xludf.DUMMYFUNCTION("""COMPUTED_VALUE"""),1.0)</f>
        <v>1</v>
      </c>
      <c r="Z42" s="44">
        <f>IFERROR(__xludf.DUMMYFUNCTION("""COMPUTED_VALUE"""),0.0)</f>
        <v>0</v>
      </c>
      <c r="AA42" s="44">
        <f>IFERROR(__xludf.DUMMYFUNCTION("""COMPUTED_VALUE"""),0.0)</f>
        <v>0</v>
      </c>
      <c r="AB42" s="44">
        <f>IFERROR(__xludf.DUMMYFUNCTION("""COMPUTED_VALUE"""),0.0)</f>
        <v>0</v>
      </c>
      <c r="AC42" s="44">
        <f>IFERROR(__xludf.DUMMYFUNCTION("""COMPUTED_VALUE"""),0.0)</f>
        <v>0</v>
      </c>
      <c r="AD42" s="44">
        <f>IFERROR(__xludf.DUMMYFUNCTION("""COMPUTED_VALUE"""),0.0)</f>
        <v>0</v>
      </c>
      <c r="AE42" s="44">
        <f>IFERROR(__xludf.DUMMYFUNCTION("""COMPUTED_VALUE"""),0.0)</f>
        <v>0</v>
      </c>
      <c r="AF42" s="44">
        <f>IFERROR(__xludf.DUMMYFUNCTION("""COMPUTED_VALUE"""),0.0)</f>
        <v>0</v>
      </c>
      <c r="AG42" s="44">
        <f>IFERROR(__xludf.DUMMYFUNCTION("""COMPUTED_VALUE"""),0.0)</f>
        <v>0</v>
      </c>
      <c r="AH42" s="44">
        <f>IFERROR(__xludf.DUMMYFUNCTION("""COMPUTED_VALUE"""),1.0)</f>
        <v>1</v>
      </c>
      <c r="AI42" s="44">
        <f>IFERROR(__xludf.DUMMYFUNCTION("""COMPUTED_VALUE"""),0.0)</f>
        <v>0</v>
      </c>
      <c r="AJ42" s="44">
        <f>IFERROR(__xludf.DUMMYFUNCTION("""COMPUTED_VALUE"""),0.0)</f>
        <v>0</v>
      </c>
      <c r="AK42" s="44">
        <f>IFERROR(__xludf.DUMMYFUNCTION("""COMPUTED_VALUE"""),0.0)</f>
        <v>0</v>
      </c>
      <c r="AL42" s="44">
        <f>IFERROR(__xludf.DUMMYFUNCTION("""COMPUTED_VALUE"""),0.0)</f>
        <v>0</v>
      </c>
      <c r="AM42" s="44">
        <f>IFERROR(__xludf.DUMMYFUNCTION("""COMPUTED_VALUE"""),50.0)</f>
        <v>50</v>
      </c>
      <c r="AN42" s="44">
        <f>IFERROR(__xludf.DUMMYFUNCTION("""COMPUTED_VALUE"""),0.0)</f>
        <v>0</v>
      </c>
      <c r="AO42" s="44">
        <f>IFERROR(__xludf.DUMMYFUNCTION("""COMPUTED_VALUE"""),4.0)</f>
        <v>4</v>
      </c>
      <c r="AP42" s="44">
        <f>IFERROR(__xludf.DUMMYFUNCTION("""COMPUTED_VALUE"""),2.0)</f>
        <v>2</v>
      </c>
      <c r="AQ42" s="44">
        <f>IFERROR(__xludf.DUMMYFUNCTION("""COMPUTED_VALUE"""),0.0)</f>
        <v>0</v>
      </c>
      <c r="AR42" s="44">
        <f>IFERROR(__xludf.DUMMYFUNCTION("""COMPUTED_VALUE"""),11.0)</f>
        <v>11</v>
      </c>
      <c r="AS42" s="44">
        <f>IFERROR(__xludf.DUMMYFUNCTION("""COMPUTED_VALUE"""),1.0)</f>
        <v>1</v>
      </c>
      <c r="AT42" s="44">
        <f>IFERROR(__xludf.DUMMYFUNCTION("""COMPUTED_VALUE"""),0.0)</f>
        <v>0</v>
      </c>
      <c r="AU42" s="44">
        <f>IFERROR(__xludf.DUMMYFUNCTION("""COMPUTED_VALUE"""),55.0)</f>
        <v>55</v>
      </c>
      <c r="AV42" s="44">
        <f>IFERROR(__xludf.DUMMYFUNCTION("""COMPUTED_VALUE"""),2.0)</f>
        <v>2</v>
      </c>
      <c r="AW42" s="44">
        <f>IFERROR(__xludf.DUMMYFUNCTION("""COMPUTED_VALUE"""),0.0)</f>
        <v>0</v>
      </c>
      <c r="AX42" s="45">
        <f t="shared" si="2"/>
        <v>227</v>
      </c>
    </row>
    <row r="43" ht="15.75" customHeight="1">
      <c r="A43" s="46" t="s">
        <v>16</v>
      </c>
      <c r="B43" s="47" t="s">
        <v>163</v>
      </c>
      <c r="C43" s="48">
        <v>1.0</v>
      </c>
      <c r="D43" s="48">
        <v>464.0</v>
      </c>
      <c r="E43" s="49">
        <f>IFERROR(__xludf.DUMMYFUNCTION("""COMPUTED_VALUE"""),252.0)</f>
        <v>252</v>
      </c>
      <c r="F43" s="49">
        <f>IFERROR(__xludf.DUMMYFUNCTION("""COMPUTED_VALUE"""),4.0)</f>
        <v>4</v>
      </c>
      <c r="G43" s="49">
        <f>IFERROR(__xludf.DUMMYFUNCTION("""COMPUTED_VALUE"""),3.0)</f>
        <v>3</v>
      </c>
      <c r="H43" s="49">
        <f>IFERROR(__xludf.DUMMYFUNCTION("""COMPUTED_VALUE"""),249.0)</f>
        <v>249</v>
      </c>
      <c r="I43" s="44">
        <f>IFERROR(__xludf.DUMMYFUNCTION("""COMPUTED_VALUE"""),0.0)</f>
        <v>0</v>
      </c>
      <c r="J43" s="44">
        <f>IFERROR(__xludf.DUMMYFUNCTION("""COMPUTED_VALUE"""),2.0)</f>
        <v>2</v>
      </c>
      <c r="K43" s="44">
        <f>IFERROR(__xludf.DUMMYFUNCTION("""COMPUTED_VALUE"""),8.0)</f>
        <v>8</v>
      </c>
      <c r="L43" s="44">
        <f>IFERROR(__xludf.DUMMYFUNCTION("""COMPUTED_VALUE"""),0.0)</f>
        <v>0</v>
      </c>
      <c r="M43" s="44">
        <f>IFERROR(__xludf.DUMMYFUNCTION("""COMPUTED_VALUE"""),0.0)</f>
        <v>0</v>
      </c>
      <c r="N43" s="44">
        <f>IFERROR(__xludf.DUMMYFUNCTION("""COMPUTED_VALUE"""),0.0)</f>
        <v>0</v>
      </c>
      <c r="O43" s="44">
        <f>IFERROR(__xludf.DUMMYFUNCTION("""COMPUTED_VALUE"""),1.0)</f>
        <v>1</v>
      </c>
      <c r="P43" s="44">
        <f>IFERROR(__xludf.DUMMYFUNCTION("""COMPUTED_VALUE"""),0.0)</f>
        <v>0</v>
      </c>
      <c r="Q43" s="44">
        <f>IFERROR(__xludf.DUMMYFUNCTION("""COMPUTED_VALUE"""),0.0)</f>
        <v>0</v>
      </c>
      <c r="R43" s="44">
        <f>IFERROR(__xludf.DUMMYFUNCTION("""COMPUTED_VALUE"""),12.0)</f>
        <v>12</v>
      </c>
      <c r="S43" s="44">
        <f>IFERROR(__xludf.DUMMYFUNCTION("""COMPUTED_VALUE"""),2.0)</f>
        <v>2</v>
      </c>
      <c r="T43" s="44">
        <f>IFERROR(__xludf.DUMMYFUNCTION("""COMPUTED_VALUE"""),0.0)</f>
        <v>0</v>
      </c>
      <c r="U43" s="44">
        <f>IFERROR(__xludf.DUMMYFUNCTION("""COMPUTED_VALUE"""),0.0)</f>
        <v>0</v>
      </c>
      <c r="V43" s="44">
        <f>IFERROR(__xludf.DUMMYFUNCTION("""COMPUTED_VALUE"""),0.0)</f>
        <v>0</v>
      </c>
      <c r="W43" s="44">
        <f>IFERROR(__xludf.DUMMYFUNCTION("""COMPUTED_VALUE"""),2.0)</f>
        <v>2</v>
      </c>
      <c r="X43" s="44">
        <f>IFERROR(__xludf.DUMMYFUNCTION("""COMPUTED_VALUE"""),2.0)</f>
        <v>2</v>
      </c>
      <c r="Y43" s="44">
        <f>IFERROR(__xludf.DUMMYFUNCTION("""COMPUTED_VALUE"""),0.0)</f>
        <v>0</v>
      </c>
      <c r="Z43" s="44">
        <f>IFERROR(__xludf.DUMMYFUNCTION("""COMPUTED_VALUE"""),0.0)</f>
        <v>0</v>
      </c>
      <c r="AA43" s="44">
        <f>IFERROR(__xludf.DUMMYFUNCTION("""COMPUTED_VALUE"""),2.0)</f>
        <v>2</v>
      </c>
      <c r="AB43" s="44">
        <f>IFERROR(__xludf.DUMMYFUNCTION("""COMPUTED_VALUE"""),1.0)</f>
        <v>1</v>
      </c>
      <c r="AC43" s="44">
        <f>IFERROR(__xludf.DUMMYFUNCTION("""COMPUTED_VALUE"""),1.0)</f>
        <v>1</v>
      </c>
      <c r="AD43" s="44">
        <f>IFERROR(__xludf.DUMMYFUNCTION("""COMPUTED_VALUE"""),2.0)</f>
        <v>2</v>
      </c>
      <c r="AE43" s="44">
        <f>IFERROR(__xludf.DUMMYFUNCTION("""COMPUTED_VALUE"""),2.0)</f>
        <v>2</v>
      </c>
      <c r="AF43" s="44">
        <f>IFERROR(__xludf.DUMMYFUNCTION("""COMPUTED_VALUE"""),0.0)</f>
        <v>0</v>
      </c>
      <c r="AG43" s="44">
        <f>IFERROR(__xludf.DUMMYFUNCTION("""COMPUTED_VALUE"""),0.0)</f>
        <v>0</v>
      </c>
      <c r="AH43" s="44">
        <f>IFERROR(__xludf.DUMMYFUNCTION("""COMPUTED_VALUE"""),1.0)</f>
        <v>1</v>
      </c>
      <c r="AI43" s="44">
        <f>IFERROR(__xludf.DUMMYFUNCTION("""COMPUTED_VALUE"""),0.0)</f>
        <v>0</v>
      </c>
      <c r="AJ43" s="44">
        <f>IFERROR(__xludf.DUMMYFUNCTION("""COMPUTED_VALUE"""),0.0)</f>
        <v>0</v>
      </c>
      <c r="AK43" s="44">
        <f>IFERROR(__xludf.DUMMYFUNCTION("""COMPUTED_VALUE"""),0.0)</f>
        <v>0</v>
      </c>
      <c r="AL43" s="44">
        <f>IFERROR(__xludf.DUMMYFUNCTION("""COMPUTED_VALUE"""),0.0)</f>
        <v>0</v>
      </c>
      <c r="AM43" s="44">
        <f>IFERROR(__xludf.DUMMYFUNCTION("""COMPUTED_VALUE"""),26.0)</f>
        <v>26</v>
      </c>
      <c r="AN43" s="44">
        <f>IFERROR(__xludf.DUMMYFUNCTION("""COMPUTED_VALUE"""),3.0)</f>
        <v>3</v>
      </c>
      <c r="AO43" s="44">
        <f>IFERROR(__xludf.DUMMYFUNCTION("""COMPUTED_VALUE"""),0.0)</f>
        <v>0</v>
      </c>
      <c r="AP43" s="44">
        <f>IFERROR(__xludf.DUMMYFUNCTION("""COMPUTED_VALUE"""),1.0)</f>
        <v>1</v>
      </c>
      <c r="AQ43" s="44">
        <f>IFERROR(__xludf.DUMMYFUNCTION("""COMPUTED_VALUE"""),0.0)</f>
        <v>0</v>
      </c>
      <c r="AR43" s="44">
        <f>IFERROR(__xludf.DUMMYFUNCTION("""COMPUTED_VALUE"""),120.0)</f>
        <v>120</v>
      </c>
      <c r="AS43" s="44">
        <f>IFERROR(__xludf.DUMMYFUNCTION("""COMPUTED_VALUE"""),1.0)</f>
        <v>1</v>
      </c>
      <c r="AT43" s="44">
        <f>IFERROR(__xludf.DUMMYFUNCTION("""COMPUTED_VALUE"""),1.0)</f>
        <v>1</v>
      </c>
      <c r="AU43" s="44">
        <f>IFERROR(__xludf.DUMMYFUNCTION("""COMPUTED_VALUE"""),48.0)</f>
        <v>48</v>
      </c>
      <c r="AV43" s="44">
        <f>IFERROR(__xludf.DUMMYFUNCTION("""COMPUTED_VALUE"""),7.0)</f>
        <v>7</v>
      </c>
      <c r="AW43" s="44">
        <f>IFERROR(__xludf.DUMMYFUNCTION("""COMPUTED_VALUE"""),4.0)</f>
        <v>4</v>
      </c>
      <c r="AX43" s="45">
        <f t="shared" si="2"/>
        <v>249</v>
      </c>
    </row>
    <row r="44" ht="15.75" customHeight="1">
      <c r="A44" s="46" t="s">
        <v>16</v>
      </c>
      <c r="B44" s="47" t="s">
        <v>163</v>
      </c>
      <c r="C44" s="48">
        <v>2.0</v>
      </c>
      <c r="D44" s="48">
        <v>464.0</v>
      </c>
      <c r="E44" s="49">
        <f>IFERROR(__xludf.DUMMYFUNCTION("""COMPUTED_VALUE"""),267.0)</f>
        <v>267</v>
      </c>
      <c r="F44" s="49">
        <f>IFERROR(__xludf.DUMMYFUNCTION("""COMPUTED_VALUE"""),7.0)</f>
        <v>7</v>
      </c>
      <c r="G44" s="49">
        <f>IFERROR(__xludf.DUMMYFUNCTION("""COMPUTED_VALUE"""),2.0)</f>
        <v>2</v>
      </c>
      <c r="H44" s="49">
        <f>IFERROR(__xludf.DUMMYFUNCTION("""COMPUTED_VALUE"""),261.0)</f>
        <v>261</v>
      </c>
      <c r="I44" s="44">
        <f>IFERROR(__xludf.DUMMYFUNCTION("""COMPUTED_VALUE"""),1.0)</f>
        <v>1</v>
      </c>
      <c r="J44" s="44">
        <f>IFERROR(__xludf.DUMMYFUNCTION("""COMPUTED_VALUE"""),0.0)</f>
        <v>0</v>
      </c>
      <c r="K44" s="44">
        <f>IFERROR(__xludf.DUMMYFUNCTION("""COMPUTED_VALUE"""),6.0)</f>
        <v>6</v>
      </c>
      <c r="L44" s="44">
        <f>IFERROR(__xludf.DUMMYFUNCTION("""COMPUTED_VALUE"""),1.0)</f>
        <v>1</v>
      </c>
      <c r="M44" s="44">
        <f>IFERROR(__xludf.DUMMYFUNCTION("""COMPUTED_VALUE"""),2.0)</f>
        <v>2</v>
      </c>
      <c r="N44" s="44">
        <f>IFERROR(__xludf.DUMMYFUNCTION("""COMPUTED_VALUE"""),0.0)</f>
        <v>0</v>
      </c>
      <c r="O44" s="44">
        <f>IFERROR(__xludf.DUMMYFUNCTION("""COMPUTED_VALUE"""),0.0)</f>
        <v>0</v>
      </c>
      <c r="P44" s="44">
        <f>IFERROR(__xludf.DUMMYFUNCTION("""COMPUTED_VALUE"""),1.0)</f>
        <v>1</v>
      </c>
      <c r="Q44" s="44">
        <f>IFERROR(__xludf.DUMMYFUNCTION("""COMPUTED_VALUE"""),1.0)</f>
        <v>1</v>
      </c>
      <c r="R44" s="44">
        <f>IFERROR(__xludf.DUMMYFUNCTION("""COMPUTED_VALUE"""),8.0)</f>
        <v>8</v>
      </c>
      <c r="S44" s="44">
        <f>IFERROR(__xludf.DUMMYFUNCTION("""COMPUTED_VALUE"""),1.0)</f>
        <v>1</v>
      </c>
      <c r="T44" s="44">
        <f>IFERROR(__xludf.DUMMYFUNCTION("""COMPUTED_VALUE"""),0.0)</f>
        <v>0</v>
      </c>
      <c r="U44" s="44">
        <f>IFERROR(__xludf.DUMMYFUNCTION("""COMPUTED_VALUE"""),0.0)</f>
        <v>0</v>
      </c>
      <c r="V44" s="44">
        <f>IFERROR(__xludf.DUMMYFUNCTION("""COMPUTED_VALUE"""),0.0)</f>
        <v>0</v>
      </c>
      <c r="W44" s="44">
        <f>IFERROR(__xludf.DUMMYFUNCTION("""COMPUTED_VALUE"""),0.0)</f>
        <v>0</v>
      </c>
      <c r="X44" s="44">
        <f>IFERROR(__xludf.DUMMYFUNCTION("""COMPUTED_VALUE"""),0.0)</f>
        <v>0</v>
      </c>
      <c r="Y44" s="44">
        <f>IFERROR(__xludf.DUMMYFUNCTION("""COMPUTED_VALUE"""),1.0)</f>
        <v>1</v>
      </c>
      <c r="Z44" s="44">
        <f>IFERROR(__xludf.DUMMYFUNCTION("""COMPUTED_VALUE"""),2.0)</f>
        <v>2</v>
      </c>
      <c r="AA44" s="44">
        <f>IFERROR(__xludf.DUMMYFUNCTION("""COMPUTED_VALUE"""),2.0)</f>
        <v>2</v>
      </c>
      <c r="AB44" s="44">
        <f>IFERROR(__xludf.DUMMYFUNCTION("""COMPUTED_VALUE"""),0.0)</f>
        <v>0</v>
      </c>
      <c r="AC44" s="44">
        <f>IFERROR(__xludf.DUMMYFUNCTION("""COMPUTED_VALUE"""),1.0)</f>
        <v>1</v>
      </c>
      <c r="AD44" s="44">
        <f>IFERROR(__xludf.DUMMYFUNCTION("""COMPUTED_VALUE"""),0.0)</f>
        <v>0</v>
      </c>
      <c r="AE44" s="44">
        <f>IFERROR(__xludf.DUMMYFUNCTION("""COMPUTED_VALUE"""),0.0)</f>
        <v>0</v>
      </c>
      <c r="AF44" s="44">
        <f>IFERROR(__xludf.DUMMYFUNCTION("""COMPUTED_VALUE"""),0.0)</f>
        <v>0</v>
      </c>
      <c r="AG44" s="44">
        <f>IFERROR(__xludf.DUMMYFUNCTION("""COMPUTED_VALUE"""),0.0)</f>
        <v>0</v>
      </c>
      <c r="AH44" s="44">
        <f>IFERROR(__xludf.DUMMYFUNCTION("""COMPUTED_VALUE"""),2.0)</f>
        <v>2</v>
      </c>
      <c r="AI44" s="44">
        <f>IFERROR(__xludf.DUMMYFUNCTION("""COMPUTED_VALUE"""),0.0)</f>
        <v>0</v>
      </c>
      <c r="AJ44" s="44">
        <f>IFERROR(__xludf.DUMMYFUNCTION("""COMPUTED_VALUE"""),0.0)</f>
        <v>0</v>
      </c>
      <c r="AK44" s="44">
        <f>IFERROR(__xludf.DUMMYFUNCTION("""COMPUTED_VALUE"""),1.0)</f>
        <v>1</v>
      </c>
      <c r="AL44" s="44">
        <f>IFERROR(__xludf.DUMMYFUNCTION("""COMPUTED_VALUE"""),0.0)</f>
        <v>0</v>
      </c>
      <c r="AM44" s="44">
        <f>IFERROR(__xludf.DUMMYFUNCTION("""COMPUTED_VALUE"""),22.0)</f>
        <v>22</v>
      </c>
      <c r="AN44" s="44">
        <f>IFERROR(__xludf.DUMMYFUNCTION("""COMPUTED_VALUE"""),1.0)</f>
        <v>1</v>
      </c>
      <c r="AO44" s="44">
        <f>IFERROR(__xludf.DUMMYFUNCTION("""COMPUTED_VALUE"""),1.0)</f>
        <v>1</v>
      </c>
      <c r="AP44" s="44">
        <f>IFERROR(__xludf.DUMMYFUNCTION("""COMPUTED_VALUE"""),2.0)</f>
        <v>2</v>
      </c>
      <c r="AQ44" s="44">
        <f>IFERROR(__xludf.DUMMYFUNCTION("""COMPUTED_VALUE"""),2.0)</f>
        <v>2</v>
      </c>
      <c r="AR44" s="44">
        <f>IFERROR(__xludf.DUMMYFUNCTION("""COMPUTED_VALUE"""),147.0)</f>
        <v>147</v>
      </c>
      <c r="AS44" s="44">
        <f>IFERROR(__xludf.DUMMYFUNCTION("""COMPUTED_VALUE"""),9.0)</f>
        <v>9</v>
      </c>
      <c r="AT44" s="44">
        <f>IFERROR(__xludf.DUMMYFUNCTION("""COMPUTED_VALUE"""),1.0)</f>
        <v>1</v>
      </c>
      <c r="AU44" s="44">
        <f>IFERROR(__xludf.DUMMYFUNCTION("""COMPUTED_VALUE"""),36.0)</f>
        <v>36</v>
      </c>
      <c r="AV44" s="44">
        <f>IFERROR(__xludf.DUMMYFUNCTION("""COMPUTED_VALUE"""),9.0)</f>
        <v>9</v>
      </c>
      <c r="AW44" s="44">
        <f>IFERROR(__xludf.DUMMYFUNCTION("""COMPUTED_VALUE"""),1.0)</f>
        <v>1</v>
      </c>
      <c r="AX44" s="45">
        <f t="shared" si="2"/>
        <v>261</v>
      </c>
    </row>
    <row r="45" ht="15.75" customHeight="1">
      <c r="A45" s="46" t="s">
        <v>16</v>
      </c>
      <c r="B45" s="47" t="s">
        <v>164</v>
      </c>
      <c r="C45" s="48">
        <v>1.0</v>
      </c>
      <c r="D45" s="48">
        <v>468.0</v>
      </c>
      <c r="E45" s="49">
        <f>IFERROR(__xludf.DUMMYFUNCTION("""COMPUTED_VALUE"""),299.0)</f>
        <v>299</v>
      </c>
      <c r="F45" s="49">
        <f>IFERROR(__xludf.DUMMYFUNCTION("""COMPUTED_VALUE"""),1.0)</f>
        <v>1</v>
      </c>
      <c r="G45" s="49">
        <f>IFERROR(__xludf.DUMMYFUNCTION("""COMPUTED_VALUE"""),1.0)</f>
        <v>1</v>
      </c>
      <c r="H45" s="49">
        <f>IFERROR(__xludf.DUMMYFUNCTION("""COMPUTED_VALUE"""),298.0)</f>
        <v>298</v>
      </c>
      <c r="I45" s="44">
        <f>IFERROR(__xludf.DUMMYFUNCTION("""COMPUTED_VALUE"""),1.0)</f>
        <v>1</v>
      </c>
      <c r="J45" s="44">
        <f>IFERROR(__xludf.DUMMYFUNCTION("""COMPUTED_VALUE"""),0.0)</f>
        <v>0</v>
      </c>
      <c r="K45" s="44">
        <f>IFERROR(__xludf.DUMMYFUNCTION("""COMPUTED_VALUE"""),4.0)</f>
        <v>4</v>
      </c>
      <c r="L45" s="44">
        <f>IFERROR(__xludf.DUMMYFUNCTION("""COMPUTED_VALUE"""),0.0)</f>
        <v>0</v>
      </c>
      <c r="M45" s="44">
        <f>IFERROR(__xludf.DUMMYFUNCTION("""COMPUTED_VALUE"""),0.0)</f>
        <v>0</v>
      </c>
      <c r="N45" s="44">
        <f>IFERROR(__xludf.DUMMYFUNCTION("""COMPUTED_VALUE"""),0.0)</f>
        <v>0</v>
      </c>
      <c r="O45" s="44">
        <f>IFERROR(__xludf.DUMMYFUNCTION("""COMPUTED_VALUE"""),0.0)</f>
        <v>0</v>
      </c>
      <c r="P45" s="44">
        <f>IFERROR(__xludf.DUMMYFUNCTION("""COMPUTED_VALUE"""),0.0)</f>
        <v>0</v>
      </c>
      <c r="Q45" s="44">
        <f>IFERROR(__xludf.DUMMYFUNCTION("""COMPUTED_VALUE"""),1.0)</f>
        <v>1</v>
      </c>
      <c r="R45" s="44">
        <f>IFERROR(__xludf.DUMMYFUNCTION("""COMPUTED_VALUE"""),4.0)</f>
        <v>4</v>
      </c>
      <c r="S45" s="44">
        <f>IFERROR(__xludf.DUMMYFUNCTION("""COMPUTED_VALUE"""),0.0)</f>
        <v>0</v>
      </c>
      <c r="T45" s="44">
        <f>IFERROR(__xludf.DUMMYFUNCTION("""COMPUTED_VALUE"""),0.0)</f>
        <v>0</v>
      </c>
      <c r="U45" s="44">
        <f>IFERROR(__xludf.DUMMYFUNCTION("""COMPUTED_VALUE"""),0.0)</f>
        <v>0</v>
      </c>
      <c r="V45" s="44">
        <f>IFERROR(__xludf.DUMMYFUNCTION("""COMPUTED_VALUE"""),0.0)</f>
        <v>0</v>
      </c>
      <c r="W45" s="44">
        <f>IFERROR(__xludf.DUMMYFUNCTION("""COMPUTED_VALUE"""),0.0)</f>
        <v>0</v>
      </c>
      <c r="X45" s="44">
        <f>IFERROR(__xludf.DUMMYFUNCTION("""COMPUTED_VALUE"""),2.0)</f>
        <v>2</v>
      </c>
      <c r="Y45" s="44">
        <f>IFERROR(__xludf.DUMMYFUNCTION("""COMPUTED_VALUE"""),0.0)</f>
        <v>0</v>
      </c>
      <c r="Z45" s="44">
        <f>IFERROR(__xludf.DUMMYFUNCTION("""COMPUTED_VALUE"""),0.0)</f>
        <v>0</v>
      </c>
      <c r="AA45" s="44">
        <f>IFERROR(__xludf.DUMMYFUNCTION("""COMPUTED_VALUE"""),1.0)</f>
        <v>1</v>
      </c>
      <c r="AB45" s="44">
        <f>IFERROR(__xludf.DUMMYFUNCTION("""COMPUTED_VALUE"""),0.0)</f>
        <v>0</v>
      </c>
      <c r="AC45" s="44">
        <f>IFERROR(__xludf.DUMMYFUNCTION("""COMPUTED_VALUE"""),0.0)</f>
        <v>0</v>
      </c>
      <c r="AD45" s="44">
        <f>IFERROR(__xludf.DUMMYFUNCTION("""COMPUTED_VALUE"""),0.0)</f>
        <v>0</v>
      </c>
      <c r="AE45" s="44">
        <f>IFERROR(__xludf.DUMMYFUNCTION("""COMPUTED_VALUE"""),3.0)</f>
        <v>3</v>
      </c>
      <c r="AF45" s="44">
        <f>IFERROR(__xludf.DUMMYFUNCTION("""COMPUTED_VALUE"""),0.0)</f>
        <v>0</v>
      </c>
      <c r="AG45" s="44">
        <f>IFERROR(__xludf.DUMMYFUNCTION("""COMPUTED_VALUE"""),1.0)</f>
        <v>1</v>
      </c>
      <c r="AH45" s="44">
        <f>IFERROR(__xludf.DUMMYFUNCTION("""COMPUTED_VALUE"""),0.0)</f>
        <v>0</v>
      </c>
      <c r="AI45" s="44">
        <f>IFERROR(__xludf.DUMMYFUNCTION("""COMPUTED_VALUE"""),0.0)</f>
        <v>0</v>
      </c>
      <c r="AJ45" s="44">
        <f>IFERROR(__xludf.DUMMYFUNCTION("""COMPUTED_VALUE"""),0.0)</f>
        <v>0</v>
      </c>
      <c r="AK45" s="44">
        <f>IFERROR(__xludf.DUMMYFUNCTION("""COMPUTED_VALUE"""),1.0)</f>
        <v>1</v>
      </c>
      <c r="AL45" s="44">
        <f>IFERROR(__xludf.DUMMYFUNCTION("""COMPUTED_VALUE"""),0.0)</f>
        <v>0</v>
      </c>
      <c r="AM45" s="44">
        <f>IFERROR(__xludf.DUMMYFUNCTION("""COMPUTED_VALUE"""),154.0)</f>
        <v>154</v>
      </c>
      <c r="AN45" s="44">
        <f>IFERROR(__xludf.DUMMYFUNCTION("""COMPUTED_VALUE"""),1.0)</f>
        <v>1</v>
      </c>
      <c r="AO45" s="44">
        <f>IFERROR(__xludf.DUMMYFUNCTION("""COMPUTED_VALUE"""),2.0)</f>
        <v>2</v>
      </c>
      <c r="AP45" s="44">
        <f>IFERROR(__xludf.DUMMYFUNCTION("""COMPUTED_VALUE"""),1.0)</f>
        <v>1</v>
      </c>
      <c r="AQ45" s="44">
        <f>IFERROR(__xludf.DUMMYFUNCTION("""COMPUTED_VALUE"""),0.0)</f>
        <v>0</v>
      </c>
      <c r="AR45" s="44">
        <f>IFERROR(__xludf.DUMMYFUNCTION("""COMPUTED_VALUE"""),102.0)</f>
        <v>102</v>
      </c>
      <c r="AS45" s="44">
        <f>IFERROR(__xludf.DUMMYFUNCTION("""COMPUTED_VALUE"""),5.0)</f>
        <v>5</v>
      </c>
      <c r="AT45" s="44">
        <f>IFERROR(__xludf.DUMMYFUNCTION("""COMPUTED_VALUE"""),1.0)</f>
        <v>1</v>
      </c>
      <c r="AU45" s="44">
        <f>IFERROR(__xludf.DUMMYFUNCTION("""COMPUTED_VALUE"""),13.0)</f>
        <v>13</v>
      </c>
      <c r="AV45" s="44">
        <f>IFERROR(__xludf.DUMMYFUNCTION("""COMPUTED_VALUE"""),1.0)</f>
        <v>1</v>
      </c>
      <c r="AW45" s="44">
        <f>IFERROR(__xludf.DUMMYFUNCTION("""COMPUTED_VALUE"""),0.0)</f>
        <v>0</v>
      </c>
      <c r="AX45" s="45">
        <f t="shared" si="2"/>
        <v>298</v>
      </c>
    </row>
    <row r="46" ht="15.75" customHeight="1">
      <c r="A46" s="46" t="s">
        <v>16</v>
      </c>
      <c r="B46" s="47" t="s">
        <v>164</v>
      </c>
      <c r="C46" s="48">
        <v>2.0</v>
      </c>
      <c r="D46" s="48">
        <v>206.0</v>
      </c>
      <c r="E46" s="49">
        <f>IFERROR(__xludf.DUMMYFUNCTION("""COMPUTED_VALUE"""),101.0)</f>
        <v>101</v>
      </c>
      <c r="F46" s="49">
        <f>IFERROR(__xludf.DUMMYFUNCTION("""COMPUTED_VALUE"""),4.0)</f>
        <v>4</v>
      </c>
      <c r="G46" s="49">
        <f>IFERROR(__xludf.DUMMYFUNCTION("""COMPUTED_VALUE"""),0.0)</f>
        <v>0</v>
      </c>
      <c r="H46" s="49">
        <f>IFERROR(__xludf.DUMMYFUNCTION("""COMPUTED_VALUE"""),101.0)</f>
        <v>101</v>
      </c>
      <c r="I46" s="44">
        <f>IFERROR(__xludf.DUMMYFUNCTION("""COMPUTED_VALUE"""),0.0)</f>
        <v>0</v>
      </c>
      <c r="J46" s="44">
        <f>IFERROR(__xludf.DUMMYFUNCTION("""COMPUTED_VALUE"""),0.0)</f>
        <v>0</v>
      </c>
      <c r="K46" s="44">
        <f>IFERROR(__xludf.DUMMYFUNCTION("""COMPUTED_VALUE"""),2.0)</f>
        <v>2</v>
      </c>
      <c r="L46" s="44">
        <f>IFERROR(__xludf.DUMMYFUNCTION("""COMPUTED_VALUE"""),0.0)</f>
        <v>0</v>
      </c>
      <c r="M46" s="44">
        <f>IFERROR(__xludf.DUMMYFUNCTION("""COMPUTED_VALUE"""),1.0)</f>
        <v>1</v>
      </c>
      <c r="N46" s="44">
        <f>IFERROR(__xludf.DUMMYFUNCTION("""COMPUTED_VALUE"""),0.0)</f>
        <v>0</v>
      </c>
      <c r="O46" s="44">
        <f>IFERROR(__xludf.DUMMYFUNCTION("""COMPUTED_VALUE"""),0.0)</f>
        <v>0</v>
      </c>
      <c r="P46" s="44">
        <f>IFERROR(__xludf.DUMMYFUNCTION("""COMPUTED_VALUE"""),1.0)</f>
        <v>1</v>
      </c>
      <c r="Q46" s="44">
        <f>IFERROR(__xludf.DUMMYFUNCTION("""COMPUTED_VALUE"""),0.0)</f>
        <v>0</v>
      </c>
      <c r="R46" s="44">
        <f>IFERROR(__xludf.DUMMYFUNCTION("""COMPUTED_VALUE"""),4.0)</f>
        <v>4</v>
      </c>
      <c r="S46" s="44">
        <f>IFERROR(__xludf.DUMMYFUNCTION("""COMPUTED_VALUE"""),0.0)</f>
        <v>0</v>
      </c>
      <c r="T46" s="44">
        <f>IFERROR(__xludf.DUMMYFUNCTION("""COMPUTED_VALUE"""),0.0)</f>
        <v>0</v>
      </c>
      <c r="U46" s="44">
        <f>IFERROR(__xludf.DUMMYFUNCTION("""COMPUTED_VALUE"""),0.0)</f>
        <v>0</v>
      </c>
      <c r="V46" s="44">
        <f>IFERROR(__xludf.DUMMYFUNCTION("""COMPUTED_VALUE"""),0.0)</f>
        <v>0</v>
      </c>
      <c r="W46" s="44">
        <f>IFERROR(__xludf.DUMMYFUNCTION("""COMPUTED_VALUE"""),0.0)</f>
        <v>0</v>
      </c>
      <c r="X46" s="44">
        <f>IFERROR(__xludf.DUMMYFUNCTION("""COMPUTED_VALUE"""),0.0)</f>
        <v>0</v>
      </c>
      <c r="Y46" s="44">
        <f>IFERROR(__xludf.DUMMYFUNCTION("""COMPUTED_VALUE"""),0.0)</f>
        <v>0</v>
      </c>
      <c r="Z46" s="44">
        <f>IFERROR(__xludf.DUMMYFUNCTION("""COMPUTED_VALUE"""),0.0)</f>
        <v>0</v>
      </c>
      <c r="AA46" s="44">
        <f>IFERROR(__xludf.DUMMYFUNCTION("""COMPUTED_VALUE"""),0.0)</f>
        <v>0</v>
      </c>
      <c r="AB46" s="44">
        <f>IFERROR(__xludf.DUMMYFUNCTION("""COMPUTED_VALUE"""),0.0)</f>
        <v>0</v>
      </c>
      <c r="AC46" s="44">
        <f>IFERROR(__xludf.DUMMYFUNCTION("""COMPUTED_VALUE"""),1.0)</f>
        <v>1</v>
      </c>
      <c r="AD46" s="44">
        <f>IFERROR(__xludf.DUMMYFUNCTION("""COMPUTED_VALUE"""),0.0)</f>
        <v>0</v>
      </c>
      <c r="AE46" s="44">
        <f>IFERROR(__xludf.DUMMYFUNCTION("""COMPUTED_VALUE"""),0.0)</f>
        <v>0</v>
      </c>
      <c r="AF46" s="44">
        <f>IFERROR(__xludf.DUMMYFUNCTION("""COMPUTED_VALUE"""),0.0)</f>
        <v>0</v>
      </c>
      <c r="AG46" s="44">
        <f>IFERROR(__xludf.DUMMYFUNCTION("""COMPUTED_VALUE"""),0.0)</f>
        <v>0</v>
      </c>
      <c r="AH46" s="44">
        <f>IFERROR(__xludf.DUMMYFUNCTION("""COMPUTED_VALUE"""),0.0)</f>
        <v>0</v>
      </c>
      <c r="AI46" s="44">
        <f>IFERROR(__xludf.DUMMYFUNCTION("""COMPUTED_VALUE"""),0.0)</f>
        <v>0</v>
      </c>
      <c r="AJ46" s="44">
        <f>IFERROR(__xludf.DUMMYFUNCTION("""COMPUTED_VALUE"""),0.0)</f>
        <v>0</v>
      </c>
      <c r="AK46" s="44">
        <f>IFERROR(__xludf.DUMMYFUNCTION("""COMPUTED_VALUE"""),0.0)</f>
        <v>0</v>
      </c>
      <c r="AL46" s="44">
        <f>IFERROR(__xludf.DUMMYFUNCTION("""COMPUTED_VALUE"""),0.0)</f>
        <v>0</v>
      </c>
      <c r="AM46" s="44">
        <f>IFERROR(__xludf.DUMMYFUNCTION("""COMPUTED_VALUE"""),56.0)</f>
        <v>56</v>
      </c>
      <c r="AN46" s="44">
        <f>IFERROR(__xludf.DUMMYFUNCTION("""COMPUTED_VALUE"""),0.0)</f>
        <v>0</v>
      </c>
      <c r="AO46" s="44">
        <f>IFERROR(__xludf.DUMMYFUNCTION("""COMPUTED_VALUE"""),0.0)</f>
        <v>0</v>
      </c>
      <c r="AP46" s="44">
        <f>IFERROR(__xludf.DUMMYFUNCTION("""COMPUTED_VALUE"""),1.0)</f>
        <v>1</v>
      </c>
      <c r="AQ46" s="44">
        <f>IFERROR(__xludf.DUMMYFUNCTION("""COMPUTED_VALUE"""),0.0)</f>
        <v>0</v>
      </c>
      <c r="AR46" s="44">
        <f>IFERROR(__xludf.DUMMYFUNCTION("""COMPUTED_VALUE"""),30.0)</f>
        <v>30</v>
      </c>
      <c r="AS46" s="44">
        <f>IFERROR(__xludf.DUMMYFUNCTION("""COMPUTED_VALUE"""),0.0)</f>
        <v>0</v>
      </c>
      <c r="AT46" s="44">
        <f>IFERROR(__xludf.DUMMYFUNCTION("""COMPUTED_VALUE"""),0.0)</f>
        <v>0</v>
      </c>
      <c r="AU46" s="44">
        <f>IFERROR(__xludf.DUMMYFUNCTION("""COMPUTED_VALUE"""),4.0)</f>
        <v>4</v>
      </c>
      <c r="AV46" s="44">
        <f>IFERROR(__xludf.DUMMYFUNCTION("""COMPUTED_VALUE"""),0.0)</f>
        <v>0</v>
      </c>
      <c r="AW46" s="44">
        <f>IFERROR(__xludf.DUMMYFUNCTION("""COMPUTED_VALUE"""),1.0)</f>
        <v>1</v>
      </c>
      <c r="AX46" s="45">
        <f t="shared" si="2"/>
        <v>101</v>
      </c>
    </row>
    <row r="47" ht="15.75" customHeight="1">
      <c r="A47" s="46" t="s">
        <v>16</v>
      </c>
      <c r="B47" s="47" t="s">
        <v>165</v>
      </c>
      <c r="C47" s="48">
        <v>1.0</v>
      </c>
      <c r="D47" s="48">
        <v>427.0</v>
      </c>
      <c r="E47" s="49">
        <f>IFERROR(__xludf.DUMMYFUNCTION("""COMPUTED_VALUE"""),269.0)</f>
        <v>269</v>
      </c>
      <c r="F47" s="49">
        <f>IFERROR(__xludf.DUMMYFUNCTION("""COMPUTED_VALUE"""),4.0)</f>
        <v>4</v>
      </c>
      <c r="G47" s="49">
        <f>IFERROR(__xludf.DUMMYFUNCTION("""COMPUTED_VALUE"""),3.0)</f>
        <v>3</v>
      </c>
      <c r="H47" s="49">
        <f>IFERROR(__xludf.DUMMYFUNCTION("""COMPUTED_VALUE"""),266.0)</f>
        <v>266</v>
      </c>
      <c r="I47" s="44"/>
      <c r="J47" s="44">
        <f>IFERROR(__xludf.DUMMYFUNCTION("""COMPUTED_VALUE"""),7.0)</f>
        <v>7</v>
      </c>
      <c r="K47" s="44"/>
      <c r="L47" s="44"/>
      <c r="M47" s="44">
        <f>IFERROR(__xludf.DUMMYFUNCTION("""COMPUTED_VALUE"""),2.0)</f>
        <v>2</v>
      </c>
      <c r="N47" s="44"/>
      <c r="O47" s="44"/>
      <c r="P47" s="44"/>
      <c r="Q47" s="44">
        <f>IFERROR(__xludf.DUMMYFUNCTION("""COMPUTED_VALUE"""),1.0)</f>
        <v>1</v>
      </c>
      <c r="R47" s="44">
        <f>IFERROR(__xludf.DUMMYFUNCTION("""COMPUTED_VALUE"""),66.0)</f>
        <v>66</v>
      </c>
      <c r="S47" s="44">
        <f>IFERROR(__xludf.DUMMYFUNCTION("""COMPUTED_VALUE"""),1.0)</f>
        <v>1</v>
      </c>
      <c r="T47" s="44"/>
      <c r="U47" s="44"/>
      <c r="V47" s="44"/>
      <c r="W47" s="44"/>
      <c r="X47" s="44"/>
      <c r="Y47" s="44">
        <f>IFERROR(__xludf.DUMMYFUNCTION("""COMPUTED_VALUE"""),1.0)</f>
        <v>1</v>
      </c>
      <c r="Z47" s="44"/>
      <c r="AA47" s="44"/>
      <c r="AB47" s="44"/>
      <c r="AC47" s="44"/>
      <c r="AD47" s="44"/>
      <c r="AE47" s="44"/>
      <c r="AF47" s="44"/>
      <c r="AG47" s="44">
        <f>IFERROR(__xludf.DUMMYFUNCTION("""COMPUTED_VALUE"""),2.0)</f>
        <v>2</v>
      </c>
      <c r="AH47" s="44">
        <f>IFERROR(__xludf.DUMMYFUNCTION("""COMPUTED_VALUE"""),1.0)</f>
        <v>1</v>
      </c>
      <c r="AI47" s="44"/>
      <c r="AJ47" s="44"/>
      <c r="AK47" s="44"/>
      <c r="AL47" s="44"/>
      <c r="AM47" s="44">
        <f>IFERROR(__xludf.DUMMYFUNCTION("""COMPUTED_VALUE"""),107.0)</f>
        <v>107</v>
      </c>
      <c r="AN47" s="44">
        <f>IFERROR(__xludf.DUMMYFUNCTION("""COMPUTED_VALUE"""),1.0)</f>
        <v>1</v>
      </c>
      <c r="AO47" s="44"/>
      <c r="AP47" s="44">
        <f>IFERROR(__xludf.DUMMYFUNCTION("""COMPUTED_VALUE"""),3.0)</f>
        <v>3</v>
      </c>
      <c r="AQ47" s="44">
        <f>IFERROR(__xludf.DUMMYFUNCTION("""COMPUTED_VALUE"""),1.0)</f>
        <v>1</v>
      </c>
      <c r="AR47" s="44">
        <f>IFERROR(__xludf.DUMMYFUNCTION("""COMPUTED_VALUE"""),27.0)</f>
        <v>27</v>
      </c>
      <c r="AS47" s="44"/>
      <c r="AT47" s="44"/>
      <c r="AU47" s="44">
        <f>IFERROR(__xludf.DUMMYFUNCTION("""COMPUTED_VALUE"""),46.0)</f>
        <v>46</v>
      </c>
      <c r="AV47" s="44"/>
      <c r="AW47" s="44"/>
      <c r="AX47" s="45">
        <f t="shared" si="2"/>
        <v>266</v>
      </c>
    </row>
    <row r="48" ht="15.75" customHeight="1">
      <c r="A48" s="46" t="s">
        <v>16</v>
      </c>
      <c r="B48" s="47" t="s">
        <v>166</v>
      </c>
      <c r="C48" s="48">
        <v>1.0</v>
      </c>
      <c r="D48" s="48">
        <v>386.0</v>
      </c>
      <c r="E48" s="49">
        <f>IFERROR(__xludf.DUMMYFUNCTION("""COMPUTED_VALUE"""),232.0)</f>
        <v>232</v>
      </c>
      <c r="F48" s="49"/>
      <c r="G48" s="49">
        <f>IFERROR(__xludf.DUMMYFUNCTION("""COMPUTED_VALUE"""),1.0)</f>
        <v>1</v>
      </c>
      <c r="H48" s="49">
        <f>IFERROR(__xludf.DUMMYFUNCTION("""COMPUTED_VALUE"""),231.0)</f>
        <v>231</v>
      </c>
      <c r="I48" s="44"/>
      <c r="J48" s="44"/>
      <c r="K48" s="44">
        <f>IFERROR(__xludf.DUMMYFUNCTION("""COMPUTED_VALUE"""),1.0)</f>
        <v>1</v>
      </c>
      <c r="L48" s="44">
        <f>IFERROR(__xludf.DUMMYFUNCTION("""COMPUTED_VALUE"""),1.0)</f>
        <v>1</v>
      </c>
      <c r="M48" s="44"/>
      <c r="N48" s="44"/>
      <c r="O48" s="44"/>
      <c r="P48" s="44">
        <f>IFERROR(__xludf.DUMMYFUNCTION("""COMPUTED_VALUE"""),3.0)</f>
        <v>3</v>
      </c>
      <c r="Q48" s="44">
        <f>IFERROR(__xludf.DUMMYFUNCTION("""COMPUTED_VALUE"""),116.0)</f>
        <v>116</v>
      </c>
      <c r="R48" s="44">
        <f>IFERROR(__xludf.DUMMYFUNCTION("""COMPUTED_VALUE"""),1.0)</f>
        <v>1</v>
      </c>
      <c r="S48" s="44"/>
      <c r="T48" s="44"/>
      <c r="U48" s="44"/>
      <c r="V48" s="44"/>
      <c r="W48" s="44"/>
      <c r="X48" s="44"/>
      <c r="Y48" s="44"/>
      <c r="Z48" s="44"/>
      <c r="AA48" s="44"/>
      <c r="AB48" s="44">
        <f>IFERROR(__xludf.DUMMYFUNCTION("""COMPUTED_VALUE"""),1.0)</f>
        <v>1</v>
      </c>
      <c r="AC48" s="44"/>
      <c r="AD48" s="44"/>
      <c r="AE48" s="44">
        <f>IFERROR(__xludf.DUMMYFUNCTION("""COMPUTED_VALUE"""),1.0)</f>
        <v>1</v>
      </c>
      <c r="AF48" s="44"/>
      <c r="AG48" s="44"/>
      <c r="AH48" s="44">
        <f>IFERROR(__xludf.DUMMYFUNCTION("""COMPUTED_VALUE"""),1.0)</f>
        <v>1</v>
      </c>
      <c r="AI48" s="44"/>
      <c r="AJ48" s="44">
        <f>IFERROR(__xludf.DUMMYFUNCTION("""COMPUTED_VALUE"""),1.0)</f>
        <v>1</v>
      </c>
      <c r="AK48" s="44"/>
      <c r="AL48" s="44"/>
      <c r="AM48" s="44">
        <f>IFERROR(__xludf.DUMMYFUNCTION("""COMPUTED_VALUE"""),90.0)</f>
        <v>90</v>
      </c>
      <c r="AN48" s="44"/>
      <c r="AO48" s="44"/>
      <c r="AP48" s="44"/>
      <c r="AQ48" s="44"/>
      <c r="AR48" s="44">
        <f>IFERROR(__xludf.DUMMYFUNCTION("""COMPUTED_VALUE"""),10.0)</f>
        <v>10</v>
      </c>
      <c r="AS48" s="44"/>
      <c r="AT48" s="44"/>
      <c r="AU48" s="44">
        <f>IFERROR(__xludf.DUMMYFUNCTION("""COMPUTED_VALUE"""),4.0)</f>
        <v>4</v>
      </c>
      <c r="AV48" s="44">
        <f>IFERROR(__xludf.DUMMYFUNCTION("""COMPUTED_VALUE"""),1.0)</f>
        <v>1</v>
      </c>
      <c r="AW48" s="44"/>
      <c r="AX48" s="45">
        <f t="shared" si="2"/>
        <v>231</v>
      </c>
    </row>
    <row r="49" ht="15.75" customHeight="1">
      <c r="A49" s="46" t="s">
        <v>16</v>
      </c>
      <c r="B49" s="47" t="s">
        <v>166</v>
      </c>
      <c r="C49" s="48">
        <v>2.0</v>
      </c>
      <c r="D49" s="48">
        <v>387.0</v>
      </c>
      <c r="E49" s="49">
        <f>IFERROR(__xludf.DUMMYFUNCTION("""COMPUTED_VALUE"""),238.0)</f>
        <v>238</v>
      </c>
      <c r="F49" s="49"/>
      <c r="G49" s="49">
        <f>IFERROR(__xludf.DUMMYFUNCTION("""COMPUTED_VALUE"""),2.0)</f>
        <v>2</v>
      </c>
      <c r="H49" s="49">
        <f>IFERROR(__xludf.DUMMYFUNCTION("""COMPUTED_VALUE"""),236.0)</f>
        <v>236</v>
      </c>
      <c r="I49" s="44">
        <f>IFERROR(__xludf.DUMMYFUNCTION("""COMPUTED_VALUE"""),7.0)</f>
        <v>7</v>
      </c>
      <c r="J49" s="44"/>
      <c r="K49" s="44">
        <f>IFERROR(__xludf.DUMMYFUNCTION("""COMPUTED_VALUE"""),4.0)</f>
        <v>4</v>
      </c>
      <c r="L49" s="44">
        <f>IFERROR(__xludf.DUMMYFUNCTION("""COMPUTED_VALUE"""),0.0)</f>
        <v>0</v>
      </c>
      <c r="M49" s="44"/>
      <c r="N49" s="44"/>
      <c r="O49" s="44"/>
      <c r="P49" s="44">
        <f>IFERROR(__xludf.DUMMYFUNCTION("""COMPUTED_VALUE"""),2.0)</f>
        <v>2</v>
      </c>
      <c r="Q49" s="44">
        <f>IFERROR(__xludf.DUMMYFUNCTION("""COMPUTED_VALUE"""),3.0)</f>
        <v>3</v>
      </c>
      <c r="R49" s="44">
        <f>IFERROR(__xludf.DUMMYFUNCTION("""COMPUTED_VALUE"""),107.0)</f>
        <v>107</v>
      </c>
      <c r="S49" s="44"/>
      <c r="T49" s="44"/>
      <c r="U49" s="44"/>
      <c r="V49" s="44">
        <f>IFERROR(__xludf.DUMMYFUNCTION("""COMPUTED_VALUE"""),2.0)</f>
        <v>2</v>
      </c>
      <c r="W49" s="44"/>
      <c r="X49" s="44">
        <f>IFERROR(__xludf.DUMMYFUNCTION("""COMPUTED_VALUE"""),2.0)</f>
        <v>2</v>
      </c>
      <c r="Y49" s="44"/>
      <c r="Z49" s="44">
        <f>IFERROR(__xludf.DUMMYFUNCTION("""COMPUTED_VALUE"""),1.0)</f>
        <v>1</v>
      </c>
      <c r="AA49" s="44"/>
      <c r="AB49" s="44">
        <f>IFERROR(__xludf.DUMMYFUNCTION("""COMPUTED_VALUE"""),2.0)</f>
        <v>2</v>
      </c>
      <c r="AC49" s="44">
        <f>IFERROR(__xludf.DUMMYFUNCTION("""COMPUTED_VALUE"""),2.0)</f>
        <v>2</v>
      </c>
      <c r="AD49" s="44"/>
      <c r="AE49" s="44"/>
      <c r="AF49" s="44">
        <f>IFERROR(__xludf.DUMMYFUNCTION("""COMPUTED_VALUE"""),1.0)</f>
        <v>1</v>
      </c>
      <c r="AG49" s="44">
        <f>IFERROR(__xludf.DUMMYFUNCTION("""COMPUTED_VALUE"""),1.0)</f>
        <v>1</v>
      </c>
      <c r="AH49" s="44"/>
      <c r="AI49" s="44"/>
      <c r="AJ49" s="44"/>
      <c r="AK49" s="44"/>
      <c r="AL49" s="44"/>
      <c r="AM49" s="44">
        <f>IFERROR(__xludf.DUMMYFUNCTION("""COMPUTED_VALUE"""),83.0)</f>
        <v>83</v>
      </c>
      <c r="AN49" s="44">
        <f>IFERROR(__xludf.DUMMYFUNCTION("""COMPUTED_VALUE"""),2.0)</f>
        <v>2</v>
      </c>
      <c r="AO49" s="44"/>
      <c r="AP49" s="44"/>
      <c r="AQ49" s="44">
        <f>IFERROR(__xludf.DUMMYFUNCTION("""COMPUTED_VALUE"""),1.0)</f>
        <v>1</v>
      </c>
      <c r="AR49" s="44">
        <f>IFERROR(__xludf.DUMMYFUNCTION("""COMPUTED_VALUE"""),9.0)</f>
        <v>9</v>
      </c>
      <c r="AS49" s="44"/>
      <c r="AT49" s="44"/>
      <c r="AU49" s="44">
        <f>IFERROR(__xludf.DUMMYFUNCTION("""COMPUTED_VALUE"""),5.0)</f>
        <v>5</v>
      </c>
      <c r="AV49" s="44">
        <f>IFERROR(__xludf.DUMMYFUNCTION("""COMPUTED_VALUE"""),1.0)</f>
        <v>1</v>
      </c>
      <c r="AW49" s="44">
        <f>IFERROR(__xludf.DUMMYFUNCTION("""COMPUTED_VALUE"""),1.0)</f>
        <v>1</v>
      </c>
      <c r="AX49" s="45">
        <f t="shared" si="2"/>
        <v>236</v>
      </c>
    </row>
    <row r="50" ht="15.75" customHeight="1">
      <c r="A50" s="46" t="s">
        <v>16</v>
      </c>
      <c r="B50" s="47" t="s">
        <v>167</v>
      </c>
      <c r="C50" s="48">
        <v>1.0</v>
      </c>
      <c r="D50" s="48">
        <v>503.0</v>
      </c>
      <c r="E50" s="49">
        <f>IFERROR(__xludf.DUMMYFUNCTION("""COMPUTED_VALUE"""),261.0)</f>
        <v>261</v>
      </c>
      <c r="F50" s="49">
        <f>IFERROR(__xludf.DUMMYFUNCTION("""COMPUTED_VALUE"""),3.0)</f>
        <v>3</v>
      </c>
      <c r="G50" s="49">
        <f>IFERROR(__xludf.DUMMYFUNCTION("""COMPUTED_VALUE"""),1.0)</f>
        <v>1</v>
      </c>
      <c r="H50" s="49">
        <f>IFERROR(__xludf.DUMMYFUNCTION("""COMPUTED_VALUE"""),260.0)</f>
        <v>260</v>
      </c>
      <c r="I50" s="44">
        <f>IFERROR(__xludf.DUMMYFUNCTION("""COMPUTED_VALUE"""),2.0)</f>
        <v>2</v>
      </c>
      <c r="J50" s="44">
        <f>IFERROR(__xludf.DUMMYFUNCTION("""COMPUTED_VALUE"""),5.0)</f>
        <v>5</v>
      </c>
      <c r="K50" s="44">
        <f>IFERROR(__xludf.DUMMYFUNCTION("""COMPUTED_VALUE"""),1.0)</f>
        <v>1</v>
      </c>
      <c r="L50" s="44"/>
      <c r="M50" s="44">
        <f>IFERROR(__xludf.DUMMYFUNCTION("""COMPUTED_VALUE"""),1.0)</f>
        <v>1</v>
      </c>
      <c r="N50" s="44">
        <f>IFERROR(__xludf.DUMMYFUNCTION("""COMPUTED_VALUE"""),1.0)</f>
        <v>1</v>
      </c>
      <c r="O50" s="44"/>
      <c r="P50" s="44">
        <f>IFERROR(__xludf.DUMMYFUNCTION("""COMPUTED_VALUE"""),1.0)</f>
        <v>1</v>
      </c>
      <c r="Q50" s="44"/>
      <c r="R50" s="44">
        <f>IFERROR(__xludf.DUMMYFUNCTION("""COMPUTED_VALUE"""),17.0)</f>
        <v>17</v>
      </c>
      <c r="S50" s="44">
        <f>IFERROR(__xludf.DUMMYFUNCTION("""COMPUTED_VALUE"""),1.0)</f>
        <v>1</v>
      </c>
      <c r="T50" s="44"/>
      <c r="U50" s="44"/>
      <c r="V50" s="44"/>
      <c r="W50" s="44">
        <f>IFERROR(__xludf.DUMMYFUNCTION("""COMPUTED_VALUE"""),1.0)</f>
        <v>1</v>
      </c>
      <c r="X50" s="44"/>
      <c r="Y50" s="44"/>
      <c r="Z50" s="44">
        <f>IFERROR(__xludf.DUMMYFUNCTION("""COMPUTED_VALUE"""),1.0)</f>
        <v>1</v>
      </c>
      <c r="AA50" s="44"/>
      <c r="AB50" s="44"/>
      <c r="AC50" s="44">
        <f>IFERROR(__xludf.DUMMYFUNCTION("""COMPUTED_VALUE"""),3.0)</f>
        <v>3</v>
      </c>
      <c r="AD50" s="44">
        <f>IFERROR(__xludf.DUMMYFUNCTION("""COMPUTED_VALUE"""),1.0)</f>
        <v>1</v>
      </c>
      <c r="AE50" s="44">
        <f>IFERROR(__xludf.DUMMYFUNCTION("""COMPUTED_VALUE"""),1.0)</f>
        <v>1</v>
      </c>
      <c r="AF50" s="44">
        <f>IFERROR(__xludf.DUMMYFUNCTION("""COMPUTED_VALUE"""),10.0)</f>
        <v>10</v>
      </c>
      <c r="AG50" s="44"/>
      <c r="AH50" s="44"/>
      <c r="AI50" s="44">
        <f>IFERROR(__xludf.DUMMYFUNCTION("""COMPUTED_VALUE"""),1.0)</f>
        <v>1</v>
      </c>
      <c r="AJ50" s="44"/>
      <c r="AK50" s="44"/>
      <c r="AL50" s="44"/>
      <c r="AM50" s="44">
        <f>IFERROR(__xludf.DUMMYFUNCTION("""COMPUTED_VALUE"""),47.0)</f>
        <v>47</v>
      </c>
      <c r="AN50" s="44">
        <f>IFERROR(__xludf.DUMMYFUNCTION("""COMPUTED_VALUE"""),2.0)</f>
        <v>2</v>
      </c>
      <c r="AO50" s="44"/>
      <c r="AP50" s="44">
        <f>IFERROR(__xludf.DUMMYFUNCTION("""COMPUTED_VALUE"""),1.0)</f>
        <v>1</v>
      </c>
      <c r="AQ50" s="44">
        <f>IFERROR(__xludf.DUMMYFUNCTION("""COMPUTED_VALUE"""),1.0)</f>
        <v>1</v>
      </c>
      <c r="AR50" s="44">
        <f>IFERROR(__xludf.DUMMYFUNCTION("""COMPUTED_VALUE"""),73.0)</f>
        <v>73</v>
      </c>
      <c r="AS50" s="44">
        <f>IFERROR(__xludf.DUMMYFUNCTION("""COMPUTED_VALUE"""),1.0)</f>
        <v>1</v>
      </c>
      <c r="AT50" s="44">
        <f>IFERROR(__xludf.DUMMYFUNCTION("""COMPUTED_VALUE"""),2.0)</f>
        <v>2</v>
      </c>
      <c r="AU50" s="44">
        <f>IFERROR(__xludf.DUMMYFUNCTION("""COMPUTED_VALUE"""),83.0)</f>
        <v>83</v>
      </c>
      <c r="AV50" s="44">
        <f>IFERROR(__xludf.DUMMYFUNCTION("""COMPUTED_VALUE"""),1.0)</f>
        <v>1</v>
      </c>
      <c r="AW50" s="44">
        <f>IFERROR(__xludf.DUMMYFUNCTION("""COMPUTED_VALUE"""),2.0)</f>
        <v>2</v>
      </c>
      <c r="AX50" s="45">
        <f t="shared" si="2"/>
        <v>260</v>
      </c>
    </row>
    <row r="51" ht="15.75" customHeight="1">
      <c r="A51" s="46" t="s">
        <v>16</v>
      </c>
      <c r="B51" s="47" t="s">
        <v>167</v>
      </c>
      <c r="C51" s="48">
        <v>2.0</v>
      </c>
      <c r="D51" s="48">
        <v>504.0</v>
      </c>
      <c r="E51" s="49">
        <f>IFERROR(__xludf.DUMMYFUNCTION("""COMPUTED_VALUE"""),294.0)</f>
        <v>294</v>
      </c>
      <c r="F51" s="49">
        <f>IFERROR(__xludf.DUMMYFUNCTION("""COMPUTED_VALUE"""),2.0)</f>
        <v>2</v>
      </c>
      <c r="G51" s="49">
        <f>IFERROR(__xludf.DUMMYFUNCTION("""COMPUTED_VALUE"""),5.0)</f>
        <v>5</v>
      </c>
      <c r="H51" s="49">
        <f>IFERROR(__xludf.DUMMYFUNCTION("""COMPUTED_VALUE"""),288.0)</f>
        <v>288</v>
      </c>
      <c r="I51" s="44">
        <f>IFERROR(__xludf.DUMMYFUNCTION("""COMPUTED_VALUE"""),2.0)</f>
        <v>2</v>
      </c>
      <c r="J51" s="44">
        <f>IFERROR(__xludf.DUMMYFUNCTION("""COMPUTED_VALUE"""),4.0)</f>
        <v>4</v>
      </c>
      <c r="K51" s="44">
        <f>IFERROR(__xludf.DUMMYFUNCTION("""COMPUTED_VALUE"""),4.0)</f>
        <v>4</v>
      </c>
      <c r="L51" s="44"/>
      <c r="M51" s="44">
        <f>IFERROR(__xludf.DUMMYFUNCTION("""COMPUTED_VALUE"""),3.0)</f>
        <v>3</v>
      </c>
      <c r="N51" s="44">
        <f>IFERROR(__xludf.DUMMYFUNCTION("""COMPUTED_VALUE"""),2.0)</f>
        <v>2</v>
      </c>
      <c r="O51" s="44"/>
      <c r="P51" s="44">
        <f>IFERROR(__xludf.DUMMYFUNCTION("""COMPUTED_VALUE"""),1.0)</f>
        <v>1</v>
      </c>
      <c r="Q51" s="44"/>
      <c r="R51" s="44">
        <f>IFERROR(__xludf.DUMMYFUNCTION("""COMPUTED_VALUE"""),16.0)</f>
        <v>16</v>
      </c>
      <c r="S51" s="44">
        <f>IFERROR(__xludf.DUMMYFUNCTION("""COMPUTED_VALUE"""),1.0)</f>
        <v>1</v>
      </c>
      <c r="T51" s="44">
        <f>IFERROR(__xludf.DUMMYFUNCTION("""COMPUTED_VALUE"""),1.0)</f>
        <v>1</v>
      </c>
      <c r="U51" s="44"/>
      <c r="V51" s="44"/>
      <c r="W51" s="44"/>
      <c r="X51" s="44"/>
      <c r="Y51" s="44"/>
      <c r="Z51" s="44">
        <f>IFERROR(__xludf.DUMMYFUNCTION("""COMPUTED_VALUE"""),1.0)</f>
        <v>1</v>
      </c>
      <c r="AA51" s="44">
        <f>IFERROR(__xludf.DUMMYFUNCTION("""COMPUTED_VALUE"""),3.0)</f>
        <v>3</v>
      </c>
      <c r="AB51" s="44">
        <f>IFERROR(__xludf.DUMMYFUNCTION("""COMPUTED_VALUE"""),1.0)</f>
        <v>1</v>
      </c>
      <c r="AC51" s="44"/>
      <c r="AD51" s="44">
        <f>IFERROR(__xludf.DUMMYFUNCTION("""COMPUTED_VALUE"""),2.0)</f>
        <v>2</v>
      </c>
      <c r="AE51" s="44"/>
      <c r="AF51" s="44">
        <f>IFERROR(__xludf.DUMMYFUNCTION("""COMPUTED_VALUE"""),14.0)</f>
        <v>14</v>
      </c>
      <c r="AG51" s="44">
        <f>IFERROR(__xludf.DUMMYFUNCTION("""COMPUTED_VALUE"""),3.0)</f>
        <v>3</v>
      </c>
      <c r="AH51" s="44"/>
      <c r="AI51" s="44"/>
      <c r="AJ51" s="44"/>
      <c r="AK51" s="44">
        <f>IFERROR(__xludf.DUMMYFUNCTION("""COMPUTED_VALUE"""),1.0)</f>
        <v>1</v>
      </c>
      <c r="AL51" s="44"/>
      <c r="AM51" s="44">
        <f>IFERROR(__xludf.DUMMYFUNCTION("""COMPUTED_VALUE"""),44.0)</f>
        <v>44</v>
      </c>
      <c r="AN51" s="44"/>
      <c r="AO51" s="44"/>
      <c r="AP51" s="44">
        <f>IFERROR(__xludf.DUMMYFUNCTION("""COMPUTED_VALUE"""),2.0)</f>
        <v>2</v>
      </c>
      <c r="AQ51" s="44"/>
      <c r="AR51" s="44">
        <f>IFERROR(__xludf.DUMMYFUNCTION("""COMPUTED_VALUE"""),79.0)</f>
        <v>79</v>
      </c>
      <c r="AS51" s="44">
        <f>IFERROR(__xludf.DUMMYFUNCTION("""COMPUTED_VALUE"""),4.0)</f>
        <v>4</v>
      </c>
      <c r="AT51" s="44">
        <f>IFERROR(__xludf.DUMMYFUNCTION("""COMPUTED_VALUE"""),3.0)</f>
        <v>3</v>
      </c>
      <c r="AU51" s="44">
        <f>IFERROR(__xludf.DUMMYFUNCTION("""COMPUTED_VALUE"""),95.0)</f>
        <v>95</v>
      </c>
      <c r="AV51" s="44">
        <f>IFERROR(__xludf.DUMMYFUNCTION("""COMPUTED_VALUE"""),1.0)</f>
        <v>1</v>
      </c>
      <c r="AW51" s="44">
        <f>IFERROR(__xludf.DUMMYFUNCTION("""COMPUTED_VALUE"""),1.0)</f>
        <v>1</v>
      </c>
      <c r="AX51" s="45">
        <f t="shared" si="2"/>
        <v>288</v>
      </c>
    </row>
    <row r="52" ht="15.75" customHeight="1">
      <c r="A52" s="46" t="s">
        <v>16</v>
      </c>
      <c r="B52" s="47" t="s">
        <v>167</v>
      </c>
      <c r="C52" s="48">
        <v>3.0</v>
      </c>
      <c r="D52" s="48">
        <v>504.0</v>
      </c>
      <c r="E52" s="49">
        <f>IFERROR(__xludf.DUMMYFUNCTION("""COMPUTED_VALUE"""),255.0)</f>
        <v>255</v>
      </c>
      <c r="F52" s="49">
        <f>IFERROR(__xludf.DUMMYFUNCTION("""COMPUTED_VALUE"""),4.0)</f>
        <v>4</v>
      </c>
      <c r="G52" s="49">
        <f>IFERROR(__xludf.DUMMYFUNCTION("""COMPUTED_VALUE"""),1.0)</f>
        <v>1</v>
      </c>
      <c r="H52" s="49">
        <f>IFERROR(__xludf.DUMMYFUNCTION("""COMPUTED_VALUE"""),254.0)</f>
        <v>254</v>
      </c>
      <c r="I52" s="44">
        <f>IFERROR(__xludf.DUMMYFUNCTION("""COMPUTED_VALUE"""),1.0)</f>
        <v>1</v>
      </c>
      <c r="J52" s="44">
        <f>IFERROR(__xludf.DUMMYFUNCTION("""COMPUTED_VALUE"""),1.0)</f>
        <v>1</v>
      </c>
      <c r="K52" s="44">
        <f>IFERROR(__xludf.DUMMYFUNCTION("""COMPUTED_VALUE"""),1.0)</f>
        <v>1</v>
      </c>
      <c r="L52" s="44"/>
      <c r="M52" s="44">
        <f>IFERROR(__xludf.DUMMYFUNCTION("""COMPUTED_VALUE"""),1.0)</f>
        <v>1</v>
      </c>
      <c r="N52" s="44"/>
      <c r="O52" s="44"/>
      <c r="P52" s="44"/>
      <c r="Q52" s="44"/>
      <c r="R52" s="44">
        <f>IFERROR(__xludf.DUMMYFUNCTION("""COMPUTED_VALUE"""),18.0)</f>
        <v>18</v>
      </c>
      <c r="S52" s="44"/>
      <c r="T52" s="44">
        <f>IFERROR(__xludf.DUMMYFUNCTION("""COMPUTED_VALUE"""),1.0)</f>
        <v>1</v>
      </c>
      <c r="U52" s="44"/>
      <c r="V52" s="44"/>
      <c r="W52" s="44"/>
      <c r="X52" s="44">
        <f>IFERROR(__xludf.DUMMYFUNCTION("""COMPUTED_VALUE"""),1.0)</f>
        <v>1</v>
      </c>
      <c r="Y52" s="44"/>
      <c r="Z52" s="44"/>
      <c r="AA52" s="44"/>
      <c r="AB52" s="44">
        <f>IFERROR(__xludf.DUMMYFUNCTION("""COMPUTED_VALUE"""),2.0)</f>
        <v>2</v>
      </c>
      <c r="AC52" s="44">
        <f>IFERROR(__xludf.DUMMYFUNCTION("""COMPUTED_VALUE"""),3.0)</f>
        <v>3</v>
      </c>
      <c r="AD52" s="44">
        <f>IFERROR(__xludf.DUMMYFUNCTION("""COMPUTED_VALUE"""),1.0)</f>
        <v>1</v>
      </c>
      <c r="AE52" s="44">
        <f>IFERROR(__xludf.DUMMYFUNCTION("""COMPUTED_VALUE"""),2.0)</f>
        <v>2</v>
      </c>
      <c r="AF52" s="44">
        <f>IFERROR(__xludf.DUMMYFUNCTION("""COMPUTED_VALUE"""),12.0)</f>
        <v>12</v>
      </c>
      <c r="AG52" s="44">
        <f>IFERROR(__xludf.DUMMYFUNCTION("""COMPUTED_VALUE"""),3.0)</f>
        <v>3</v>
      </c>
      <c r="AH52" s="44"/>
      <c r="AI52" s="44"/>
      <c r="AJ52" s="44">
        <f>IFERROR(__xludf.DUMMYFUNCTION("""COMPUTED_VALUE"""),1.0)</f>
        <v>1</v>
      </c>
      <c r="AK52" s="44">
        <f>IFERROR(__xludf.DUMMYFUNCTION("""COMPUTED_VALUE"""),2.0)</f>
        <v>2</v>
      </c>
      <c r="AL52" s="44">
        <f>IFERROR(__xludf.DUMMYFUNCTION("""COMPUTED_VALUE"""),1.0)</f>
        <v>1</v>
      </c>
      <c r="AM52" s="44">
        <f>IFERROR(__xludf.DUMMYFUNCTION("""COMPUTED_VALUE"""),43.0)</f>
        <v>43</v>
      </c>
      <c r="AN52" s="44"/>
      <c r="AO52" s="44"/>
      <c r="AP52" s="44">
        <f>IFERROR(__xludf.DUMMYFUNCTION("""COMPUTED_VALUE"""),2.0)</f>
        <v>2</v>
      </c>
      <c r="AQ52" s="44"/>
      <c r="AR52" s="44">
        <f>IFERROR(__xludf.DUMMYFUNCTION("""COMPUTED_VALUE"""),67.0)</f>
        <v>67</v>
      </c>
      <c r="AS52" s="44">
        <f>IFERROR(__xludf.DUMMYFUNCTION("""COMPUTED_VALUE"""),3.0)</f>
        <v>3</v>
      </c>
      <c r="AT52" s="44"/>
      <c r="AU52" s="44">
        <f>IFERROR(__xludf.DUMMYFUNCTION("""COMPUTED_VALUE"""),85.0)</f>
        <v>85</v>
      </c>
      <c r="AV52" s="44">
        <f>IFERROR(__xludf.DUMMYFUNCTION("""COMPUTED_VALUE"""),2.0)</f>
        <v>2</v>
      </c>
      <c r="AW52" s="44">
        <f>IFERROR(__xludf.DUMMYFUNCTION("""COMPUTED_VALUE"""),1.0)</f>
        <v>1</v>
      </c>
      <c r="AX52" s="45">
        <f t="shared" si="2"/>
        <v>254</v>
      </c>
    </row>
    <row r="53" ht="15.75" customHeight="1">
      <c r="A53" s="46" t="s">
        <v>16</v>
      </c>
      <c r="B53" s="47" t="s">
        <v>168</v>
      </c>
      <c r="C53" s="48">
        <v>1.0</v>
      </c>
      <c r="D53" s="48">
        <v>61.0</v>
      </c>
      <c r="E53" s="49">
        <f>IFERROR(__xludf.DUMMYFUNCTION("""COMPUTED_VALUE"""),59.0)</f>
        <v>59</v>
      </c>
      <c r="F53" s="49">
        <f>IFERROR(__xludf.DUMMYFUNCTION("""COMPUTED_VALUE"""),4.0)</f>
        <v>4</v>
      </c>
      <c r="G53" s="49">
        <f>IFERROR(__xludf.DUMMYFUNCTION("""COMPUTED_VALUE"""),1.0)</f>
        <v>1</v>
      </c>
      <c r="H53" s="49">
        <f>IFERROR(__xludf.DUMMYFUNCTION("""COMPUTED_VALUE"""),58.0)</f>
        <v>58</v>
      </c>
      <c r="I53" s="44"/>
      <c r="J53" s="44"/>
      <c r="K53" s="44">
        <f>IFERROR(__xludf.DUMMYFUNCTION("""COMPUTED_VALUE"""),1.0)</f>
        <v>1</v>
      </c>
      <c r="L53" s="44"/>
      <c r="M53" s="44"/>
      <c r="N53" s="44">
        <f>IFERROR(__xludf.DUMMYFUNCTION("""COMPUTED_VALUE"""),2.0)</f>
        <v>2</v>
      </c>
      <c r="O53" s="44"/>
      <c r="P53" s="44">
        <f>IFERROR(__xludf.DUMMYFUNCTION("""COMPUTED_VALUE"""),3.0)</f>
        <v>3</v>
      </c>
      <c r="Q53" s="44"/>
      <c r="R53" s="44">
        <f>IFERROR(__xludf.DUMMYFUNCTION("""COMPUTED_VALUE"""),1.0)</f>
        <v>1</v>
      </c>
      <c r="S53" s="44">
        <f>IFERROR(__xludf.DUMMYFUNCTION("""COMPUTED_VALUE"""),1.0)</f>
        <v>1</v>
      </c>
      <c r="T53" s="44"/>
      <c r="U53" s="44"/>
      <c r="V53" s="44"/>
      <c r="W53" s="44"/>
      <c r="X53" s="44"/>
      <c r="Y53" s="44">
        <f>IFERROR(__xludf.DUMMYFUNCTION("""COMPUTED_VALUE"""),1.0)</f>
        <v>1</v>
      </c>
      <c r="Z53" s="44"/>
      <c r="AA53" s="44"/>
      <c r="AB53" s="44"/>
      <c r="AC53" s="44"/>
      <c r="AD53" s="44">
        <f>IFERROR(__xludf.DUMMYFUNCTION("""COMPUTED_VALUE"""),1.0)</f>
        <v>1</v>
      </c>
      <c r="AE53" s="44"/>
      <c r="AF53" s="44"/>
      <c r="AG53" s="44">
        <f>IFERROR(__xludf.DUMMYFUNCTION("""COMPUTED_VALUE"""),1.0)</f>
        <v>1</v>
      </c>
      <c r="AH53" s="44"/>
      <c r="AI53" s="44"/>
      <c r="AJ53" s="44">
        <f>IFERROR(__xludf.DUMMYFUNCTION("""COMPUTED_VALUE"""),1.0)</f>
        <v>1</v>
      </c>
      <c r="AK53" s="44"/>
      <c r="AL53" s="44">
        <f>IFERROR(__xludf.DUMMYFUNCTION("""COMPUTED_VALUE"""),1.0)</f>
        <v>1</v>
      </c>
      <c r="AM53" s="44">
        <f>IFERROR(__xludf.DUMMYFUNCTION("""COMPUTED_VALUE"""),37.0)</f>
        <v>37</v>
      </c>
      <c r="AN53" s="44"/>
      <c r="AO53" s="44"/>
      <c r="AP53" s="44">
        <f>IFERROR(__xludf.DUMMYFUNCTION("""COMPUTED_VALUE"""),2.0)</f>
        <v>2</v>
      </c>
      <c r="AQ53" s="44"/>
      <c r="AR53" s="44">
        <f>IFERROR(__xludf.DUMMYFUNCTION("""COMPUTED_VALUE"""),4.0)</f>
        <v>4</v>
      </c>
      <c r="AS53" s="44"/>
      <c r="AT53" s="44"/>
      <c r="AU53" s="44">
        <f>IFERROR(__xludf.DUMMYFUNCTION("""COMPUTED_VALUE"""),2.0)</f>
        <v>2</v>
      </c>
      <c r="AV53" s="44"/>
      <c r="AW53" s="44"/>
      <c r="AX53" s="45">
        <f t="shared" si="2"/>
        <v>58</v>
      </c>
    </row>
    <row r="54" ht="15.75" customHeight="1">
      <c r="A54" s="46" t="s">
        <v>16</v>
      </c>
      <c r="B54" s="47" t="s">
        <v>169</v>
      </c>
      <c r="C54" s="48">
        <v>1.0</v>
      </c>
      <c r="D54" s="48">
        <v>497.0</v>
      </c>
      <c r="E54" s="49">
        <f>IFERROR(__xludf.DUMMYFUNCTION("""COMPUTED_VALUE"""),333.0)</f>
        <v>333</v>
      </c>
      <c r="F54" s="49">
        <f>IFERROR(__xludf.DUMMYFUNCTION("""COMPUTED_VALUE"""),6.0)</f>
        <v>6</v>
      </c>
      <c r="G54" s="49">
        <f>IFERROR(__xludf.DUMMYFUNCTION("""COMPUTED_VALUE"""),4.0)</f>
        <v>4</v>
      </c>
      <c r="H54" s="49">
        <f>IFERROR(__xludf.DUMMYFUNCTION("""COMPUTED_VALUE"""),329.0)</f>
        <v>329</v>
      </c>
      <c r="I54" s="44">
        <f>IFERROR(__xludf.DUMMYFUNCTION("""COMPUTED_VALUE"""),5.0)</f>
        <v>5</v>
      </c>
      <c r="J54" s="44">
        <f>IFERROR(__xludf.DUMMYFUNCTION("""COMPUTED_VALUE"""),101.0)</f>
        <v>101</v>
      </c>
      <c r="K54" s="44">
        <f>IFERROR(__xludf.DUMMYFUNCTION("""COMPUTED_VALUE"""),6.0)</f>
        <v>6</v>
      </c>
      <c r="L54" s="44">
        <f>IFERROR(__xludf.DUMMYFUNCTION("""COMPUTED_VALUE"""),0.0)</f>
        <v>0</v>
      </c>
      <c r="M54" s="44">
        <f>IFERROR(__xludf.DUMMYFUNCTION("""COMPUTED_VALUE"""),4.0)</f>
        <v>4</v>
      </c>
      <c r="N54" s="44">
        <f>IFERROR(__xludf.DUMMYFUNCTION("""COMPUTED_VALUE"""),0.0)</f>
        <v>0</v>
      </c>
      <c r="O54" s="44">
        <f>IFERROR(__xludf.DUMMYFUNCTION("""COMPUTED_VALUE"""),0.0)</f>
        <v>0</v>
      </c>
      <c r="P54" s="44">
        <f>IFERROR(__xludf.DUMMYFUNCTION("""COMPUTED_VALUE"""),1.0)</f>
        <v>1</v>
      </c>
      <c r="Q54" s="44">
        <f>IFERROR(__xludf.DUMMYFUNCTION("""COMPUTED_VALUE"""),1.0)</f>
        <v>1</v>
      </c>
      <c r="R54" s="44">
        <f>IFERROR(__xludf.DUMMYFUNCTION("""COMPUTED_VALUE"""),85.0)</f>
        <v>85</v>
      </c>
      <c r="S54" s="44">
        <f>IFERROR(__xludf.DUMMYFUNCTION("""COMPUTED_VALUE"""),1.0)</f>
        <v>1</v>
      </c>
      <c r="T54" s="44">
        <f>IFERROR(__xludf.DUMMYFUNCTION("""COMPUTED_VALUE"""),0.0)</f>
        <v>0</v>
      </c>
      <c r="U54" s="44">
        <f>IFERROR(__xludf.DUMMYFUNCTION("""COMPUTED_VALUE"""),0.0)</f>
        <v>0</v>
      </c>
      <c r="V54" s="44">
        <f>IFERROR(__xludf.DUMMYFUNCTION("""COMPUTED_VALUE"""),1.0)</f>
        <v>1</v>
      </c>
      <c r="W54" s="44">
        <f>IFERROR(__xludf.DUMMYFUNCTION("""COMPUTED_VALUE"""),0.0)</f>
        <v>0</v>
      </c>
      <c r="X54" s="44">
        <f>IFERROR(__xludf.DUMMYFUNCTION("""COMPUTED_VALUE"""),0.0)</f>
        <v>0</v>
      </c>
      <c r="Y54" s="44">
        <f>IFERROR(__xludf.DUMMYFUNCTION("""COMPUTED_VALUE"""),0.0)</f>
        <v>0</v>
      </c>
      <c r="Z54" s="44">
        <f>IFERROR(__xludf.DUMMYFUNCTION("""COMPUTED_VALUE"""),1.0)</f>
        <v>1</v>
      </c>
      <c r="AA54" s="44">
        <f>IFERROR(__xludf.DUMMYFUNCTION("""COMPUTED_VALUE"""),1.0)</f>
        <v>1</v>
      </c>
      <c r="AB54" s="44">
        <f>IFERROR(__xludf.DUMMYFUNCTION("""COMPUTED_VALUE"""),0.0)</f>
        <v>0</v>
      </c>
      <c r="AC54" s="44">
        <f>IFERROR(__xludf.DUMMYFUNCTION("""COMPUTED_VALUE"""),0.0)</f>
        <v>0</v>
      </c>
      <c r="AD54" s="44">
        <f>IFERROR(__xludf.DUMMYFUNCTION("""COMPUTED_VALUE"""),0.0)</f>
        <v>0</v>
      </c>
      <c r="AE54" s="44">
        <f>IFERROR(__xludf.DUMMYFUNCTION("""COMPUTED_VALUE"""),1.0)</f>
        <v>1</v>
      </c>
      <c r="AF54" s="44">
        <f>IFERROR(__xludf.DUMMYFUNCTION("""COMPUTED_VALUE"""),0.0)</f>
        <v>0</v>
      </c>
      <c r="AG54" s="44">
        <f>IFERROR(__xludf.DUMMYFUNCTION("""COMPUTED_VALUE"""),0.0)</f>
        <v>0</v>
      </c>
      <c r="AH54" s="44">
        <f>IFERROR(__xludf.DUMMYFUNCTION("""COMPUTED_VALUE"""),1.0)</f>
        <v>1</v>
      </c>
      <c r="AI54" s="44">
        <f>IFERROR(__xludf.DUMMYFUNCTION("""COMPUTED_VALUE"""),0.0)</f>
        <v>0</v>
      </c>
      <c r="AJ54" s="44">
        <f>IFERROR(__xludf.DUMMYFUNCTION("""COMPUTED_VALUE"""),0.0)</f>
        <v>0</v>
      </c>
      <c r="AK54" s="44">
        <f>IFERROR(__xludf.DUMMYFUNCTION("""COMPUTED_VALUE"""),0.0)</f>
        <v>0</v>
      </c>
      <c r="AL54" s="44">
        <f>IFERROR(__xludf.DUMMYFUNCTION("""COMPUTED_VALUE"""),0.0)</f>
        <v>0</v>
      </c>
      <c r="AM54" s="44">
        <f>IFERROR(__xludf.DUMMYFUNCTION("""COMPUTED_VALUE"""),28.0)</f>
        <v>28</v>
      </c>
      <c r="AN54" s="44">
        <f>IFERROR(__xludf.DUMMYFUNCTION("""COMPUTED_VALUE"""),0.0)</f>
        <v>0</v>
      </c>
      <c r="AO54" s="44">
        <f>IFERROR(__xludf.DUMMYFUNCTION("""COMPUTED_VALUE"""),0.0)</f>
        <v>0</v>
      </c>
      <c r="AP54" s="44">
        <f>IFERROR(__xludf.DUMMYFUNCTION("""COMPUTED_VALUE"""),0.0)</f>
        <v>0</v>
      </c>
      <c r="AQ54" s="44">
        <f>IFERROR(__xludf.DUMMYFUNCTION("""COMPUTED_VALUE"""),0.0)</f>
        <v>0</v>
      </c>
      <c r="AR54" s="44">
        <f>IFERROR(__xludf.DUMMYFUNCTION("""COMPUTED_VALUE"""),38.0)</f>
        <v>38</v>
      </c>
      <c r="AS54" s="44">
        <f>IFERROR(__xludf.DUMMYFUNCTION("""COMPUTED_VALUE"""),0.0)</f>
        <v>0</v>
      </c>
      <c r="AT54" s="44">
        <f>IFERROR(__xludf.DUMMYFUNCTION("""COMPUTED_VALUE"""),0.0)</f>
        <v>0</v>
      </c>
      <c r="AU54" s="44">
        <f>IFERROR(__xludf.DUMMYFUNCTION("""COMPUTED_VALUE"""),50.0)</f>
        <v>50</v>
      </c>
      <c r="AV54" s="44">
        <f>IFERROR(__xludf.DUMMYFUNCTION("""COMPUTED_VALUE"""),2.0)</f>
        <v>2</v>
      </c>
      <c r="AW54" s="44">
        <f>IFERROR(__xludf.DUMMYFUNCTION("""COMPUTED_VALUE"""),2.0)</f>
        <v>2</v>
      </c>
      <c r="AX54" s="45">
        <f t="shared" si="2"/>
        <v>329</v>
      </c>
    </row>
    <row r="55" ht="15.75" customHeight="1">
      <c r="A55" s="46" t="s">
        <v>16</v>
      </c>
      <c r="B55" s="47" t="s">
        <v>169</v>
      </c>
      <c r="C55" s="48">
        <v>2.0</v>
      </c>
      <c r="D55" s="48">
        <v>496.0</v>
      </c>
      <c r="E55" s="49">
        <f>IFERROR(__xludf.DUMMYFUNCTION("""COMPUTED_VALUE"""),313.0)</f>
        <v>313</v>
      </c>
      <c r="F55" s="49">
        <f>IFERROR(__xludf.DUMMYFUNCTION("""COMPUTED_VALUE"""),0.0)</f>
        <v>0</v>
      </c>
      <c r="G55" s="49">
        <f>IFERROR(__xludf.DUMMYFUNCTION("""COMPUTED_VALUE"""),3.0)</f>
        <v>3</v>
      </c>
      <c r="H55" s="49">
        <f>IFERROR(__xludf.DUMMYFUNCTION("""COMPUTED_VALUE"""),313.0)</f>
        <v>313</v>
      </c>
      <c r="I55" s="44">
        <f>IFERROR(__xludf.DUMMYFUNCTION("""COMPUTED_VALUE"""),2.0)</f>
        <v>2</v>
      </c>
      <c r="J55" s="44">
        <f>IFERROR(__xludf.DUMMYFUNCTION("""COMPUTED_VALUE"""),106.0)</f>
        <v>106</v>
      </c>
      <c r="K55" s="44">
        <f>IFERROR(__xludf.DUMMYFUNCTION("""COMPUTED_VALUE"""),0.0)</f>
        <v>0</v>
      </c>
      <c r="L55" s="44">
        <f>IFERROR(__xludf.DUMMYFUNCTION("""COMPUTED_VALUE"""),0.0)</f>
        <v>0</v>
      </c>
      <c r="M55" s="44">
        <f>IFERROR(__xludf.DUMMYFUNCTION("""COMPUTED_VALUE"""),3.0)</f>
        <v>3</v>
      </c>
      <c r="N55" s="44">
        <f>IFERROR(__xludf.DUMMYFUNCTION("""COMPUTED_VALUE"""),0.0)</f>
        <v>0</v>
      </c>
      <c r="O55" s="44">
        <f>IFERROR(__xludf.DUMMYFUNCTION("""COMPUTED_VALUE"""),0.0)</f>
        <v>0</v>
      </c>
      <c r="P55" s="44">
        <f>IFERROR(__xludf.DUMMYFUNCTION("""COMPUTED_VALUE"""),1.0)</f>
        <v>1</v>
      </c>
      <c r="Q55" s="44">
        <f>IFERROR(__xludf.DUMMYFUNCTION("""COMPUTED_VALUE"""),0.0)</f>
        <v>0</v>
      </c>
      <c r="R55" s="44">
        <f>IFERROR(__xludf.DUMMYFUNCTION("""COMPUTED_VALUE"""),79.0)</f>
        <v>79</v>
      </c>
      <c r="S55" s="44">
        <f>IFERROR(__xludf.DUMMYFUNCTION("""COMPUTED_VALUE"""),0.0)</f>
        <v>0</v>
      </c>
      <c r="T55" s="44">
        <f>IFERROR(__xludf.DUMMYFUNCTION("""COMPUTED_VALUE"""),0.0)</f>
        <v>0</v>
      </c>
      <c r="U55" s="44">
        <f>IFERROR(__xludf.DUMMYFUNCTION("""COMPUTED_VALUE"""),0.0)</f>
        <v>0</v>
      </c>
      <c r="V55" s="44">
        <f>IFERROR(__xludf.DUMMYFUNCTION("""COMPUTED_VALUE"""),0.0)</f>
        <v>0</v>
      </c>
      <c r="W55" s="44">
        <f>IFERROR(__xludf.DUMMYFUNCTION("""COMPUTED_VALUE"""),0.0)</f>
        <v>0</v>
      </c>
      <c r="X55" s="44">
        <f>IFERROR(__xludf.DUMMYFUNCTION("""COMPUTED_VALUE"""),2.0)</f>
        <v>2</v>
      </c>
      <c r="Y55" s="44">
        <f>IFERROR(__xludf.DUMMYFUNCTION("""COMPUTED_VALUE"""),0.0)</f>
        <v>0</v>
      </c>
      <c r="Z55" s="44">
        <f>IFERROR(__xludf.DUMMYFUNCTION("""COMPUTED_VALUE"""),0.0)</f>
        <v>0</v>
      </c>
      <c r="AA55" s="44">
        <f>IFERROR(__xludf.DUMMYFUNCTION("""COMPUTED_VALUE"""),0.0)</f>
        <v>0</v>
      </c>
      <c r="AB55" s="44">
        <f>IFERROR(__xludf.DUMMYFUNCTION("""COMPUTED_VALUE"""),0.0)</f>
        <v>0</v>
      </c>
      <c r="AC55" s="44">
        <f>IFERROR(__xludf.DUMMYFUNCTION("""COMPUTED_VALUE"""),1.0)</f>
        <v>1</v>
      </c>
      <c r="AD55" s="44">
        <f>IFERROR(__xludf.DUMMYFUNCTION("""COMPUTED_VALUE"""),0.0)</f>
        <v>0</v>
      </c>
      <c r="AE55" s="44">
        <f>IFERROR(__xludf.DUMMYFUNCTION("""COMPUTED_VALUE"""),0.0)</f>
        <v>0</v>
      </c>
      <c r="AF55" s="44">
        <f>IFERROR(__xludf.DUMMYFUNCTION("""COMPUTED_VALUE"""),0.0)</f>
        <v>0</v>
      </c>
      <c r="AG55" s="44">
        <f>IFERROR(__xludf.DUMMYFUNCTION("""COMPUTED_VALUE"""),0.0)</f>
        <v>0</v>
      </c>
      <c r="AH55" s="44">
        <f>IFERROR(__xludf.DUMMYFUNCTION("""COMPUTED_VALUE"""),0.0)</f>
        <v>0</v>
      </c>
      <c r="AI55" s="44">
        <f>IFERROR(__xludf.DUMMYFUNCTION("""COMPUTED_VALUE"""),1.0)</f>
        <v>1</v>
      </c>
      <c r="AJ55" s="44">
        <f>IFERROR(__xludf.DUMMYFUNCTION("""COMPUTED_VALUE"""),0.0)</f>
        <v>0</v>
      </c>
      <c r="AK55" s="44">
        <f>IFERROR(__xludf.DUMMYFUNCTION("""COMPUTED_VALUE"""),0.0)</f>
        <v>0</v>
      </c>
      <c r="AL55" s="44">
        <f>IFERROR(__xludf.DUMMYFUNCTION("""COMPUTED_VALUE"""),0.0)</f>
        <v>0</v>
      </c>
      <c r="AM55" s="44">
        <f>IFERROR(__xludf.DUMMYFUNCTION("""COMPUTED_VALUE"""),31.0)</f>
        <v>31</v>
      </c>
      <c r="AN55" s="44">
        <f>IFERROR(__xludf.DUMMYFUNCTION("""COMPUTED_VALUE"""),1.0)</f>
        <v>1</v>
      </c>
      <c r="AO55" s="44">
        <f>IFERROR(__xludf.DUMMYFUNCTION("""COMPUTED_VALUE"""),0.0)</f>
        <v>0</v>
      </c>
      <c r="AP55" s="44">
        <f>IFERROR(__xludf.DUMMYFUNCTION("""COMPUTED_VALUE"""),0.0)</f>
        <v>0</v>
      </c>
      <c r="AQ55" s="44">
        <f>IFERROR(__xludf.DUMMYFUNCTION("""COMPUTED_VALUE"""),0.0)</f>
        <v>0</v>
      </c>
      <c r="AR55" s="44">
        <f>IFERROR(__xludf.DUMMYFUNCTION("""COMPUTED_VALUE"""),33.0)</f>
        <v>33</v>
      </c>
      <c r="AS55" s="44">
        <f>IFERROR(__xludf.DUMMYFUNCTION("""COMPUTED_VALUE"""),0.0)</f>
        <v>0</v>
      </c>
      <c r="AT55" s="44">
        <f>IFERROR(__xludf.DUMMYFUNCTION("""COMPUTED_VALUE"""),1.0)</f>
        <v>1</v>
      </c>
      <c r="AU55" s="44">
        <f>IFERROR(__xludf.DUMMYFUNCTION("""COMPUTED_VALUE"""),1.0)</f>
        <v>1</v>
      </c>
      <c r="AV55" s="44">
        <f>IFERROR(__xludf.DUMMYFUNCTION("""COMPUTED_VALUE"""),0.0)</f>
        <v>0</v>
      </c>
      <c r="AW55" s="44">
        <f>IFERROR(__xludf.DUMMYFUNCTION("""COMPUTED_VALUE"""),0.0)</f>
        <v>0</v>
      </c>
      <c r="AX55" s="45">
        <f t="shared" si="2"/>
        <v>262</v>
      </c>
    </row>
    <row r="56" ht="15.75" customHeight="1">
      <c r="A56" s="46" t="s">
        <v>16</v>
      </c>
      <c r="B56" s="47" t="s">
        <v>170</v>
      </c>
      <c r="C56" s="48">
        <v>1.0</v>
      </c>
      <c r="D56" s="48">
        <v>460.0</v>
      </c>
      <c r="E56" s="49">
        <f>IFERROR(__xludf.DUMMYFUNCTION("""COMPUTED_VALUE"""),256.0)</f>
        <v>256</v>
      </c>
      <c r="F56" s="49">
        <f>IFERROR(__xludf.DUMMYFUNCTION("""COMPUTED_VALUE"""),4.0)</f>
        <v>4</v>
      </c>
      <c r="G56" s="49">
        <f>IFERROR(__xludf.DUMMYFUNCTION("""COMPUTED_VALUE"""),2.0)</f>
        <v>2</v>
      </c>
      <c r="H56" s="49">
        <f>IFERROR(__xludf.DUMMYFUNCTION("""COMPUTED_VALUE"""),254.0)</f>
        <v>254</v>
      </c>
      <c r="I56" s="44">
        <f>IFERROR(__xludf.DUMMYFUNCTION("""COMPUTED_VALUE"""),4.0)</f>
        <v>4</v>
      </c>
      <c r="J56" s="44">
        <f>IFERROR(__xludf.DUMMYFUNCTION("""COMPUTED_VALUE"""),4.0)</f>
        <v>4</v>
      </c>
      <c r="K56" s="44">
        <f>IFERROR(__xludf.DUMMYFUNCTION("""COMPUTED_VALUE"""),7.0)</f>
        <v>7</v>
      </c>
      <c r="L56" s="44">
        <f>IFERROR(__xludf.DUMMYFUNCTION("""COMPUTED_VALUE"""),0.0)</f>
        <v>0</v>
      </c>
      <c r="M56" s="44">
        <f>IFERROR(__xludf.DUMMYFUNCTION("""COMPUTED_VALUE"""),0.0)</f>
        <v>0</v>
      </c>
      <c r="N56" s="44">
        <f>IFERROR(__xludf.DUMMYFUNCTION("""COMPUTED_VALUE"""),1.0)</f>
        <v>1</v>
      </c>
      <c r="O56" s="44">
        <f>IFERROR(__xludf.DUMMYFUNCTION("""COMPUTED_VALUE"""),0.0)</f>
        <v>0</v>
      </c>
      <c r="P56" s="44">
        <f>IFERROR(__xludf.DUMMYFUNCTION("""COMPUTED_VALUE"""),0.0)</f>
        <v>0</v>
      </c>
      <c r="Q56" s="44">
        <f>IFERROR(__xludf.DUMMYFUNCTION("""COMPUTED_VALUE"""),1.0)</f>
        <v>1</v>
      </c>
      <c r="R56" s="44">
        <f>IFERROR(__xludf.DUMMYFUNCTION("""COMPUTED_VALUE"""),31.0)</f>
        <v>31</v>
      </c>
      <c r="S56" s="44">
        <f>IFERROR(__xludf.DUMMYFUNCTION("""COMPUTED_VALUE"""),3.0)</f>
        <v>3</v>
      </c>
      <c r="T56" s="44">
        <f>IFERROR(__xludf.DUMMYFUNCTION("""COMPUTED_VALUE"""),0.0)</f>
        <v>0</v>
      </c>
      <c r="U56" s="44">
        <f>IFERROR(__xludf.DUMMYFUNCTION("""COMPUTED_VALUE"""),0.0)</f>
        <v>0</v>
      </c>
      <c r="V56" s="44">
        <f>IFERROR(__xludf.DUMMYFUNCTION("""COMPUTED_VALUE"""),1.0)</f>
        <v>1</v>
      </c>
      <c r="W56" s="44">
        <f>IFERROR(__xludf.DUMMYFUNCTION("""COMPUTED_VALUE"""),0.0)</f>
        <v>0</v>
      </c>
      <c r="X56" s="44">
        <f>IFERROR(__xludf.DUMMYFUNCTION("""COMPUTED_VALUE"""),0.0)</f>
        <v>0</v>
      </c>
      <c r="Y56" s="44">
        <f>IFERROR(__xludf.DUMMYFUNCTION("""COMPUTED_VALUE"""),0.0)</f>
        <v>0</v>
      </c>
      <c r="Z56" s="44">
        <f>IFERROR(__xludf.DUMMYFUNCTION("""COMPUTED_VALUE"""),0.0)</f>
        <v>0</v>
      </c>
      <c r="AA56" s="44">
        <f>IFERROR(__xludf.DUMMYFUNCTION("""COMPUTED_VALUE"""),0.0)</f>
        <v>0</v>
      </c>
      <c r="AB56" s="44">
        <f>IFERROR(__xludf.DUMMYFUNCTION("""COMPUTED_VALUE"""),0.0)</f>
        <v>0</v>
      </c>
      <c r="AC56" s="44">
        <f>IFERROR(__xludf.DUMMYFUNCTION("""COMPUTED_VALUE"""),1.0)</f>
        <v>1</v>
      </c>
      <c r="AD56" s="44">
        <f>IFERROR(__xludf.DUMMYFUNCTION("""COMPUTED_VALUE"""),0.0)</f>
        <v>0</v>
      </c>
      <c r="AE56" s="44">
        <f>IFERROR(__xludf.DUMMYFUNCTION("""COMPUTED_VALUE"""),1.0)</f>
        <v>1</v>
      </c>
      <c r="AF56" s="44">
        <f>IFERROR(__xludf.DUMMYFUNCTION("""COMPUTED_VALUE"""),0.0)</f>
        <v>0</v>
      </c>
      <c r="AG56" s="44">
        <f>IFERROR(__xludf.DUMMYFUNCTION("""COMPUTED_VALUE"""),0.0)</f>
        <v>0</v>
      </c>
      <c r="AH56" s="44">
        <f>IFERROR(__xludf.DUMMYFUNCTION("""COMPUTED_VALUE"""),0.0)</f>
        <v>0</v>
      </c>
      <c r="AI56" s="44">
        <f>IFERROR(__xludf.DUMMYFUNCTION("""COMPUTED_VALUE"""),6.0)</f>
        <v>6</v>
      </c>
      <c r="AJ56" s="44">
        <f>IFERROR(__xludf.DUMMYFUNCTION("""COMPUTED_VALUE"""),1.0)</f>
        <v>1</v>
      </c>
      <c r="AK56" s="44">
        <f>IFERROR(__xludf.DUMMYFUNCTION("""COMPUTED_VALUE"""),2.0)</f>
        <v>2</v>
      </c>
      <c r="AL56" s="44">
        <f>IFERROR(__xludf.DUMMYFUNCTION("""COMPUTED_VALUE"""),0.0)</f>
        <v>0</v>
      </c>
      <c r="AM56" s="44">
        <f>IFERROR(__xludf.DUMMYFUNCTION("""COMPUTED_VALUE"""),77.0)</f>
        <v>77</v>
      </c>
      <c r="AN56" s="44">
        <f>IFERROR(__xludf.DUMMYFUNCTION("""COMPUTED_VALUE"""),4.0)</f>
        <v>4</v>
      </c>
      <c r="AO56" s="44">
        <f>IFERROR(__xludf.DUMMYFUNCTION("""COMPUTED_VALUE"""),1.0)</f>
        <v>1</v>
      </c>
      <c r="AP56" s="44">
        <f>IFERROR(__xludf.DUMMYFUNCTION("""COMPUTED_VALUE"""),5.0)</f>
        <v>5</v>
      </c>
      <c r="AQ56" s="44">
        <f>IFERROR(__xludf.DUMMYFUNCTION("""COMPUTED_VALUE"""),1.0)</f>
        <v>1</v>
      </c>
      <c r="AR56" s="44">
        <f>IFERROR(__xludf.DUMMYFUNCTION("""COMPUTED_VALUE"""),42.0)</f>
        <v>42</v>
      </c>
      <c r="AS56" s="44">
        <f>IFERROR(__xludf.DUMMYFUNCTION("""COMPUTED_VALUE"""),4.0)</f>
        <v>4</v>
      </c>
      <c r="AT56" s="44">
        <f>IFERROR(__xludf.DUMMYFUNCTION("""COMPUTED_VALUE"""),0.0)</f>
        <v>0</v>
      </c>
      <c r="AU56" s="44">
        <f>IFERROR(__xludf.DUMMYFUNCTION("""COMPUTED_VALUE"""),45.0)</f>
        <v>45</v>
      </c>
      <c r="AV56" s="44">
        <f>IFERROR(__xludf.DUMMYFUNCTION("""COMPUTED_VALUE"""),6.0)</f>
        <v>6</v>
      </c>
      <c r="AW56" s="44">
        <f>IFERROR(__xludf.DUMMYFUNCTION("""COMPUTED_VALUE"""),6.0)</f>
        <v>6</v>
      </c>
      <c r="AX56" s="45">
        <f t="shared" si="2"/>
        <v>254</v>
      </c>
    </row>
    <row r="57" ht="15.75" customHeight="1">
      <c r="A57" s="46" t="s">
        <v>16</v>
      </c>
      <c r="B57" s="47" t="s">
        <v>170</v>
      </c>
      <c r="C57" s="48">
        <v>2.0</v>
      </c>
      <c r="D57" s="48">
        <v>460.0</v>
      </c>
      <c r="E57" s="49">
        <f>IFERROR(__xludf.DUMMYFUNCTION("""COMPUTED_VALUE"""),243.0)</f>
        <v>243</v>
      </c>
      <c r="F57" s="49">
        <f>IFERROR(__xludf.DUMMYFUNCTION("""COMPUTED_VALUE"""),2.0)</f>
        <v>2</v>
      </c>
      <c r="G57" s="49">
        <f>IFERROR(__xludf.DUMMYFUNCTION("""COMPUTED_VALUE"""),0.0)</f>
        <v>0</v>
      </c>
      <c r="H57" s="49">
        <f>IFERROR(__xludf.DUMMYFUNCTION("""COMPUTED_VALUE"""),243.0)</f>
        <v>243</v>
      </c>
      <c r="I57" s="44">
        <f>IFERROR(__xludf.DUMMYFUNCTION("""COMPUTED_VALUE"""),4.0)</f>
        <v>4</v>
      </c>
      <c r="J57" s="44">
        <f>IFERROR(__xludf.DUMMYFUNCTION("""COMPUTED_VALUE"""),2.0)</f>
        <v>2</v>
      </c>
      <c r="K57" s="44">
        <f>IFERROR(__xludf.DUMMYFUNCTION("""COMPUTED_VALUE"""),5.0)</f>
        <v>5</v>
      </c>
      <c r="L57" s="44">
        <f>IFERROR(__xludf.DUMMYFUNCTION("""COMPUTED_VALUE"""),1.0)</f>
        <v>1</v>
      </c>
      <c r="M57" s="44">
        <f>IFERROR(__xludf.DUMMYFUNCTION("""COMPUTED_VALUE"""),0.0)</f>
        <v>0</v>
      </c>
      <c r="N57" s="44">
        <f>IFERROR(__xludf.DUMMYFUNCTION("""COMPUTED_VALUE"""),1.0)</f>
        <v>1</v>
      </c>
      <c r="O57" s="44">
        <f>IFERROR(__xludf.DUMMYFUNCTION("""COMPUTED_VALUE"""),0.0)</f>
        <v>0</v>
      </c>
      <c r="P57" s="44">
        <f>IFERROR(__xludf.DUMMYFUNCTION("""COMPUTED_VALUE"""),0.0)</f>
        <v>0</v>
      </c>
      <c r="Q57" s="44">
        <f>IFERROR(__xludf.DUMMYFUNCTION("""COMPUTED_VALUE"""),0.0)</f>
        <v>0</v>
      </c>
      <c r="R57" s="44">
        <f>IFERROR(__xludf.DUMMYFUNCTION("""COMPUTED_VALUE"""),42.0)</f>
        <v>42</v>
      </c>
      <c r="S57" s="44">
        <f>IFERROR(__xludf.DUMMYFUNCTION("""COMPUTED_VALUE"""),0.0)</f>
        <v>0</v>
      </c>
      <c r="T57" s="44">
        <f>IFERROR(__xludf.DUMMYFUNCTION("""COMPUTED_VALUE"""),0.0)</f>
        <v>0</v>
      </c>
      <c r="U57" s="44">
        <f>IFERROR(__xludf.DUMMYFUNCTION("""COMPUTED_VALUE"""),0.0)</f>
        <v>0</v>
      </c>
      <c r="V57" s="44">
        <f>IFERROR(__xludf.DUMMYFUNCTION("""COMPUTED_VALUE"""),0.0)</f>
        <v>0</v>
      </c>
      <c r="W57" s="44">
        <f>IFERROR(__xludf.DUMMYFUNCTION("""COMPUTED_VALUE"""),0.0)</f>
        <v>0</v>
      </c>
      <c r="X57" s="44">
        <f>IFERROR(__xludf.DUMMYFUNCTION("""COMPUTED_VALUE"""),0.0)</f>
        <v>0</v>
      </c>
      <c r="Y57" s="44">
        <f>IFERROR(__xludf.DUMMYFUNCTION("""COMPUTED_VALUE"""),0.0)</f>
        <v>0</v>
      </c>
      <c r="Z57" s="44">
        <f>IFERROR(__xludf.DUMMYFUNCTION("""COMPUTED_VALUE"""),0.0)</f>
        <v>0</v>
      </c>
      <c r="AA57" s="44">
        <f>IFERROR(__xludf.DUMMYFUNCTION("""COMPUTED_VALUE"""),6.0)</f>
        <v>6</v>
      </c>
      <c r="AB57" s="44">
        <f>IFERROR(__xludf.DUMMYFUNCTION("""COMPUTED_VALUE"""),0.0)</f>
        <v>0</v>
      </c>
      <c r="AC57" s="44">
        <f>IFERROR(__xludf.DUMMYFUNCTION("""COMPUTED_VALUE"""),0.0)</f>
        <v>0</v>
      </c>
      <c r="AD57" s="44">
        <f>IFERROR(__xludf.DUMMYFUNCTION("""COMPUTED_VALUE"""),0.0)</f>
        <v>0</v>
      </c>
      <c r="AE57" s="44">
        <f>IFERROR(__xludf.DUMMYFUNCTION("""COMPUTED_VALUE"""),3.0)</f>
        <v>3</v>
      </c>
      <c r="AF57" s="44">
        <f>IFERROR(__xludf.DUMMYFUNCTION("""COMPUTED_VALUE"""),2.0)</f>
        <v>2</v>
      </c>
      <c r="AG57" s="44">
        <f>IFERROR(__xludf.DUMMYFUNCTION("""COMPUTED_VALUE"""),1.0)</f>
        <v>1</v>
      </c>
      <c r="AH57" s="44">
        <f>IFERROR(__xludf.DUMMYFUNCTION("""COMPUTED_VALUE"""),0.0)</f>
        <v>0</v>
      </c>
      <c r="AI57" s="44">
        <f>IFERROR(__xludf.DUMMYFUNCTION("""COMPUTED_VALUE"""),2.0)</f>
        <v>2</v>
      </c>
      <c r="AJ57" s="44">
        <f>IFERROR(__xludf.DUMMYFUNCTION("""COMPUTED_VALUE"""),0.0)</f>
        <v>0</v>
      </c>
      <c r="AK57" s="44">
        <f>IFERROR(__xludf.DUMMYFUNCTION("""COMPUTED_VALUE"""),0.0)</f>
        <v>0</v>
      </c>
      <c r="AL57" s="44">
        <f>IFERROR(__xludf.DUMMYFUNCTION("""COMPUTED_VALUE"""),0.0)</f>
        <v>0</v>
      </c>
      <c r="AM57" s="44">
        <f>IFERROR(__xludf.DUMMYFUNCTION("""COMPUTED_VALUE"""),63.0)</f>
        <v>63</v>
      </c>
      <c r="AN57" s="44">
        <f>IFERROR(__xludf.DUMMYFUNCTION("""COMPUTED_VALUE"""),1.0)</f>
        <v>1</v>
      </c>
      <c r="AO57" s="44">
        <f>IFERROR(__xludf.DUMMYFUNCTION("""COMPUTED_VALUE"""),1.0)</f>
        <v>1</v>
      </c>
      <c r="AP57" s="44">
        <f>IFERROR(__xludf.DUMMYFUNCTION("""COMPUTED_VALUE"""),3.0)</f>
        <v>3</v>
      </c>
      <c r="AQ57" s="44">
        <f>IFERROR(__xludf.DUMMYFUNCTION("""COMPUTED_VALUE"""),0.0)</f>
        <v>0</v>
      </c>
      <c r="AR57" s="44">
        <f>IFERROR(__xludf.DUMMYFUNCTION("""COMPUTED_VALUE"""),42.0)</f>
        <v>42</v>
      </c>
      <c r="AS57" s="44">
        <f>IFERROR(__xludf.DUMMYFUNCTION("""COMPUTED_VALUE"""),5.0)</f>
        <v>5</v>
      </c>
      <c r="AT57" s="44">
        <f>IFERROR(__xludf.DUMMYFUNCTION("""COMPUTED_VALUE"""),1.0)</f>
        <v>1</v>
      </c>
      <c r="AU57" s="44">
        <f>IFERROR(__xludf.DUMMYFUNCTION("""COMPUTED_VALUE"""),57.0)</f>
        <v>57</v>
      </c>
      <c r="AV57" s="44">
        <f>IFERROR(__xludf.DUMMYFUNCTION("""COMPUTED_VALUE"""),1.0)</f>
        <v>1</v>
      </c>
      <c r="AW57" s="44">
        <f>IFERROR(__xludf.DUMMYFUNCTION("""COMPUTED_VALUE"""),0.0)</f>
        <v>0</v>
      </c>
      <c r="AX57" s="45">
        <f t="shared" si="2"/>
        <v>243</v>
      </c>
    </row>
    <row r="58" ht="15.75" customHeight="1">
      <c r="A58" s="46" t="s">
        <v>16</v>
      </c>
      <c r="B58" s="47" t="s">
        <v>171</v>
      </c>
      <c r="C58" s="48">
        <v>1.0</v>
      </c>
      <c r="D58" s="48">
        <v>318.0</v>
      </c>
      <c r="E58" s="49">
        <f>IFERROR(__xludf.DUMMYFUNCTION("""COMPUTED_VALUE"""),152.0)</f>
        <v>152</v>
      </c>
      <c r="F58" s="49">
        <f>IFERROR(__xludf.DUMMYFUNCTION("""COMPUTED_VALUE"""),5.0)</f>
        <v>5</v>
      </c>
      <c r="G58" s="49">
        <f>IFERROR(__xludf.DUMMYFUNCTION("""COMPUTED_VALUE"""),3.0)</f>
        <v>3</v>
      </c>
      <c r="H58" s="49">
        <f>IFERROR(__xludf.DUMMYFUNCTION("""COMPUTED_VALUE"""),141.0)</f>
        <v>141</v>
      </c>
      <c r="I58" s="44">
        <f>IFERROR(__xludf.DUMMYFUNCTION("""COMPUTED_VALUE"""),2.0)</f>
        <v>2</v>
      </c>
      <c r="J58" s="44">
        <f>IFERROR(__xludf.DUMMYFUNCTION("""COMPUTED_VALUE"""),0.0)</f>
        <v>0</v>
      </c>
      <c r="K58" s="44">
        <f>IFERROR(__xludf.DUMMYFUNCTION("""COMPUTED_VALUE"""),0.0)</f>
        <v>0</v>
      </c>
      <c r="L58" s="44">
        <f>IFERROR(__xludf.DUMMYFUNCTION("""COMPUTED_VALUE"""),0.0)</f>
        <v>0</v>
      </c>
      <c r="M58" s="44">
        <f>IFERROR(__xludf.DUMMYFUNCTION("""COMPUTED_VALUE"""),0.0)</f>
        <v>0</v>
      </c>
      <c r="N58" s="44">
        <f>IFERROR(__xludf.DUMMYFUNCTION("""COMPUTED_VALUE"""),0.0)</f>
        <v>0</v>
      </c>
      <c r="O58" s="44">
        <f>IFERROR(__xludf.DUMMYFUNCTION("""COMPUTED_VALUE"""),0.0)</f>
        <v>0</v>
      </c>
      <c r="P58" s="44">
        <f>IFERROR(__xludf.DUMMYFUNCTION("""COMPUTED_VALUE"""),1.0)</f>
        <v>1</v>
      </c>
      <c r="Q58" s="44">
        <f>IFERROR(__xludf.DUMMYFUNCTION("""COMPUTED_VALUE"""),0.0)</f>
        <v>0</v>
      </c>
      <c r="R58" s="44">
        <f>IFERROR(__xludf.DUMMYFUNCTION("""COMPUTED_VALUE"""),40.0)</f>
        <v>40</v>
      </c>
      <c r="S58" s="44">
        <f>IFERROR(__xludf.DUMMYFUNCTION("""COMPUTED_VALUE"""),0.0)</f>
        <v>0</v>
      </c>
      <c r="T58" s="44">
        <f>IFERROR(__xludf.DUMMYFUNCTION("""COMPUTED_VALUE"""),0.0)</f>
        <v>0</v>
      </c>
      <c r="U58" s="44">
        <f>IFERROR(__xludf.DUMMYFUNCTION("""COMPUTED_VALUE"""),0.0)</f>
        <v>0</v>
      </c>
      <c r="V58" s="44">
        <f>IFERROR(__xludf.DUMMYFUNCTION("""COMPUTED_VALUE"""),0.0)</f>
        <v>0</v>
      </c>
      <c r="W58" s="44">
        <f>IFERROR(__xludf.DUMMYFUNCTION("""COMPUTED_VALUE"""),0.0)</f>
        <v>0</v>
      </c>
      <c r="X58" s="44">
        <f>IFERROR(__xludf.DUMMYFUNCTION("""COMPUTED_VALUE"""),0.0)</f>
        <v>0</v>
      </c>
      <c r="Y58" s="44">
        <f>IFERROR(__xludf.DUMMYFUNCTION("""COMPUTED_VALUE"""),1.0)</f>
        <v>1</v>
      </c>
      <c r="Z58" s="44">
        <f>IFERROR(__xludf.DUMMYFUNCTION("""COMPUTED_VALUE"""),0.0)</f>
        <v>0</v>
      </c>
      <c r="AA58" s="44">
        <f>IFERROR(__xludf.DUMMYFUNCTION("""COMPUTED_VALUE"""),0.0)</f>
        <v>0</v>
      </c>
      <c r="AB58" s="44">
        <f>IFERROR(__xludf.DUMMYFUNCTION("""COMPUTED_VALUE"""),0.0)</f>
        <v>0</v>
      </c>
      <c r="AC58" s="44">
        <f>IFERROR(__xludf.DUMMYFUNCTION("""COMPUTED_VALUE"""),0.0)</f>
        <v>0</v>
      </c>
      <c r="AD58" s="44">
        <f>IFERROR(__xludf.DUMMYFUNCTION("""COMPUTED_VALUE"""),0.0)</f>
        <v>0</v>
      </c>
      <c r="AE58" s="44">
        <f>IFERROR(__xludf.DUMMYFUNCTION("""COMPUTED_VALUE"""),0.0)</f>
        <v>0</v>
      </c>
      <c r="AF58" s="44">
        <f>IFERROR(__xludf.DUMMYFUNCTION("""COMPUTED_VALUE"""),0.0)</f>
        <v>0</v>
      </c>
      <c r="AG58" s="44">
        <f>IFERROR(__xludf.DUMMYFUNCTION("""COMPUTED_VALUE"""),0.0)</f>
        <v>0</v>
      </c>
      <c r="AH58" s="44">
        <f>IFERROR(__xludf.DUMMYFUNCTION("""COMPUTED_VALUE"""),0.0)</f>
        <v>0</v>
      </c>
      <c r="AI58" s="44">
        <f>IFERROR(__xludf.DUMMYFUNCTION("""COMPUTED_VALUE"""),1.0)</f>
        <v>1</v>
      </c>
      <c r="AJ58" s="44">
        <f>IFERROR(__xludf.DUMMYFUNCTION("""COMPUTED_VALUE"""),0.0)</f>
        <v>0</v>
      </c>
      <c r="AK58" s="44">
        <f>IFERROR(__xludf.DUMMYFUNCTION("""COMPUTED_VALUE"""),0.0)</f>
        <v>0</v>
      </c>
      <c r="AL58" s="44">
        <f>IFERROR(__xludf.DUMMYFUNCTION("""COMPUTED_VALUE"""),0.0)</f>
        <v>0</v>
      </c>
      <c r="AM58" s="44">
        <f>IFERROR(__xludf.DUMMYFUNCTION("""COMPUTED_VALUE"""),43.0)</f>
        <v>43</v>
      </c>
      <c r="AN58" s="44">
        <f>IFERROR(__xludf.DUMMYFUNCTION("""COMPUTED_VALUE"""),0.0)</f>
        <v>0</v>
      </c>
      <c r="AO58" s="44">
        <f>IFERROR(__xludf.DUMMYFUNCTION("""COMPUTED_VALUE"""),0.0)</f>
        <v>0</v>
      </c>
      <c r="AP58" s="44">
        <f>IFERROR(__xludf.DUMMYFUNCTION("""COMPUTED_VALUE"""),1.0)</f>
        <v>1</v>
      </c>
      <c r="AQ58" s="44">
        <f>IFERROR(__xludf.DUMMYFUNCTION("""COMPUTED_VALUE"""),0.0)</f>
        <v>0</v>
      </c>
      <c r="AR58" s="44">
        <f>IFERROR(__xludf.DUMMYFUNCTION("""COMPUTED_VALUE"""),5.0)</f>
        <v>5</v>
      </c>
      <c r="AS58" s="44">
        <f>IFERROR(__xludf.DUMMYFUNCTION("""COMPUTED_VALUE"""),0.0)</f>
        <v>0</v>
      </c>
      <c r="AT58" s="44">
        <f>IFERROR(__xludf.DUMMYFUNCTION("""COMPUTED_VALUE"""),0.0)</f>
        <v>0</v>
      </c>
      <c r="AU58" s="44">
        <f>IFERROR(__xludf.DUMMYFUNCTION("""COMPUTED_VALUE"""),45.0)</f>
        <v>45</v>
      </c>
      <c r="AV58" s="44">
        <f>IFERROR(__xludf.DUMMYFUNCTION("""COMPUTED_VALUE"""),0.0)</f>
        <v>0</v>
      </c>
      <c r="AW58" s="44">
        <f>IFERROR(__xludf.DUMMYFUNCTION("""COMPUTED_VALUE"""),2.0)</f>
        <v>2</v>
      </c>
      <c r="AX58" s="45">
        <f t="shared" si="2"/>
        <v>141</v>
      </c>
    </row>
    <row r="59" ht="15.75" customHeight="1">
      <c r="A59" s="46" t="s">
        <v>16</v>
      </c>
      <c r="B59" s="47" t="s">
        <v>171</v>
      </c>
      <c r="C59" s="48">
        <v>2.0</v>
      </c>
      <c r="D59" s="48">
        <v>318.0</v>
      </c>
      <c r="E59" s="49">
        <f>IFERROR(__xludf.DUMMYFUNCTION("""COMPUTED_VALUE"""),162.0)</f>
        <v>162</v>
      </c>
      <c r="F59" s="49">
        <f>IFERROR(__xludf.DUMMYFUNCTION("""COMPUTED_VALUE"""),3.0)</f>
        <v>3</v>
      </c>
      <c r="G59" s="49">
        <f>IFERROR(__xludf.DUMMYFUNCTION("""COMPUTED_VALUE"""),10.0)</f>
        <v>10</v>
      </c>
      <c r="H59" s="49">
        <f>IFERROR(__xludf.DUMMYFUNCTION("""COMPUTED_VALUE"""),160.0)</f>
        <v>160</v>
      </c>
      <c r="I59" s="44">
        <f>IFERROR(__xludf.DUMMYFUNCTION("""COMPUTED_VALUE"""),2.0)</f>
        <v>2</v>
      </c>
      <c r="J59" s="44">
        <f>IFERROR(__xludf.DUMMYFUNCTION("""COMPUTED_VALUE"""),3.0)</f>
        <v>3</v>
      </c>
      <c r="K59" s="44">
        <f>IFERROR(__xludf.DUMMYFUNCTION("""COMPUTED_VALUE"""),0.0)</f>
        <v>0</v>
      </c>
      <c r="L59" s="44">
        <f>IFERROR(__xludf.DUMMYFUNCTION("""COMPUTED_VALUE"""),1.0)</f>
        <v>1</v>
      </c>
      <c r="M59" s="44">
        <f>IFERROR(__xludf.DUMMYFUNCTION("""COMPUTED_VALUE"""),0.0)</f>
        <v>0</v>
      </c>
      <c r="N59" s="44">
        <f>IFERROR(__xludf.DUMMYFUNCTION("""COMPUTED_VALUE"""),1.0)</f>
        <v>1</v>
      </c>
      <c r="O59" s="44">
        <f>IFERROR(__xludf.DUMMYFUNCTION("""COMPUTED_VALUE"""),0.0)</f>
        <v>0</v>
      </c>
      <c r="P59" s="44">
        <f>IFERROR(__xludf.DUMMYFUNCTION("""COMPUTED_VALUE"""),2.0)</f>
        <v>2</v>
      </c>
      <c r="Q59" s="44">
        <f>IFERROR(__xludf.DUMMYFUNCTION("""COMPUTED_VALUE"""),0.0)</f>
        <v>0</v>
      </c>
      <c r="R59" s="44">
        <f>IFERROR(__xludf.DUMMYFUNCTION("""COMPUTED_VALUE"""),52.0)</f>
        <v>52</v>
      </c>
      <c r="S59" s="44">
        <f>IFERROR(__xludf.DUMMYFUNCTION("""COMPUTED_VALUE"""),0.0)</f>
        <v>0</v>
      </c>
      <c r="T59" s="44">
        <f>IFERROR(__xludf.DUMMYFUNCTION("""COMPUTED_VALUE"""),0.0)</f>
        <v>0</v>
      </c>
      <c r="U59" s="44">
        <f>IFERROR(__xludf.DUMMYFUNCTION("""COMPUTED_VALUE"""),0.0)</f>
        <v>0</v>
      </c>
      <c r="V59" s="44">
        <f>IFERROR(__xludf.DUMMYFUNCTION("""COMPUTED_VALUE"""),0.0)</f>
        <v>0</v>
      </c>
      <c r="W59" s="44">
        <f>IFERROR(__xludf.DUMMYFUNCTION("""COMPUTED_VALUE"""),0.0)</f>
        <v>0</v>
      </c>
      <c r="X59" s="44">
        <f>IFERROR(__xludf.DUMMYFUNCTION("""COMPUTED_VALUE"""),0.0)</f>
        <v>0</v>
      </c>
      <c r="Y59" s="44">
        <f>IFERROR(__xludf.DUMMYFUNCTION("""COMPUTED_VALUE"""),0.0)</f>
        <v>0</v>
      </c>
      <c r="Z59" s="44">
        <f>IFERROR(__xludf.DUMMYFUNCTION("""COMPUTED_VALUE"""),0.0)</f>
        <v>0</v>
      </c>
      <c r="AA59" s="44">
        <f>IFERROR(__xludf.DUMMYFUNCTION("""COMPUTED_VALUE"""),0.0)</f>
        <v>0</v>
      </c>
      <c r="AB59" s="44">
        <f>IFERROR(__xludf.DUMMYFUNCTION("""COMPUTED_VALUE"""),0.0)</f>
        <v>0</v>
      </c>
      <c r="AC59" s="44">
        <f>IFERROR(__xludf.DUMMYFUNCTION("""COMPUTED_VALUE"""),0.0)</f>
        <v>0</v>
      </c>
      <c r="AD59" s="44">
        <f>IFERROR(__xludf.DUMMYFUNCTION("""COMPUTED_VALUE"""),0.0)</f>
        <v>0</v>
      </c>
      <c r="AE59" s="44">
        <f>IFERROR(__xludf.DUMMYFUNCTION("""COMPUTED_VALUE"""),0.0)</f>
        <v>0</v>
      </c>
      <c r="AF59" s="44">
        <f>IFERROR(__xludf.DUMMYFUNCTION("""COMPUTED_VALUE"""),0.0)</f>
        <v>0</v>
      </c>
      <c r="AG59" s="44">
        <f>IFERROR(__xludf.DUMMYFUNCTION("""COMPUTED_VALUE"""),0.0)</f>
        <v>0</v>
      </c>
      <c r="AH59" s="44">
        <f>IFERROR(__xludf.DUMMYFUNCTION("""COMPUTED_VALUE"""),0.0)</f>
        <v>0</v>
      </c>
      <c r="AI59" s="44">
        <f>IFERROR(__xludf.DUMMYFUNCTION("""COMPUTED_VALUE"""),0.0)</f>
        <v>0</v>
      </c>
      <c r="AJ59" s="44">
        <f>IFERROR(__xludf.DUMMYFUNCTION("""COMPUTED_VALUE"""),0.0)</f>
        <v>0</v>
      </c>
      <c r="AK59" s="44">
        <f>IFERROR(__xludf.DUMMYFUNCTION("""COMPUTED_VALUE"""),1.0)</f>
        <v>1</v>
      </c>
      <c r="AL59" s="44">
        <f>IFERROR(__xludf.DUMMYFUNCTION("""COMPUTED_VALUE"""),0.0)</f>
        <v>0</v>
      </c>
      <c r="AM59" s="44">
        <f>IFERROR(__xludf.DUMMYFUNCTION("""COMPUTED_VALUE"""),31.0)</f>
        <v>31</v>
      </c>
      <c r="AN59" s="44">
        <f>IFERROR(__xludf.DUMMYFUNCTION("""COMPUTED_VALUE"""),0.0)</f>
        <v>0</v>
      </c>
      <c r="AO59" s="44">
        <f>IFERROR(__xludf.DUMMYFUNCTION("""COMPUTED_VALUE"""),0.0)</f>
        <v>0</v>
      </c>
      <c r="AP59" s="44">
        <f>IFERROR(__xludf.DUMMYFUNCTION("""COMPUTED_VALUE"""),1.0)</f>
        <v>1</v>
      </c>
      <c r="AQ59" s="44">
        <f>IFERROR(__xludf.DUMMYFUNCTION("""COMPUTED_VALUE"""),0.0)</f>
        <v>0</v>
      </c>
      <c r="AR59" s="44">
        <f>IFERROR(__xludf.DUMMYFUNCTION("""COMPUTED_VALUE"""),13.0)</f>
        <v>13</v>
      </c>
      <c r="AS59" s="44">
        <f>IFERROR(__xludf.DUMMYFUNCTION("""COMPUTED_VALUE"""),0.0)</f>
        <v>0</v>
      </c>
      <c r="AT59" s="44">
        <f>IFERROR(__xludf.DUMMYFUNCTION("""COMPUTED_VALUE"""),0.0)</f>
        <v>0</v>
      </c>
      <c r="AU59" s="44">
        <f>IFERROR(__xludf.DUMMYFUNCTION("""COMPUTED_VALUE"""),52.0)</f>
        <v>52</v>
      </c>
      <c r="AV59" s="44">
        <f>IFERROR(__xludf.DUMMYFUNCTION("""COMPUTED_VALUE"""),1.0)</f>
        <v>1</v>
      </c>
      <c r="AW59" s="44">
        <f>IFERROR(__xludf.DUMMYFUNCTION("""COMPUTED_VALUE"""),0.0)</f>
        <v>0</v>
      </c>
      <c r="AX59" s="45">
        <f t="shared" si="2"/>
        <v>160</v>
      </c>
    </row>
    <row r="60" ht="15.75" customHeight="1">
      <c r="A60" s="46" t="s">
        <v>16</v>
      </c>
      <c r="B60" s="47" t="s">
        <v>172</v>
      </c>
      <c r="C60" s="48">
        <v>1.0</v>
      </c>
      <c r="D60" s="48">
        <v>497.0</v>
      </c>
      <c r="E60" s="49">
        <f>IFERROR(__xludf.DUMMYFUNCTION("""COMPUTED_VALUE"""),289.0)</f>
        <v>289</v>
      </c>
      <c r="F60" s="49">
        <f>IFERROR(__xludf.DUMMYFUNCTION("""COMPUTED_VALUE"""),1.0)</f>
        <v>1</v>
      </c>
      <c r="G60" s="49">
        <f>IFERROR(__xludf.DUMMYFUNCTION("""COMPUTED_VALUE"""),0.0)</f>
        <v>0</v>
      </c>
      <c r="H60" s="49">
        <f>IFERROR(__xludf.DUMMYFUNCTION("""COMPUTED_VALUE"""),289.0)</f>
        <v>289</v>
      </c>
      <c r="I60" s="44">
        <f>IFERROR(__xludf.DUMMYFUNCTION("""COMPUTED_VALUE"""),4.0)</f>
        <v>4</v>
      </c>
      <c r="J60" s="44">
        <f>IFERROR(__xludf.DUMMYFUNCTION("""COMPUTED_VALUE"""),13.0)</f>
        <v>13</v>
      </c>
      <c r="K60" s="44">
        <f>IFERROR(__xludf.DUMMYFUNCTION("""COMPUTED_VALUE"""),0.0)</f>
        <v>0</v>
      </c>
      <c r="L60" s="44">
        <f>IFERROR(__xludf.DUMMYFUNCTION("""COMPUTED_VALUE"""),0.0)</f>
        <v>0</v>
      </c>
      <c r="M60" s="44">
        <f>IFERROR(__xludf.DUMMYFUNCTION("""COMPUTED_VALUE"""),1.0)</f>
        <v>1</v>
      </c>
      <c r="N60" s="44">
        <f>IFERROR(__xludf.DUMMYFUNCTION("""COMPUTED_VALUE"""),1.0)</f>
        <v>1</v>
      </c>
      <c r="O60" s="44">
        <f>IFERROR(__xludf.DUMMYFUNCTION("""COMPUTED_VALUE"""),0.0)</f>
        <v>0</v>
      </c>
      <c r="P60" s="44">
        <f>IFERROR(__xludf.DUMMYFUNCTION("""COMPUTED_VALUE"""),0.0)</f>
        <v>0</v>
      </c>
      <c r="Q60" s="44">
        <f>IFERROR(__xludf.DUMMYFUNCTION("""COMPUTED_VALUE"""),0.0)</f>
        <v>0</v>
      </c>
      <c r="R60" s="44">
        <f>IFERROR(__xludf.DUMMYFUNCTION("""COMPUTED_VALUE"""),51.0)</f>
        <v>51</v>
      </c>
      <c r="S60" s="44">
        <f>IFERROR(__xludf.DUMMYFUNCTION("""COMPUTED_VALUE"""),0.0)</f>
        <v>0</v>
      </c>
      <c r="T60" s="44">
        <f>IFERROR(__xludf.DUMMYFUNCTION("""COMPUTED_VALUE"""),0.0)</f>
        <v>0</v>
      </c>
      <c r="U60" s="44">
        <f>IFERROR(__xludf.DUMMYFUNCTION("""COMPUTED_VALUE"""),0.0)</f>
        <v>0</v>
      </c>
      <c r="V60" s="44">
        <f>IFERROR(__xludf.DUMMYFUNCTION("""COMPUTED_VALUE"""),0.0)</f>
        <v>0</v>
      </c>
      <c r="W60" s="44">
        <f>IFERROR(__xludf.DUMMYFUNCTION("""COMPUTED_VALUE"""),0.0)</f>
        <v>0</v>
      </c>
      <c r="X60" s="44">
        <f>IFERROR(__xludf.DUMMYFUNCTION("""COMPUTED_VALUE"""),2.0)</f>
        <v>2</v>
      </c>
      <c r="Y60" s="44">
        <f>IFERROR(__xludf.DUMMYFUNCTION("""COMPUTED_VALUE"""),0.0)</f>
        <v>0</v>
      </c>
      <c r="Z60" s="44">
        <f>IFERROR(__xludf.DUMMYFUNCTION("""COMPUTED_VALUE"""),0.0)</f>
        <v>0</v>
      </c>
      <c r="AA60" s="44">
        <f>IFERROR(__xludf.DUMMYFUNCTION("""COMPUTED_VALUE"""),0.0)</f>
        <v>0</v>
      </c>
      <c r="AB60" s="44">
        <f>IFERROR(__xludf.DUMMYFUNCTION("""COMPUTED_VALUE"""),0.0)</f>
        <v>0</v>
      </c>
      <c r="AC60" s="44">
        <f>IFERROR(__xludf.DUMMYFUNCTION("""COMPUTED_VALUE"""),0.0)</f>
        <v>0</v>
      </c>
      <c r="AD60" s="44">
        <f>IFERROR(__xludf.DUMMYFUNCTION("""COMPUTED_VALUE"""),1.0)</f>
        <v>1</v>
      </c>
      <c r="AE60" s="44">
        <f>IFERROR(__xludf.DUMMYFUNCTION("""COMPUTED_VALUE"""),0.0)</f>
        <v>0</v>
      </c>
      <c r="AF60" s="44">
        <f>IFERROR(__xludf.DUMMYFUNCTION("""COMPUTED_VALUE"""),0.0)</f>
        <v>0</v>
      </c>
      <c r="AG60" s="44">
        <f>IFERROR(__xludf.DUMMYFUNCTION("""COMPUTED_VALUE"""),0.0)</f>
        <v>0</v>
      </c>
      <c r="AH60" s="44">
        <f>IFERROR(__xludf.DUMMYFUNCTION("""COMPUTED_VALUE"""),1.0)</f>
        <v>1</v>
      </c>
      <c r="AI60" s="44">
        <f>IFERROR(__xludf.DUMMYFUNCTION("""COMPUTED_VALUE"""),1.0)</f>
        <v>1</v>
      </c>
      <c r="AJ60" s="44">
        <f>IFERROR(__xludf.DUMMYFUNCTION("""COMPUTED_VALUE"""),0.0)</f>
        <v>0</v>
      </c>
      <c r="AK60" s="44">
        <f>IFERROR(__xludf.DUMMYFUNCTION("""COMPUTED_VALUE"""),0.0)</f>
        <v>0</v>
      </c>
      <c r="AL60" s="44">
        <f>IFERROR(__xludf.DUMMYFUNCTION("""COMPUTED_VALUE"""),0.0)</f>
        <v>0</v>
      </c>
      <c r="AM60" s="44">
        <f>IFERROR(__xludf.DUMMYFUNCTION("""COMPUTED_VALUE"""),35.0)</f>
        <v>35</v>
      </c>
      <c r="AN60" s="44">
        <f>IFERROR(__xludf.DUMMYFUNCTION("""COMPUTED_VALUE"""),2.0)</f>
        <v>2</v>
      </c>
      <c r="AO60" s="44">
        <f>IFERROR(__xludf.DUMMYFUNCTION("""COMPUTED_VALUE"""),0.0)</f>
        <v>0</v>
      </c>
      <c r="AP60" s="44">
        <f>IFERROR(__xludf.DUMMYFUNCTION("""COMPUTED_VALUE"""),0.0)</f>
        <v>0</v>
      </c>
      <c r="AQ60" s="44">
        <f>IFERROR(__xludf.DUMMYFUNCTION("""COMPUTED_VALUE"""),0.0)</f>
        <v>0</v>
      </c>
      <c r="AR60" s="44">
        <f>IFERROR(__xludf.DUMMYFUNCTION("""COMPUTED_VALUE"""),57.0)</f>
        <v>57</v>
      </c>
      <c r="AS60" s="44">
        <f>IFERROR(__xludf.DUMMYFUNCTION("""COMPUTED_VALUE"""),2.0)</f>
        <v>2</v>
      </c>
      <c r="AT60" s="44">
        <f>IFERROR(__xludf.DUMMYFUNCTION("""COMPUTED_VALUE"""),0.0)</f>
        <v>0</v>
      </c>
      <c r="AU60" s="44">
        <f>IFERROR(__xludf.DUMMYFUNCTION("""COMPUTED_VALUE"""),118.0)</f>
        <v>118</v>
      </c>
      <c r="AV60" s="44">
        <f>IFERROR(__xludf.DUMMYFUNCTION("""COMPUTED_VALUE"""),0.0)</f>
        <v>0</v>
      </c>
      <c r="AW60" s="44">
        <f>IFERROR(__xludf.DUMMYFUNCTION("""COMPUTED_VALUE"""),0.0)</f>
        <v>0</v>
      </c>
      <c r="AX60" s="45">
        <f t="shared" si="2"/>
        <v>289</v>
      </c>
    </row>
    <row r="61" ht="15.75" customHeight="1">
      <c r="A61" s="46" t="s">
        <v>16</v>
      </c>
      <c r="B61" s="47" t="s">
        <v>173</v>
      </c>
      <c r="C61" s="48">
        <v>1.0</v>
      </c>
      <c r="D61" s="48">
        <v>331.0</v>
      </c>
      <c r="E61" s="49">
        <f>IFERROR(__xludf.DUMMYFUNCTION("""COMPUTED_VALUE"""),214.0)</f>
        <v>214</v>
      </c>
      <c r="F61" s="49">
        <f>IFERROR(__xludf.DUMMYFUNCTION("""COMPUTED_VALUE"""),4.0)</f>
        <v>4</v>
      </c>
      <c r="G61" s="49">
        <f>IFERROR(__xludf.DUMMYFUNCTION("""COMPUTED_VALUE"""),1.0)</f>
        <v>1</v>
      </c>
      <c r="H61" s="49">
        <f>IFERROR(__xludf.DUMMYFUNCTION("""COMPUTED_VALUE"""),213.0)</f>
        <v>213</v>
      </c>
      <c r="I61" s="44">
        <f>IFERROR(__xludf.DUMMYFUNCTION("""COMPUTED_VALUE"""),3.0)</f>
        <v>3</v>
      </c>
      <c r="J61" s="44">
        <f>IFERROR(__xludf.DUMMYFUNCTION("""COMPUTED_VALUE"""),1.0)</f>
        <v>1</v>
      </c>
      <c r="K61" s="44">
        <f>IFERROR(__xludf.DUMMYFUNCTION("""COMPUTED_VALUE"""),7.0)</f>
        <v>7</v>
      </c>
      <c r="L61" s="44">
        <f>IFERROR(__xludf.DUMMYFUNCTION("""COMPUTED_VALUE"""),0.0)</f>
        <v>0</v>
      </c>
      <c r="M61" s="44">
        <f>IFERROR(__xludf.DUMMYFUNCTION("""COMPUTED_VALUE"""),2.0)</f>
        <v>2</v>
      </c>
      <c r="N61" s="44">
        <f>IFERROR(__xludf.DUMMYFUNCTION("""COMPUTED_VALUE"""),0.0)</f>
        <v>0</v>
      </c>
      <c r="O61" s="44">
        <f>IFERROR(__xludf.DUMMYFUNCTION("""COMPUTED_VALUE"""),0.0)</f>
        <v>0</v>
      </c>
      <c r="P61" s="44">
        <f>IFERROR(__xludf.DUMMYFUNCTION("""COMPUTED_VALUE"""),1.0)</f>
        <v>1</v>
      </c>
      <c r="Q61" s="44">
        <f>IFERROR(__xludf.DUMMYFUNCTION("""COMPUTED_VALUE"""),0.0)</f>
        <v>0</v>
      </c>
      <c r="R61" s="44">
        <f>IFERROR(__xludf.DUMMYFUNCTION("""COMPUTED_VALUE"""),17.0)</f>
        <v>17</v>
      </c>
      <c r="S61" s="44">
        <f>IFERROR(__xludf.DUMMYFUNCTION("""COMPUTED_VALUE"""),1.0)</f>
        <v>1</v>
      </c>
      <c r="T61" s="44">
        <f>IFERROR(__xludf.DUMMYFUNCTION("""COMPUTED_VALUE"""),0.0)</f>
        <v>0</v>
      </c>
      <c r="U61" s="44">
        <f>IFERROR(__xludf.DUMMYFUNCTION("""COMPUTED_VALUE"""),0.0)</f>
        <v>0</v>
      </c>
      <c r="V61" s="44">
        <f>IFERROR(__xludf.DUMMYFUNCTION("""COMPUTED_VALUE"""),0.0)</f>
        <v>0</v>
      </c>
      <c r="W61" s="44">
        <f>IFERROR(__xludf.DUMMYFUNCTION("""COMPUTED_VALUE"""),2.0)</f>
        <v>2</v>
      </c>
      <c r="X61" s="44">
        <f>IFERROR(__xludf.DUMMYFUNCTION("""COMPUTED_VALUE"""),0.0)</f>
        <v>0</v>
      </c>
      <c r="Y61" s="44">
        <f>IFERROR(__xludf.DUMMYFUNCTION("""COMPUTED_VALUE"""),0.0)</f>
        <v>0</v>
      </c>
      <c r="Z61" s="44">
        <f>IFERROR(__xludf.DUMMYFUNCTION("""COMPUTED_VALUE"""),0.0)</f>
        <v>0</v>
      </c>
      <c r="AA61" s="44">
        <f>IFERROR(__xludf.DUMMYFUNCTION("""COMPUTED_VALUE"""),6.0)</f>
        <v>6</v>
      </c>
      <c r="AB61" s="44">
        <f>IFERROR(__xludf.DUMMYFUNCTION("""COMPUTED_VALUE"""),2.0)</f>
        <v>2</v>
      </c>
      <c r="AC61" s="44">
        <f>IFERROR(__xludf.DUMMYFUNCTION("""COMPUTED_VALUE"""),0.0)</f>
        <v>0</v>
      </c>
      <c r="AD61" s="44">
        <f>IFERROR(__xludf.DUMMYFUNCTION("""COMPUTED_VALUE"""),0.0)</f>
        <v>0</v>
      </c>
      <c r="AE61" s="44">
        <f>IFERROR(__xludf.DUMMYFUNCTION("""COMPUTED_VALUE"""),2.0)</f>
        <v>2</v>
      </c>
      <c r="AF61" s="44">
        <f>IFERROR(__xludf.DUMMYFUNCTION("""COMPUTED_VALUE"""),0.0)</f>
        <v>0</v>
      </c>
      <c r="AG61" s="44">
        <f>IFERROR(__xludf.DUMMYFUNCTION("""COMPUTED_VALUE"""),0.0)</f>
        <v>0</v>
      </c>
      <c r="AH61" s="44">
        <f>IFERROR(__xludf.DUMMYFUNCTION("""COMPUTED_VALUE"""),1.0)</f>
        <v>1</v>
      </c>
      <c r="AI61" s="44">
        <f>IFERROR(__xludf.DUMMYFUNCTION("""COMPUTED_VALUE"""),4.0)</f>
        <v>4</v>
      </c>
      <c r="AJ61" s="44">
        <f>IFERROR(__xludf.DUMMYFUNCTION("""COMPUTED_VALUE"""),2.0)</f>
        <v>2</v>
      </c>
      <c r="AK61" s="44">
        <f>IFERROR(__xludf.DUMMYFUNCTION("""COMPUTED_VALUE"""),2.0)</f>
        <v>2</v>
      </c>
      <c r="AL61" s="44">
        <f>IFERROR(__xludf.DUMMYFUNCTION("""COMPUTED_VALUE"""),0.0)</f>
        <v>0</v>
      </c>
      <c r="AM61" s="44">
        <f>IFERROR(__xludf.DUMMYFUNCTION("""COMPUTED_VALUE"""),34.0)</f>
        <v>34</v>
      </c>
      <c r="AN61" s="44">
        <f>IFERROR(__xludf.DUMMYFUNCTION("""COMPUTED_VALUE"""),2.0)</f>
        <v>2</v>
      </c>
      <c r="AO61" s="44">
        <f>IFERROR(__xludf.DUMMYFUNCTION("""COMPUTED_VALUE"""),3.0)</f>
        <v>3</v>
      </c>
      <c r="AP61" s="44">
        <f>IFERROR(__xludf.DUMMYFUNCTION("""COMPUTED_VALUE"""),3.0)</f>
        <v>3</v>
      </c>
      <c r="AQ61" s="44">
        <f>IFERROR(__xludf.DUMMYFUNCTION("""COMPUTED_VALUE"""),0.0)</f>
        <v>0</v>
      </c>
      <c r="AR61" s="44">
        <f>IFERROR(__xludf.DUMMYFUNCTION("""COMPUTED_VALUE"""),67.0)</f>
        <v>67</v>
      </c>
      <c r="AS61" s="44">
        <f>IFERROR(__xludf.DUMMYFUNCTION("""COMPUTED_VALUE"""),4.0)</f>
        <v>4</v>
      </c>
      <c r="AT61" s="44">
        <f>IFERROR(__xludf.DUMMYFUNCTION("""COMPUTED_VALUE"""),2.0)</f>
        <v>2</v>
      </c>
      <c r="AU61" s="44">
        <f>IFERROR(__xludf.DUMMYFUNCTION("""COMPUTED_VALUE"""),34.0)</f>
        <v>34</v>
      </c>
      <c r="AV61" s="44">
        <f>IFERROR(__xludf.DUMMYFUNCTION("""COMPUTED_VALUE"""),7.0)</f>
        <v>7</v>
      </c>
      <c r="AW61" s="44">
        <f>IFERROR(__xludf.DUMMYFUNCTION("""COMPUTED_VALUE"""),4.0)</f>
        <v>4</v>
      </c>
      <c r="AX61" s="45">
        <f t="shared" si="2"/>
        <v>213</v>
      </c>
    </row>
    <row r="62" ht="15.75" customHeight="1">
      <c r="A62" s="46" t="s">
        <v>16</v>
      </c>
      <c r="B62" s="47" t="s">
        <v>174</v>
      </c>
      <c r="C62" s="48">
        <v>1.0</v>
      </c>
      <c r="D62" s="48">
        <v>402.0</v>
      </c>
      <c r="E62" s="49">
        <f>IFERROR(__xludf.DUMMYFUNCTION("""COMPUTED_VALUE"""),226.0)</f>
        <v>226</v>
      </c>
      <c r="F62" s="49">
        <f>IFERROR(__xludf.DUMMYFUNCTION("""COMPUTED_VALUE"""),1.0)</f>
        <v>1</v>
      </c>
      <c r="G62" s="49">
        <f>IFERROR(__xludf.DUMMYFUNCTION("""COMPUTED_VALUE"""),19.0)</f>
        <v>19</v>
      </c>
      <c r="H62" s="49">
        <f>IFERROR(__xludf.DUMMYFUNCTION("""COMPUTED_VALUE"""),207.0)</f>
        <v>207</v>
      </c>
      <c r="I62" s="44">
        <f>IFERROR(__xludf.DUMMYFUNCTION("""COMPUTED_VALUE"""),1.0)</f>
        <v>1</v>
      </c>
      <c r="J62" s="44">
        <f>IFERROR(__xludf.DUMMYFUNCTION("""COMPUTED_VALUE"""),0.0)</f>
        <v>0</v>
      </c>
      <c r="K62" s="44">
        <f>IFERROR(__xludf.DUMMYFUNCTION("""COMPUTED_VALUE"""),3.0)</f>
        <v>3</v>
      </c>
      <c r="L62" s="44">
        <f>IFERROR(__xludf.DUMMYFUNCTION("""COMPUTED_VALUE"""),1.0)</f>
        <v>1</v>
      </c>
      <c r="M62" s="44">
        <f>IFERROR(__xludf.DUMMYFUNCTION("""COMPUTED_VALUE"""),1.0)</f>
        <v>1</v>
      </c>
      <c r="N62" s="44">
        <f>IFERROR(__xludf.DUMMYFUNCTION("""COMPUTED_VALUE"""),0.0)</f>
        <v>0</v>
      </c>
      <c r="O62" s="44">
        <f>IFERROR(__xludf.DUMMYFUNCTION("""COMPUTED_VALUE"""),0.0)</f>
        <v>0</v>
      </c>
      <c r="P62" s="44">
        <f>IFERROR(__xludf.DUMMYFUNCTION("""COMPUTED_VALUE"""),0.0)</f>
        <v>0</v>
      </c>
      <c r="Q62" s="44">
        <f>IFERROR(__xludf.DUMMYFUNCTION("""COMPUTED_VALUE"""),16.0)</f>
        <v>16</v>
      </c>
      <c r="R62" s="44">
        <f>IFERROR(__xludf.DUMMYFUNCTION("""COMPUTED_VALUE"""),1.0)</f>
        <v>1</v>
      </c>
      <c r="S62" s="44">
        <f>IFERROR(__xludf.DUMMYFUNCTION("""COMPUTED_VALUE"""),0.0)</f>
        <v>0</v>
      </c>
      <c r="T62" s="44">
        <f>IFERROR(__xludf.DUMMYFUNCTION("""COMPUTED_VALUE"""),0.0)</f>
        <v>0</v>
      </c>
      <c r="U62" s="44">
        <f>IFERROR(__xludf.DUMMYFUNCTION("""COMPUTED_VALUE"""),1.0)</f>
        <v>1</v>
      </c>
      <c r="V62" s="44">
        <f>IFERROR(__xludf.DUMMYFUNCTION("""COMPUTED_VALUE"""),1.0)</f>
        <v>1</v>
      </c>
      <c r="W62" s="44">
        <f>IFERROR(__xludf.DUMMYFUNCTION("""COMPUTED_VALUE"""),0.0)</f>
        <v>0</v>
      </c>
      <c r="X62" s="44">
        <f>IFERROR(__xludf.DUMMYFUNCTION("""COMPUTED_VALUE"""),0.0)</f>
        <v>0</v>
      </c>
      <c r="Y62" s="44">
        <f>IFERROR(__xludf.DUMMYFUNCTION("""COMPUTED_VALUE"""),1.0)</f>
        <v>1</v>
      </c>
      <c r="Z62" s="44">
        <f>IFERROR(__xludf.DUMMYFUNCTION("""COMPUTED_VALUE"""),1.0)</f>
        <v>1</v>
      </c>
      <c r="AA62" s="44">
        <f>IFERROR(__xludf.DUMMYFUNCTION("""COMPUTED_VALUE"""),1.0)</f>
        <v>1</v>
      </c>
      <c r="AB62" s="44">
        <f>IFERROR(__xludf.DUMMYFUNCTION("""COMPUTED_VALUE"""),0.0)</f>
        <v>0</v>
      </c>
      <c r="AC62" s="44">
        <f>IFERROR(__xludf.DUMMYFUNCTION("""COMPUTED_VALUE"""),0.0)</f>
        <v>0</v>
      </c>
      <c r="AD62" s="44">
        <f>IFERROR(__xludf.DUMMYFUNCTION("""COMPUTED_VALUE"""),0.0)</f>
        <v>0</v>
      </c>
      <c r="AE62" s="44">
        <f>IFERROR(__xludf.DUMMYFUNCTION("""COMPUTED_VALUE"""),0.0)</f>
        <v>0</v>
      </c>
      <c r="AF62" s="44">
        <f>IFERROR(__xludf.DUMMYFUNCTION("""COMPUTED_VALUE"""),0.0)</f>
        <v>0</v>
      </c>
      <c r="AG62" s="44">
        <f>IFERROR(__xludf.DUMMYFUNCTION("""COMPUTED_VALUE"""),0.0)</f>
        <v>0</v>
      </c>
      <c r="AH62" s="44">
        <f>IFERROR(__xludf.DUMMYFUNCTION("""COMPUTED_VALUE"""),0.0)</f>
        <v>0</v>
      </c>
      <c r="AI62" s="44">
        <f>IFERROR(__xludf.DUMMYFUNCTION("""COMPUTED_VALUE"""),0.0)</f>
        <v>0</v>
      </c>
      <c r="AJ62" s="44">
        <f>IFERROR(__xludf.DUMMYFUNCTION("""COMPUTED_VALUE"""),0.0)</f>
        <v>0</v>
      </c>
      <c r="AK62" s="44">
        <f>IFERROR(__xludf.DUMMYFUNCTION("""COMPUTED_VALUE"""),0.0)</f>
        <v>0</v>
      </c>
      <c r="AL62" s="44">
        <f>IFERROR(__xludf.DUMMYFUNCTION("""COMPUTED_VALUE"""),2.0)</f>
        <v>2</v>
      </c>
      <c r="AM62" s="44">
        <f>IFERROR(__xludf.DUMMYFUNCTION("""COMPUTED_VALUE"""),58.0)</f>
        <v>58</v>
      </c>
      <c r="AN62" s="44">
        <f>IFERROR(__xludf.DUMMYFUNCTION("""COMPUTED_VALUE"""),0.0)</f>
        <v>0</v>
      </c>
      <c r="AO62" s="44">
        <f>IFERROR(__xludf.DUMMYFUNCTION("""COMPUTED_VALUE"""),0.0)</f>
        <v>0</v>
      </c>
      <c r="AP62" s="44">
        <f>IFERROR(__xludf.DUMMYFUNCTION("""COMPUTED_VALUE"""),0.0)</f>
        <v>0</v>
      </c>
      <c r="AQ62" s="44">
        <f>IFERROR(__xludf.DUMMYFUNCTION("""COMPUTED_VALUE"""),0.0)</f>
        <v>0</v>
      </c>
      <c r="AR62" s="44">
        <f>IFERROR(__xludf.DUMMYFUNCTION("""COMPUTED_VALUE"""),55.0)</f>
        <v>55</v>
      </c>
      <c r="AS62" s="44">
        <f>IFERROR(__xludf.DUMMYFUNCTION("""COMPUTED_VALUE"""),0.0)</f>
        <v>0</v>
      </c>
      <c r="AT62" s="44">
        <f>IFERROR(__xludf.DUMMYFUNCTION("""COMPUTED_VALUE"""),0.0)</f>
        <v>0</v>
      </c>
      <c r="AU62" s="44">
        <f>IFERROR(__xludf.DUMMYFUNCTION("""COMPUTED_VALUE"""),61.0)</f>
        <v>61</v>
      </c>
      <c r="AV62" s="44">
        <f>IFERROR(__xludf.DUMMYFUNCTION("""COMPUTED_VALUE"""),2.0)</f>
        <v>2</v>
      </c>
      <c r="AW62" s="44">
        <f>IFERROR(__xludf.DUMMYFUNCTION("""COMPUTED_VALUE"""),1.0)</f>
        <v>1</v>
      </c>
      <c r="AX62" s="45">
        <f t="shared" si="2"/>
        <v>207</v>
      </c>
    </row>
    <row r="63" ht="15.75" customHeight="1">
      <c r="A63" s="46" t="s">
        <v>16</v>
      </c>
      <c r="B63" s="47" t="s">
        <v>175</v>
      </c>
      <c r="C63" s="48">
        <v>1.0</v>
      </c>
      <c r="D63" s="48">
        <v>485.0</v>
      </c>
      <c r="E63" s="49">
        <f>IFERROR(__xludf.DUMMYFUNCTION("""COMPUTED_VALUE"""),292.0)</f>
        <v>292</v>
      </c>
      <c r="F63" s="49"/>
      <c r="G63" s="49"/>
      <c r="H63" s="49">
        <f>IFERROR(__xludf.DUMMYFUNCTION("""COMPUTED_VALUE"""),292.0)</f>
        <v>292</v>
      </c>
      <c r="I63" s="44">
        <f>IFERROR(__xludf.DUMMYFUNCTION("""COMPUTED_VALUE"""),1.0)</f>
        <v>1</v>
      </c>
      <c r="J63" s="44">
        <f>IFERROR(__xludf.DUMMYFUNCTION("""COMPUTED_VALUE"""),1.0)</f>
        <v>1</v>
      </c>
      <c r="K63" s="44">
        <f>IFERROR(__xludf.DUMMYFUNCTION("""COMPUTED_VALUE"""),1.0)</f>
        <v>1</v>
      </c>
      <c r="L63" s="44">
        <f>IFERROR(__xludf.DUMMYFUNCTION("""COMPUTED_VALUE"""),1.0)</f>
        <v>1</v>
      </c>
      <c r="M63" s="44">
        <f>IFERROR(__xludf.DUMMYFUNCTION("""COMPUTED_VALUE"""),3.0)</f>
        <v>3</v>
      </c>
      <c r="N63" s="44">
        <f>IFERROR(__xludf.DUMMYFUNCTION("""COMPUTED_VALUE"""),0.0)</f>
        <v>0</v>
      </c>
      <c r="O63" s="44">
        <f>IFERROR(__xludf.DUMMYFUNCTION("""COMPUTED_VALUE"""),0.0)</f>
        <v>0</v>
      </c>
      <c r="P63" s="44">
        <f>IFERROR(__xludf.DUMMYFUNCTION("""COMPUTED_VALUE"""),0.0)</f>
        <v>0</v>
      </c>
      <c r="Q63" s="44">
        <f>IFERROR(__xludf.DUMMYFUNCTION("""COMPUTED_VALUE"""),102.0)</f>
        <v>102</v>
      </c>
      <c r="R63" s="44">
        <f>IFERROR(__xludf.DUMMYFUNCTION("""COMPUTED_VALUE"""),12.0)</f>
        <v>12</v>
      </c>
      <c r="S63" s="44">
        <f>IFERROR(__xludf.DUMMYFUNCTION("""COMPUTED_VALUE"""),0.0)</f>
        <v>0</v>
      </c>
      <c r="T63" s="44">
        <f>IFERROR(__xludf.DUMMYFUNCTION("""COMPUTED_VALUE"""),0.0)</f>
        <v>0</v>
      </c>
      <c r="U63" s="44">
        <f>IFERROR(__xludf.DUMMYFUNCTION("""COMPUTED_VALUE"""),0.0)</f>
        <v>0</v>
      </c>
      <c r="V63" s="44">
        <f>IFERROR(__xludf.DUMMYFUNCTION("""COMPUTED_VALUE"""),0.0)</f>
        <v>0</v>
      </c>
      <c r="W63" s="44">
        <f>IFERROR(__xludf.DUMMYFUNCTION("""COMPUTED_VALUE"""),0.0)</f>
        <v>0</v>
      </c>
      <c r="X63" s="44">
        <f>IFERROR(__xludf.DUMMYFUNCTION("""COMPUTED_VALUE"""),0.0)</f>
        <v>0</v>
      </c>
      <c r="Y63" s="44">
        <f>IFERROR(__xludf.DUMMYFUNCTION("""COMPUTED_VALUE"""),6.0)</f>
        <v>6</v>
      </c>
      <c r="Z63" s="44">
        <f>IFERROR(__xludf.DUMMYFUNCTION("""COMPUTED_VALUE"""),1.0)</f>
        <v>1</v>
      </c>
      <c r="AA63" s="44">
        <f>IFERROR(__xludf.DUMMYFUNCTION("""COMPUTED_VALUE"""),1.0)</f>
        <v>1</v>
      </c>
      <c r="AB63" s="44">
        <f>IFERROR(__xludf.DUMMYFUNCTION("""COMPUTED_VALUE"""),0.0)</f>
        <v>0</v>
      </c>
      <c r="AC63" s="44">
        <f>IFERROR(__xludf.DUMMYFUNCTION("""COMPUTED_VALUE"""),1.0)</f>
        <v>1</v>
      </c>
      <c r="AD63" s="44">
        <f>IFERROR(__xludf.DUMMYFUNCTION("""COMPUTED_VALUE"""),1.0)</f>
        <v>1</v>
      </c>
      <c r="AE63" s="44">
        <f>IFERROR(__xludf.DUMMYFUNCTION("""COMPUTED_VALUE"""),2.0)</f>
        <v>2</v>
      </c>
      <c r="AF63" s="44">
        <f>IFERROR(__xludf.DUMMYFUNCTION("""COMPUTED_VALUE"""),0.0)</f>
        <v>0</v>
      </c>
      <c r="AG63" s="44">
        <f>IFERROR(__xludf.DUMMYFUNCTION("""COMPUTED_VALUE"""),1.0)</f>
        <v>1</v>
      </c>
      <c r="AH63" s="44">
        <f>IFERROR(__xludf.DUMMYFUNCTION("""COMPUTED_VALUE"""),2.0)</f>
        <v>2</v>
      </c>
      <c r="AI63" s="44">
        <f>IFERROR(__xludf.DUMMYFUNCTION("""COMPUTED_VALUE"""),2.0)</f>
        <v>2</v>
      </c>
      <c r="AJ63" s="44">
        <f>IFERROR(__xludf.DUMMYFUNCTION("""COMPUTED_VALUE"""),0.0)</f>
        <v>0</v>
      </c>
      <c r="AK63" s="44">
        <f>IFERROR(__xludf.DUMMYFUNCTION("""COMPUTED_VALUE"""),1.0)</f>
        <v>1</v>
      </c>
      <c r="AL63" s="44">
        <f>IFERROR(__xludf.DUMMYFUNCTION("""COMPUTED_VALUE"""),0.0)</f>
        <v>0</v>
      </c>
      <c r="AM63" s="44">
        <f>IFERROR(__xludf.DUMMYFUNCTION("""COMPUTED_VALUE"""),79.0)</f>
        <v>79</v>
      </c>
      <c r="AN63" s="44">
        <f>IFERROR(__xludf.DUMMYFUNCTION("""COMPUTED_VALUE"""),4.0)</f>
        <v>4</v>
      </c>
      <c r="AO63" s="44">
        <f>IFERROR(__xludf.DUMMYFUNCTION("""COMPUTED_VALUE"""),1.0)</f>
        <v>1</v>
      </c>
      <c r="AP63" s="44">
        <f>IFERROR(__xludf.DUMMYFUNCTION("""COMPUTED_VALUE"""),1.0)</f>
        <v>1</v>
      </c>
      <c r="AQ63" s="44">
        <f>IFERROR(__xludf.DUMMYFUNCTION("""COMPUTED_VALUE"""),0.0)</f>
        <v>0</v>
      </c>
      <c r="AR63" s="44">
        <f>IFERROR(__xludf.DUMMYFUNCTION("""COMPUTED_VALUE"""),56.0)</f>
        <v>56</v>
      </c>
      <c r="AS63" s="44">
        <f>IFERROR(__xludf.DUMMYFUNCTION("""COMPUTED_VALUE"""),1.0)</f>
        <v>1</v>
      </c>
      <c r="AT63" s="44">
        <f>IFERROR(__xludf.DUMMYFUNCTION("""COMPUTED_VALUE"""),0.0)</f>
        <v>0</v>
      </c>
      <c r="AU63" s="44">
        <f>IFERROR(__xludf.DUMMYFUNCTION("""COMPUTED_VALUE"""),8.0)</f>
        <v>8</v>
      </c>
      <c r="AV63" s="44">
        <f>IFERROR(__xludf.DUMMYFUNCTION("""COMPUTED_VALUE"""),1.0)</f>
        <v>1</v>
      </c>
      <c r="AW63" s="44">
        <f>IFERROR(__xludf.DUMMYFUNCTION("""COMPUTED_VALUE"""),2.0)</f>
        <v>2</v>
      </c>
      <c r="AX63" s="45">
        <f t="shared" si="2"/>
        <v>292</v>
      </c>
    </row>
    <row r="64" ht="15.75" customHeight="1">
      <c r="A64" s="46" t="s">
        <v>16</v>
      </c>
      <c r="B64" s="47" t="s">
        <v>175</v>
      </c>
      <c r="C64" s="48">
        <v>2.0</v>
      </c>
      <c r="D64" s="48">
        <v>485.0</v>
      </c>
      <c r="E64" s="49">
        <f>IFERROR(__xludf.DUMMYFUNCTION("""COMPUTED_VALUE"""),296.0)</f>
        <v>296</v>
      </c>
      <c r="F64" s="49">
        <f>IFERROR(__xludf.DUMMYFUNCTION("""COMPUTED_VALUE"""),1.0)</f>
        <v>1</v>
      </c>
      <c r="G64" s="49">
        <f>IFERROR(__xludf.DUMMYFUNCTION("""COMPUTED_VALUE"""),1.0)</f>
        <v>1</v>
      </c>
      <c r="H64" s="49">
        <f>IFERROR(__xludf.DUMMYFUNCTION("""COMPUTED_VALUE"""),295.0)</f>
        <v>295</v>
      </c>
      <c r="I64" s="44">
        <f>IFERROR(__xludf.DUMMYFUNCTION("""COMPUTED_VALUE"""),1.0)</f>
        <v>1</v>
      </c>
      <c r="J64" s="44">
        <f>IFERROR(__xludf.DUMMYFUNCTION("""COMPUTED_VALUE"""),4.0)</f>
        <v>4</v>
      </c>
      <c r="K64" s="44">
        <f>IFERROR(__xludf.DUMMYFUNCTION("""COMPUTED_VALUE"""),3.0)</f>
        <v>3</v>
      </c>
      <c r="L64" s="44">
        <f>IFERROR(__xludf.DUMMYFUNCTION("""COMPUTED_VALUE"""),2.0)</f>
        <v>2</v>
      </c>
      <c r="M64" s="44">
        <f>IFERROR(__xludf.DUMMYFUNCTION("""COMPUTED_VALUE"""),2.0)</f>
        <v>2</v>
      </c>
      <c r="N64" s="44">
        <f>IFERROR(__xludf.DUMMYFUNCTION("""COMPUTED_VALUE"""),3.0)</f>
        <v>3</v>
      </c>
      <c r="O64" s="44">
        <f>IFERROR(__xludf.DUMMYFUNCTION("""COMPUTED_VALUE"""),0.0)</f>
        <v>0</v>
      </c>
      <c r="P64" s="44">
        <f>IFERROR(__xludf.DUMMYFUNCTION("""COMPUTED_VALUE"""),0.0)</f>
        <v>0</v>
      </c>
      <c r="Q64" s="44">
        <f>IFERROR(__xludf.DUMMYFUNCTION("""COMPUTED_VALUE"""),94.0)</f>
        <v>94</v>
      </c>
      <c r="R64" s="44">
        <f>IFERROR(__xludf.DUMMYFUNCTION("""COMPUTED_VALUE"""),18.0)</f>
        <v>18</v>
      </c>
      <c r="S64" s="44">
        <f>IFERROR(__xludf.DUMMYFUNCTION("""COMPUTED_VALUE"""),2.0)</f>
        <v>2</v>
      </c>
      <c r="T64" s="44">
        <f>IFERROR(__xludf.DUMMYFUNCTION("""COMPUTED_VALUE"""),1.0)</f>
        <v>1</v>
      </c>
      <c r="U64" s="44">
        <f>IFERROR(__xludf.DUMMYFUNCTION("""COMPUTED_VALUE"""),0.0)</f>
        <v>0</v>
      </c>
      <c r="V64" s="44">
        <f>IFERROR(__xludf.DUMMYFUNCTION("""COMPUTED_VALUE"""),0.0)</f>
        <v>0</v>
      </c>
      <c r="W64" s="44">
        <f>IFERROR(__xludf.DUMMYFUNCTION("""COMPUTED_VALUE"""),2.0)</f>
        <v>2</v>
      </c>
      <c r="X64" s="44">
        <f>IFERROR(__xludf.DUMMYFUNCTION("""COMPUTED_VALUE"""),2.0)</f>
        <v>2</v>
      </c>
      <c r="Y64" s="44">
        <f>IFERROR(__xludf.DUMMYFUNCTION("""COMPUTED_VALUE"""),3.0)</f>
        <v>3</v>
      </c>
      <c r="Z64" s="44">
        <f>IFERROR(__xludf.DUMMYFUNCTION("""COMPUTED_VALUE"""),0.0)</f>
        <v>0</v>
      </c>
      <c r="AA64" s="44">
        <f>IFERROR(__xludf.DUMMYFUNCTION("""COMPUTED_VALUE"""),1.0)</f>
        <v>1</v>
      </c>
      <c r="AB64" s="44">
        <f>IFERROR(__xludf.DUMMYFUNCTION("""COMPUTED_VALUE"""),1.0)</f>
        <v>1</v>
      </c>
      <c r="AC64" s="44">
        <f>IFERROR(__xludf.DUMMYFUNCTION("""COMPUTED_VALUE"""),5.0)</f>
        <v>5</v>
      </c>
      <c r="AD64" s="44">
        <f>IFERROR(__xludf.DUMMYFUNCTION("""COMPUTED_VALUE"""),0.0)</f>
        <v>0</v>
      </c>
      <c r="AE64" s="44">
        <f>IFERROR(__xludf.DUMMYFUNCTION("""COMPUTED_VALUE"""),1.0)</f>
        <v>1</v>
      </c>
      <c r="AF64" s="44">
        <f>IFERROR(__xludf.DUMMYFUNCTION("""COMPUTED_VALUE"""),0.0)</f>
        <v>0</v>
      </c>
      <c r="AG64" s="44">
        <f>IFERROR(__xludf.DUMMYFUNCTION("""COMPUTED_VALUE"""),0.0)</f>
        <v>0</v>
      </c>
      <c r="AH64" s="44">
        <f>IFERROR(__xludf.DUMMYFUNCTION("""COMPUTED_VALUE"""),0.0)</f>
        <v>0</v>
      </c>
      <c r="AI64" s="44">
        <f>IFERROR(__xludf.DUMMYFUNCTION("""COMPUTED_VALUE"""),0.0)</f>
        <v>0</v>
      </c>
      <c r="AJ64" s="44">
        <f>IFERROR(__xludf.DUMMYFUNCTION("""COMPUTED_VALUE"""),0.0)</f>
        <v>0</v>
      </c>
      <c r="AK64" s="44">
        <f>IFERROR(__xludf.DUMMYFUNCTION("""COMPUTED_VALUE"""),0.0)</f>
        <v>0</v>
      </c>
      <c r="AL64" s="44">
        <f>IFERROR(__xludf.DUMMYFUNCTION("""COMPUTED_VALUE"""),1.0)</f>
        <v>1</v>
      </c>
      <c r="AM64" s="44">
        <f>IFERROR(__xludf.DUMMYFUNCTION("""COMPUTED_VALUE"""),67.0)</f>
        <v>67</v>
      </c>
      <c r="AN64" s="44">
        <f>IFERROR(__xludf.DUMMYFUNCTION("""COMPUTED_VALUE"""),0.0)</f>
        <v>0</v>
      </c>
      <c r="AO64" s="44">
        <f>IFERROR(__xludf.DUMMYFUNCTION("""COMPUTED_VALUE"""),3.0)</f>
        <v>3</v>
      </c>
      <c r="AP64" s="44">
        <f>IFERROR(__xludf.DUMMYFUNCTION("""COMPUTED_VALUE"""),0.0)</f>
        <v>0</v>
      </c>
      <c r="AQ64" s="44">
        <f>IFERROR(__xludf.DUMMYFUNCTION("""COMPUTED_VALUE"""),1.0)</f>
        <v>1</v>
      </c>
      <c r="AR64" s="44">
        <f>IFERROR(__xludf.DUMMYFUNCTION("""COMPUTED_VALUE"""),53.0)</f>
        <v>53</v>
      </c>
      <c r="AS64" s="44">
        <f>IFERROR(__xludf.DUMMYFUNCTION("""COMPUTED_VALUE"""),1.0)</f>
        <v>1</v>
      </c>
      <c r="AT64" s="44">
        <f>IFERROR(__xludf.DUMMYFUNCTION("""COMPUTED_VALUE"""),0.0)</f>
        <v>0</v>
      </c>
      <c r="AU64" s="44">
        <f>IFERROR(__xludf.DUMMYFUNCTION("""COMPUTED_VALUE"""),17.0)</f>
        <v>17</v>
      </c>
      <c r="AV64" s="44">
        <f>IFERROR(__xludf.DUMMYFUNCTION("""COMPUTED_VALUE"""),5.0)</f>
        <v>5</v>
      </c>
      <c r="AW64" s="44">
        <f>IFERROR(__xludf.DUMMYFUNCTION("""COMPUTED_VALUE"""),2.0)</f>
        <v>2</v>
      </c>
      <c r="AX64" s="45">
        <f t="shared" si="2"/>
        <v>295</v>
      </c>
    </row>
    <row r="65" ht="15.75" customHeight="1">
      <c r="A65" s="78"/>
      <c r="B65" s="78"/>
      <c r="C65" s="79"/>
      <c r="D65" s="79"/>
      <c r="E65" s="80"/>
      <c r="F65" s="80"/>
      <c r="G65" s="80"/>
      <c r="H65" s="80"/>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2"/>
    </row>
    <row r="66" ht="15.75" customHeight="1">
      <c r="A66" s="78"/>
      <c r="B66" s="78"/>
      <c r="C66" s="79"/>
      <c r="D66" s="79"/>
      <c r="E66" s="80"/>
      <c r="F66" s="80"/>
      <c r="G66" s="80"/>
      <c r="H66" s="80"/>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2"/>
    </row>
    <row r="67" ht="15.75" customHeight="1">
      <c r="A67" s="78"/>
      <c r="B67" s="78"/>
      <c r="C67" s="79"/>
      <c r="D67" s="79"/>
      <c r="E67" s="80"/>
      <c r="F67" s="80"/>
      <c r="G67" s="80"/>
      <c r="H67" s="80"/>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2"/>
    </row>
    <row r="68" ht="15.75" customHeight="1">
      <c r="A68" s="78"/>
      <c r="B68" s="78"/>
      <c r="C68" s="79"/>
      <c r="D68" s="79"/>
      <c r="E68" s="80"/>
      <c r="F68" s="80"/>
      <c r="G68" s="80"/>
      <c r="H68" s="80"/>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2"/>
    </row>
    <row r="69" ht="15.75" customHeight="1">
      <c r="A69" s="78"/>
      <c r="B69" s="78"/>
      <c r="C69" s="79"/>
      <c r="D69" s="79"/>
      <c r="E69" s="80"/>
      <c r="F69" s="80"/>
      <c r="G69" s="80"/>
      <c r="H69" s="80"/>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2"/>
    </row>
    <row r="70" ht="15.75" customHeight="1">
      <c r="A70" s="78"/>
      <c r="B70" s="78"/>
      <c r="C70" s="79"/>
      <c r="D70" s="79"/>
      <c r="E70" s="80"/>
      <c r="F70" s="80"/>
      <c r="G70" s="80"/>
      <c r="H70" s="80"/>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2"/>
    </row>
    <row r="71" ht="15.75" customHeight="1">
      <c r="A71" s="78"/>
      <c r="B71" s="78"/>
      <c r="C71" s="79"/>
      <c r="D71" s="79"/>
      <c r="E71" s="80"/>
      <c r="F71" s="80"/>
      <c r="G71" s="80"/>
      <c r="H71" s="80"/>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2"/>
    </row>
    <row r="72" ht="15.75" customHeight="1">
      <c r="A72" s="78"/>
      <c r="B72" s="78"/>
      <c r="C72" s="79"/>
      <c r="D72" s="79"/>
      <c r="E72" s="80"/>
      <c r="F72" s="80"/>
      <c r="G72" s="80"/>
      <c r="H72" s="80"/>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2"/>
    </row>
    <row r="73" ht="15.75" customHeight="1">
      <c r="A73" s="78"/>
      <c r="B73" s="78"/>
      <c r="C73" s="79"/>
      <c r="D73" s="79"/>
      <c r="E73" s="80"/>
      <c r="F73" s="80"/>
      <c r="G73" s="80"/>
      <c r="H73" s="80"/>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2"/>
    </row>
    <row r="74" ht="15.75" customHeight="1">
      <c r="A74" s="78"/>
      <c r="B74" s="78"/>
      <c r="C74" s="79"/>
      <c r="D74" s="79"/>
      <c r="E74" s="80"/>
      <c r="F74" s="80"/>
      <c r="G74" s="80"/>
      <c r="H74" s="80"/>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2"/>
    </row>
    <row r="75" ht="15.75" customHeight="1">
      <c r="A75" s="78"/>
      <c r="B75" s="78"/>
      <c r="C75" s="79"/>
      <c r="D75" s="79"/>
      <c r="E75" s="80"/>
      <c r="F75" s="80"/>
      <c r="G75" s="80"/>
      <c r="H75" s="80"/>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2"/>
    </row>
    <row r="76" ht="15.75" customHeight="1">
      <c r="A76" s="78"/>
      <c r="B76" s="78"/>
      <c r="C76" s="79"/>
      <c r="D76" s="79"/>
      <c r="E76" s="80"/>
      <c r="F76" s="80"/>
      <c r="G76" s="80"/>
      <c r="H76" s="80"/>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2"/>
    </row>
    <row r="77" ht="15.75" customHeight="1">
      <c r="A77" s="78"/>
      <c r="B77" s="78"/>
      <c r="C77" s="79"/>
      <c r="D77" s="79"/>
      <c r="E77" s="80"/>
      <c r="F77" s="80"/>
      <c r="G77" s="80"/>
      <c r="H77" s="80"/>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2"/>
    </row>
    <row r="78" ht="15.75" customHeight="1">
      <c r="A78" s="78"/>
      <c r="B78" s="78"/>
      <c r="C78" s="79"/>
      <c r="D78" s="79"/>
      <c r="E78" s="80"/>
      <c r="F78" s="80"/>
      <c r="G78" s="80"/>
      <c r="H78" s="80"/>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2"/>
    </row>
    <row r="79" ht="15.75" customHeight="1">
      <c r="A79" s="78"/>
      <c r="B79" s="78"/>
      <c r="C79" s="79"/>
      <c r="D79" s="79"/>
      <c r="E79" s="80"/>
      <c r="F79" s="80"/>
      <c r="G79" s="80"/>
      <c r="H79" s="80"/>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2"/>
    </row>
    <row r="80" ht="15.75" customHeight="1">
      <c r="A80" s="78"/>
      <c r="B80" s="78"/>
      <c r="C80" s="79"/>
      <c r="D80" s="79"/>
      <c r="E80" s="80"/>
      <c r="F80" s="80"/>
      <c r="G80" s="80"/>
      <c r="H80" s="80"/>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2"/>
    </row>
    <row r="81" ht="15.75" customHeight="1">
      <c r="A81" s="78"/>
      <c r="B81" s="78"/>
      <c r="C81" s="79"/>
      <c r="D81" s="79"/>
      <c r="E81" s="80"/>
      <c r="F81" s="80"/>
      <c r="G81" s="80"/>
      <c r="H81" s="80"/>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2"/>
    </row>
    <row r="82" ht="15.75" customHeight="1">
      <c r="A82" s="78"/>
      <c r="B82" s="78"/>
      <c r="C82" s="79"/>
      <c r="D82" s="79"/>
      <c r="E82" s="80"/>
      <c r="F82" s="80"/>
      <c r="G82" s="80"/>
      <c r="H82" s="80"/>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c r="AH82" s="81"/>
      <c r="AI82" s="81"/>
      <c r="AJ82" s="81"/>
      <c r="AK82" s="81"/>
      <c r="AL82" s="81"/>
      <c r="AM82" s="81"/>
      <c r="AN82" s="81"/>
      <c r="AO82" s="81"/>
      <c r="AP82" s="81"/>
      <c r="AQ82" s="81"/>
      <c r="AR82" s="81"/>
      <c r="AS82" s="81"/>
      <c r="AT82" s="81"/>
      <c r="AU82" s="81"/>
      <c r="AV82" s="81"/>
      <c r="AW82" s="81"/>
      <c r="AX82" s="82"/>
    </row>
    <row r="83" ht="15.75" customHeight="1">
      <c r="A83" s="78"/>
      <c r="B83" s="78"/>
      <c r="C83" s="79"/>
      <c r="D83" s="79"/>
      <c r="E83" s="80"/>
      <c r="F83" s="80"/>
      <c r="G83" s="80"/>
      <c r="H83" s="80"/>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2"/>
    </row>
    <row r="84" ht="15.75" customHeight="1">
      <c r="A84" s="78"/>
      <c r="B84" s="78"/>
      <c r="C84" s="79"/>
      <c r="D84" s="79"/>
      <c r="E84" s="80"/>
      <c r="F84" s="80"/>
      <c r="G84" s="80"/>
      <c r="H84" s="80"/>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2"/>
    </row>
    <row r="85" ht="15.75" customHeight="1">
      <c r="A85" s="78"/>
      <c r="B85" s="78"/>
      <c r="C85" s="79"/>
      <c r="D85" s="79"/>
      <c r="E85" s="80"/>
      <c r="F85" s="80"/>
      <c r="G85" s="80"/>
      <c r="H85" s="80"/>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2"/>
    </row>
    <row r="86" ht="15.75" customHeight="1">
      <c r="A86" s="78"/>
      <c r="B86" s="78"/>
      <c r="C86" s="79"/>
      <c r="D86" s="79"/>
      <c r="E86" s="80"/>
      <c r="F86" s="80"/>
      <c r="G86" s="80"/>
      <c r="H86" s="80"/>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2"/>
    </row>
    <row r="87" ht="15.75" customHeight="1">
      <c r="A87" s="78"/>
      <c r="B87" s="78"/>
      <c r="C87" s="79"/>
      <c r="D87" s="79"/>
      <c r="E87" s="80"/>
      <c r="F87" s="80"/>
      <c r="G87" s="80"/>
      <c r="H87" s="80"/>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2"/>
    </row>
    <row r="88" ht="15.75" customHeight="1">
      <c r="A88" s="78"/>
      <c r="B88" s="78"/>
      <c r="C88" s="79"/>
      <c r="D88" s="79"/>
      <c r="E88" s="80"/>
      <c r="F88" s="80"/>
      <c r="G88" s="80"/>
      <c r="H88" s="80"/>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2"/>
    </row>
    <row r="89" ht="15.75" customHeight="1">
      <c r="A89" s="78"/>
      <c r="B89" s="78"/>
      <c r="C89" s="79"/>
      <c r="D89" s="79"/>
      <c r="E89" s="80"/>
      <c r="F89" s="80"/>
      <c r="G89" s="80"/>
      <c r="H89" s="80"/>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2"/>
    </row>
    <row r="90" ht="15.75" customHeight="1">
      <c r="A90" s="78"/>
      <c r="B90" s="78"/>
      <c r="C90" s="79"/>
      <c r="D90" s="79"/>
      <c r="E90" s="80"/>
      <c r="F90" s="80"/>
      <c r="G90" s="80"/>
      <c r="H90" s="80"/>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2"/>
    </row>
    <row r="91" ht="15.75" customHeight="1">
      <c r="A91" s="78"/>
      <c r="B91" s="78"/>
      <c r="C91" s="79"/>
      <c r="D91" s="79"/>
      <c r="E91" s="80"/>
      <c r="F91" s="80"/>
      <c r="G91" s="80"/>
      <c r="H91" s="80"/>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2"/>
    </row>
    <row r="92" ht="15.75" customHeight="1">
      <c r="A92" s="78"/>
      <c r="B92" s="78"/>
      <c r="C92" s="79"/>
      <c r="D92" s="79"/>
      <c r="E92" s="80"/>
      <c r="F92" s="80"/>
      <c r="G92" s="80"/>
      <c r="H92" s="80"/>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2"/>
    </row>
    <row r="93" ht="15.75" customHeight="1">
      <c r="A93" s="78"/>
      <c r="B93" s="78"/>
      <c r="C93" s="79"/>
      <c r="D93" s="79"/>
      <c r="E93" s="80"/>
      <c r="F93" s="80"/>
      <c r="G93" s="80"/>
      <c r="H93" s="80"/>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2"/>
    </row>
    <row r="94" ht="15.75" customHeight="1">
      <c r="A94" s="78"/>
      <c r="B94" s="78"/>
      <c r="C94" s="79"/>
      <c r="D94" s="79"/>
      <c r="E94" s="80"/>
      <c r="F94" s="80"/>
      <c r="G94" s="80"/>
      <c r="H94" s="80"/>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2"/>
    </row>
    <row r="95" ht="15.75" customHeight="1">
      <c r="A95" s="78"/>
      <c r="B95" s="78"/>
      <c r="C95" s="79"/>
      <c r="D95" s="79"/>
      <c r="E95" s="80"/>
      <c r="F95" s="80"/>
      <c r="G95" s="80"/>
      <c r="H95" s="80"/>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2"/>
    </row>
    <row r="96" ht="15.75" customHeight="1">
      <c r="A96" s="78"/>
      <c r="B96" s="78"/>
      <c r="C96" s="79"/>
      <c r="D96" s="79"/>
      <c r="E96" s="80"/>
      <c r="F96" s="80"/>
      <c r="G96" s="80"/>
      <c r="H96" s="80"/>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2"/>
    </row>
    <row r="97" ht="15.75" customHeight="1">
      <c r="A97" s="78"/>
      <c r="B97" s="78"/>
      <c r="C97" s="79"/>
      <c r="D97" s="79"/>
      <c r="E97" s="80"/>
      <c r="F97" s="80"/>
      <c r="G97" s="80"/>
      <c r="H97" s="80"/>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2"/>
    </row>
    <row r="98" ht="15.75" customHeight="1">
      <c r="A98" s="78"/>
      <c r="B98" s="78"/>
      <c r="C98" s="79"/>
      <c r="D98" s="79"/>
      <c r="E98" s="80"/>
      <c r="F98" s="80"/>
      <c r="G98" s="80"/>
      <c r="H98" s="80"/>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81"/>
      <c r="AW98" s="81"/>
      <c r="AX98" s="82"/>
    </row>
    <row r="99" ht="15.75" customHeight="1">
      <c r="A99" s="78"/>
      <c r="B99" s="78"/>
      <c r="C99" s="79"/>
      <c r="D99" s="79"/>
      <c r="E99" s="80"/>
      <c r="F99" s="80"/>
      <c r="G99" s="80"/>
      <c r="H99" s="80"/>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2"/>
    </row>
    <row r="100" ht="15.75" customHeight="1">
      <c r="A100" s="78"/>
      <c r="B100" s="78"/>
      <c r="C100" s="79"/>
      <c r="D100" s="79"/>
      <c r="E100" s="80"/>
      <c r="F100" s="80"/>
      <c r="G100" s="80"/>
      <c r="H100" s="80"/>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2"/>
    </row>
    <row r="101" ht="15.75" customHeight="1">
      <c r="A101" s="78"/>
      <c r="B101" s="78"/>
      <c r="C101" s="79"/>
      <c r="D101" s="79"/>
      <c r="E101" s="80"/>
      <c r="F101" s="80"/>
      <c r="G101" s="80"/>
      <c r="H101" s="80"/>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2"/>
    </row>
    <row r="102" ht="15.75" customHeight="1">
      <c r="A102" s="78"/>
      <c r="B102" s="78"/>
      <c r="C102" s="79"/>
      <c r="D102" s="79"/>
      <c r="E102" s="80"/>
      <c r="F102" s="80"/>
      <c r="G102" s="80"/>
      <c r="H102" s="80"/>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c r="AR102" s="81"/>
      <c r="AS102" s="81"/>
      <c r="AT102" s="81"/>
      <c r="AU102" s="81"/>
      <c r="AV102" s="81"/>
      <c r="AW102" s="81"/>
      <c r="AX102" s="82"/>
    </row>
    <row r="103" ht="15.75" customHeight="1">
      <c r="A103" s="78"/>
      <c r="B103" s="78"/>
      <c r="C103" s="79"/>
      <c r="D103" s="79"/>
      <c r="E103" s="80"/>
      <c r="F103" s="80"/>
      <c r="G103" s="80"/>
      <c r="H103" s="80"/>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2"/>
    </row>
    <row r="104" ht="15.75" customHeight="1">
      <c r="A104" s="78"/>
      <c r="B104" s="78"/>
      <c r="C104" s="79"/>
      <c r="D104" s="79"/>
      <c r="E104" s="80"/>
      <c r="F104" s="80"/>
      <c r="G104" s="80"/>
      <c r="H104" s="80"/>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2"/>
    </row>
    <row r="105" ht="15.75" customHeight="1">
      <c r="A105" s="78"/>
      <c r="B105" s="78"/>
      <c r="C105" s="79"/>
      <c r="D105" s="79"/>
      <c r="E105" s="80"/>
      <c r="F105" s="80"/>
      <c r="G105" s="80"/>
      <c r="H105" s="80"/>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2"/>
    </row>
    <row r="106" ht="15.75" customHeight="1">
      <c r="A106" s="78"/>
      <c r="B106" s="78"/>
      <c r="C106" s="79"/>
      <c r="D106" s="79"/>
      <c r="E106" s="80"/>
      <c r="F106" s="80"/>
      <c r="G106" s="80"/>
      <c r="H106" s="80"/>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2"/>
    </row>
    <row r="107" ht="15.75" customHeight="1">
      <c r="A107" s="78"/>
      <c r="B107" s="78"/>
      <c r="C107" s="79"/>
      <c r="D107" s="79"/>
      <c r="E107" s="80"/>
      <c r="F107" s="80"/>
      <c r="G107" s="80"/>
      <c r="H107" s="80"/>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2"/>
    </row>
    <row r="108" ht="15.75" customHeight="1">
      <c r="A108" s="78"/>
      <c r="B108" s="78"/>
      <c r="C108" s="79"/>
      <c r="D108" s="79"/>
      <c r="E108" s="80"/>
      <c r="F108" s="80"/>
      <c r="G108" s="80"/>
      <c r="H108" s="80"/>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2"/>
    </row>
    <row r="109" ht="15.75" customHeight="1">
      <c r="A109" s="78"/>
      <c r="B109" s="78"/>
      <c r="C109" s="79"/>
      <c r="D109" s="79"/>
      <c r="E109" s="80"/>
      <c r="F109" s="80"/>
      <c r="G109" s="80"/>
      <c r="H109" s="80"/>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2"/>
    </row>
    <row r="110" ht="15.75" customHeight="1">
      <c r="A110" s="78"/>
      <c r="B110" s="78"/>
      <c r="C110" s="79"/>
      <c r="D110" s="79"/>
      <c r="E110" s="80"/>
      <c r="F110" s="80"/>
      <c r="G110" s="80"/>
      <c r="H110" s="80"/>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2"/>
    </row>
    <row r="111" ht="15.75" customHeight="1">
      <c r="A111" s="78"/>
      <c r="B111" s="78"/>
      <c r="C111" s="79"/>
      <c r="D111" s="79"/>
      <c r="E111" s="80"/>
      <c r="F111" s="80"/>
      <c r="G111" s="80"/>
      <c r="H111" s="80"/>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2"/>
    </row>
    <row r="112" ht="15.75" customHeight="1">
      <c r="A112" s="78"/>
      <c r="B112" s="78"/>
      <c r="C112" s="79"/>
      <c r="D112" s="79"/>
      <c r="E112" s="80"/>
      <c r="F112" s="80"/>
      <c r="G112" s="80"/>
      <c r="H112" s="80"/>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81"/>
      <c r="AW112" s="81"/>
      <c r="AX112" s="82"/>
    </row>
    <row r="113" ht="15.75" customHeight="1">
      <c r="A113" s="78"/>
      <c r="B113" s="78"/>
      <c r="C113" s="79"/>
      <c r="D113" s="79"/>
      <c r="E113" s="80"/>
      <c r="F113" s="80"/>
      <c r="G113" s="80"/>
      <c r="H113" s="80"/>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c r="AR113" s="81"/>
      <c r="AS113" s="81"/>
      <c r="AT113" s="81"/>
      <c r="AU113" s="81"/>
      <c r="AV113" s="81"/>
      <c r="AW113" s="81"/>
      <c r="AX113" s="82"/>
    </row>
    <row r="114" ht="15.75" customHeight="1">
      <c r="A114" s="78"/>
      <c r="B114" s="78"/>
      <c r="C114" s="79"/>
      <c r="D114" s="79"/>
      <c r="E114" s="80"/>
      <c r="F114" s="80"/>
      <c r="G114" s="80"/>
      <c r="H114" s="80"/>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c r="AH114" s="81"/>
      <c r="AI114" s="81"/>
      <c r="AJ114" s="81"/>
      <c r="AK114" s="81"/>
      <c r="AL114" s="81"/>
      <c r="AM114" s="81"/>
      <c r="AN114" s="81"/>
      <c r="AO114" s="81"/>
      <c r="AP114" s="81"/>
      <c r="AQ114" s="81"/>
      <c r="AR114" s="81"/>
      <c r="AS114" s="81"/>
      <c r="AT114" s="81"/>
      <c r="AU114" s="81"/>
      <c r="AV114" s="81"/>
      <c r="AW114" s="81"/>
      <c r="AX114" s="82"/>
    </row>
    <row r="115" ht="15.75" customHeight="1">
      <c r="A115" s="78"/>
      <c r="B115" s="78"/>
      <c r="C115" s="79"/>
      <c r="D115" s="79"/>
      <c r="E115" s="80"/>
      <c r="F115" s="80"/>
      <c r="G115" s="80"/>
      <c r="H115" s="80"/>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c r="AR115" s="81"/>
      <c r="AS115" s="81"/>
      <c r="AT115" s="81"/>
      <c r="AU115" s="81"/>
      <c r="AV115" s="81"/>
      <c r="AW115" s="81"/>
      <c r="AX115" s="82"/>
    </row>
    <row r="116" ht="15.75" customHeight="1">
      <c r="A116" s="78"/>
      <c r="B116" s="78"/>
      <c r="C116" s="79"/>
      <c r="D116" s="79"/>
      <c r="E116" s="80"/>
      <c r="F116" s="80"/>
      <c r="G116" s="80"/>
      <c r="H116" s="80"/>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81"/>
      <c r="AO116" s="81"/>
      <c r="AP116" s="81"/>
      <c r="AQ116" s="81"/>
      <c r="AR116" s="81"/>
      <c r="AS116" s="81"/>
      <c r="AT116" s="81"/>
      <c r="AU116" s="81"/>
      <c r="AV116" s="81"/>
      <c r="AW116" s="81"/>
      <c r="AX116" s="82"/>
    </row>
    <row r="117" ht="15.75" customHeight="1">
      <c r="A117" s="78"/>
      <c r="B117" s="78"/>
      <c r="C117" s="79"/>
      <c r="D117" s="79"/>
      <c r="E117" s="80"/>
      <c r="F117" s="80"/>
      <c r="G117" s="80"/>
      <c r="H117" s="80"/>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81"/>
      <c r="AO117" s="81"/>
      <c r="AP117" s="81"/>
      <c r="AQ117" s="81"/>
      <c r="AR117" s="81"/>
      <c r="AS117" s="81"/>
      <c r="AT117" s="81"/>
      <c r="AU117" s="81"/>
      <c r="AV117" s="81"/>
      <c r="AW117" s="81"/>
      <c r="AX117" s="82"/>
    </row>
    <row r="118" ht="15.75" customHeight="1">
      <c r="A118" s="78"/>
      <c r="B118" s="78"/>
      <c r="C118" s="79"/>
      <c r="D118" s="79"/>
      <c r="E118" s="80"/>
      <c r="F118" s="80"/>
      <c r="G118" s="80"/>
      <c r="H118" s="80"/>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c r="AR118" s="81"/>
      <c r="AS118" s="81"/>
      <c r="AT118" s="81"/>
      <c r="AU118" s="81"/>
      <c r="AV118" s="81"/>
      <c r="AW118" s="81"/>
      <c r="AX118" s="82"/>
    </row>
    <row r="119" ht="15.75" customHeight="1">
      <c r="A119" s="78"/>
      <c r="B119" s="78"/>
      <c r="C119" s="79"/>
      <c r="D119" s="79"/>
      <c r="E119" s="80"/>
      <c r="F119" s="80"/>
      <c r="G119" s="80"/>
      <c r="H119" s="80"/>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2"/>
    </row>
    <row r="120" ht="15.75" customHeight="1">
      <c r="A120" s="78"/>
      <c r="B120" s="78"/>
      <c r="C120" s="79"/>
      <c r="D120" s="79"/>
      <c r="E120" s="80"/>
      <c r="F120" s="80"/>
      <c r="G120" s="80"/>
      <c r="H120" s="80"/>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2"/>
    </row>
    <row r="121" ht="15.75" customHeight="1">
      <c r="A121" s="78"/>
      <c r="B121" s="78"/>
      <c r="C121" s="79"/>
      <c r="D121" s="79"/>
      <c r="E121" s="80"/>
      <c r="F121" s="80"/>
      <c r="G121" s="80"/>
      <c r="H121" s="80"/>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2"/>
    </row>
    <row r="122" ht="15.75" customHeight="1">
      <c r="A122" s="78"/>
      <c r="B122" s="78"/>
      <c r="C122" s="79"/>
      <c r="D122" s="79"/>
      <c r="E122" s="80"/>
      <c r="F122" s="80"/>
      <c r="G122" s="80"/>
      <c r="H122" s="80"/>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2"/>
    </row>
    <row r="123" ht="15.75" customHeight="1">
      <c r="A123" s="78"/>
      <c r="B123" s="78"/>
      <c r="C123" s="79"/>
      <c r="D123" s="79"/>
      <c r="E123" s="80"/>
      <c r="F123" s="80"/>
      <c r="G123" s="80"/>
      <c r="H123" s="80"/>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2"/>
    </row>
    <row r="124" ht="15.75" customHeight="1">
      <c r="A124" s="78"/>
      <c r="B124" s="78"/>
      <c r="C124" s="79"/>
      <c r="D124" s="79"/>
      <c r="E124" s="80"/>
      <c r="F124" s="80"/>
      <c r="G124" s="80"/>
      <c r="H124" s="80"/>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2"/>
    </row>
    <row r="125" ht="15.75" customHeight="1">
      <c r="A125" s="78"/>
      <c r="B125" s="78"/>
      <c r="C125" s="79"/>
      <c r="D125" s="79"/>
      <c r="E125" s="80"/>
      <c r="F125" s="80"/>
      <c r="G125" s="80"/>
      <c r="H125" s="80"/>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1"/>
      <c r="AN125" s="81"/>
      <c r="AO125" s="81"/>
      <c r="AP125" s="81"/>
      <c r="AQ125" s="81"/>
      <c r="AR125" s="81"/>
      <c r="AS125" s="81"/>
      <c r="AT125" s="81"/>
      <c r="AU125" s="81"/>
      <c r="AV125" s="81"/>
      <c r="AW125" s="81"/>
      <c r="AX125" s="82"/>
    </row>
    <row r="126" ht="15.75" customHeight="1">
      <c r="A126" s="78"/>
      <c r="B126" s="78"/>
      <c r="C126" s="79"/>
      <c r="D126" s="79"/>
      <c r="E126" s="80"/>
      <c r="F126" s="80"/>
      <c r="G126" s="80"/>
      <c r="H126" s="80"/>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81"/>
      <c r="AO126" s="81"/>
      <c r="AP126" s="81"/>
      <c r="AQ126" s="81"/>
      <c r="AR126" s="81"/>
      <c r="AS126" s="81"/>
      <c r="AT126" s="81"/>
      <c r="AU126" s="81"/>
      <c r="AV126" s="81"/>
      <c r="AW126" s="81"/>
      <c r="AX126" s="82"/>
    </row>
    <row r="127" ht="15.75" customHeight="1">
      <c r="A127" s="78"/>
      <c r="B127" s="78"/>
      <c r="C127" s="79"/>
      <c r="D127" s="79"/>
      <c r="E127" s="80"/>
      <c r="F127" s="80"/>
      <c r="G127" s="80"/>
      <c r="H127" s="80"/>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2"/>
    </row>
    <row r="128" ht="15.75" customHeight="1">
      <c r="A128" s="78"/>
      <c r="B128" s="78"/>
      <c r="C128" s="79"/>
      <c r="D128" s="79"/>
      <c r="E128" s="80"/>
      <c r="F128" s="80"/>
      <c r="G128" s="80"/>
      <c r="H128" s="80"/>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c r="AR128" s="81"/>
      <c r="AS128" s="81"/>
      <c r="AT128" s="81"/>
      <c r="AU128" s="81"/>
      <c r="AV128" s="81"/>
      <c r="AW128" s="81"/>
      <c r="AX128" s="82"/>
    </row>
    <row r="129" ht="15.75" customHeight="1">
      <c r="A129" s="78"/>
      <c r="B129" s="78"/>
      <c r="C129" s="79"/>
      <c r="D129" s="79"/>
      <c r="E129" s="80"/>
      <c r="F129" s="80"/>
      <c r="G129" s="80"/>
      <c r="H129" s="80"/>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2"/>
    </row>
    <row r="130" ht="15.75" customHeight="1">
      <c r="A130" s="78"/>
      <c r="B130" s="78"/>
      <c r="C130" s="79"/>
      <c r="D130" s="79"/>
      <c r="E130" s="80"/>
      <c r="F130" s="80"/>
      <c r="G130" s="80"/>
      <c r="H130" s="80"/>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c r="AR130" s="81"/>
      <c r="AS130" s="81"/>
      <c r="AT130" s="81"/>
      <c r="AU130" s="81"/>
      <c r="AV130" s="81"/>
      <c r="AW130" s="81"/>
      <c r="AX130" s="82"/>
    </row>
    <row r="131" ht="15.75" customHeight="1">
      <c r="A131" s="78"/>
      <c r="B131" s="78"/>
      <c r="C131" s="79"/>
      <c r="D131" s="79"/>
      <c r="E131" s="80"/>
      <c r="F131" s="80"/>
      <c r="G131" s="80"/>
      <c r="H131" s="80"/>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81"/>
      <c r="AO131" s="81"/>
      <c r="AP131" s="81"/>
      <c r="AQ131" s="81"/>
      <c r="AR131" s="81"/>
      <c r="AS131" s="81"/>
      <c r="AT131" s="81"/>
      <c r="AU131" s="81"/>
      <c r="AV131" s="81"/>
      <c r="AW131" s="81"/>
      <c r="AX131" s="82"/>
    </row>
    <row r="132" ht="15.75" customHeight="1">
      <c r="A132" s="78"/>
      <c r="B132" s="78"/>
      <c r="C132" s="79"/>
      <c r="D132" s="79"/>
      <c r="E132" s="80"/>
      <c r="F132" s="80"/>
      <c r="G132" s="80"/>
      <c r="H132" s="80"/>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81"/>
      <c r="AO132" s="81"/>
      <c r="AP132" s="81"/>
      <c r="AQ132" s="81"/>
      <c r="AR132" s="81"/>
      <c r="AS132" s="81"/>
      <c r="AT132" s="81"/>
      <c r="AU132" s="81"/>
      <c r="AV132" s="81"/>
      <c r="AW132" s="81"/>
      <c r="AX132" s="82"/>
    </row>
    <row r="133" ht="15.75" customHeight="1">
      <c r="A133" s="78"/>
      <c r="B133" s="78"/>
      <c r="C133" s="79"/>
      <c r="D133" s="79"/>
      <c r="E133" s="80"/>
      <c r="F133" s="80"/>
      <c r="G133" s="80"/>
      <c r="H133" s="80"/>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81"/>
      <c r="AO133" s="81"/>
      <c r="AP133" s="81"/>
      <c r="AQ133" s="81"/>
      <c r="AR133" s="81"/>
      <c r="AS133" s="81"/>
      <c r="AT133" s="81"/>
      <c r="AU133" s="81"/>
      <c r="AV133" s="81"/>
      <c r="AW133" s="81"/>
      <c r="AX133" s="82"/>
    </row>
    <row r="134" ht="15.75" customHeight="1">
      <c r="A134" s="78"/>
      <c r="B134" s="78"/>
      <c r="C134" s="79"/>
      <c r="D134" s="79"/>
      <c r="E134" s="80"/>
      <c r="F134" s="80"/>
      <c r="G134" s="80"/>
      <c r="H134" s="80"/>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81"/>
      <c r="AO134" s="81"/>
      <c r="AP134" s="81"/>
      <c r="AQ134" s="81"/>
      <c r="AR134" s="81"/>
      <c r="AS134" s="81"/>
      <c r="AT134" s="81"/>
      <c r="AU134" s="81"/>
      <c r="AV134" s="81"/>
      <c r="AW134" s="81"/>
      <c r="AX134" s="82"/>
    </row>
    <row r="135" ht="15.75" customHeight="1">
      <c r="A135" s="78"/>
      <c r="B135" s="78"/>
      <c r="C135" s="79"/>
      <c r="D135" s="79"/>
      <c r="E135" s="80"/>
      <c r="F135" s="80"/>
      <c r="G135" s="80"/>
      <c r="H135" s="80"/>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81"/>
      <c r="AO135" s="81"/>
      <c r="AP135" s="81"/>
      <c r="AQ135" s="81"/>
      <c r="AR135" s="81"/>
      <c r="AS135" s="81"/>
      <c r="AT135" s="81"/>
      <c r="AU135" s="81"/>
      <c r="AV135" s="81"/>
      <c r="AW135" s="81"/>
      <c r="AX135" s="82"/>
    </row>
    <row r="136" ht="15.75" customHeight="1">
      <c r="A136" s="78"/>
      <c r="B136" s="78"/>
      <c r="C136" s="79"/>
      <c r="D136" s="79"/>
      <c r="E136" s="80"/>
      <c r="F136" s="80"/>
      <c r="G136" s="80"/>
      <c r="H136" s="80"/>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81"/>
      <c r="AO136" s="81"/>
      <c r="AP136" s="81"/>
      <c r="AQ136" s="81"/>
      <c r="AR136" s="81"/>
      <c r="AS136" s="81"/>
      <c r="AT136" s="81"/>
      <c r="AU136" s="81"/>
      <c r="AV136" s="81"/>
      <c r="AW136" s="81"/>
      <c r="AX136" s="82"/>
    </row>
    <row r="137" ht="15.75" customHeight="1">
      <c r="A137" s="78"/>
      <c r="B137" s="78"/>
      <c r="C137" s="79"/>
      <c r="D137" s="79"/>
      <c r="E137" s="80"/>
      <c r="F137" s="80"/>
      <c r="G137" s="80"/>
      <c r="H137" s="80"/>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c r="AR137" s="81"/>
      <c r="AS137" s="81"/>
      <c r="AT137" s="81"/>
      <c r="AU137" s="81"/>
      <c r="AV137" s="81"/>
      <c r="AW137" s="81"/>
      <c r="AX137" s="82"/>
    </row>
    <row r="138" ht="15.75" customHeight="1">
      <c r="A138" s="78"/>
      <c r="B138" s="78"/>
      <c r="C138" s="79"/>
      <c r="D138" s="79"/>
      <c r="E138" s="80"/>
      <c r="F138" s="80"/>
      <c r="G138" s="80"/>
      <c r="H138" s="80"/>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c r="AJ138" s="81"/>
      <c r="AK138" s="81"/>
      <c r="AL138" s="81"/>
      <c r="AM138" s="81"/>
      <c r="AN138" s="81"/>
      <c r="AO138" s="81"/>
      <c r="AP138" s="81"/>
      <c r="AQ138" s="81"/>
      <c r="AR138" s="81"/>
      <c r="AS138" s="81"/>
      <c r="AT138" s="81"/>
      <c r="AU138" s="81"/>
      <c r="AV138" s="81"/>
      <c r="AW138" s="81"/>
      <c r="AX138" s="82"/>
    </row>
    <row r="139" ht="15.75" customHeight="1">
      <c r="A139" s="78"/>
      <c r="B139" s="78"/>
      <c r="C139" s="79"/>
      <c r="D139" s="79"/>
      <c r="E139" s="80"/>
      <c r="F139" s="80"/>
      <c r="G139" s="80"/>
      <c r="H139" s="80"/>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81"/>
      <c r="AO139" s="81"/>
      <c r="AP139" s="81"/>
      <c r="AQ139" s="81"/>
      <c r="AR139" s="81"/>
      <c r="AS139" s="81"/>
      <c r="AT139" s="81"/>
      <c r="AU139" s="81"/>
      <c r="AV139" s="81"/>
      <c r="AW139" s="81"/>
      <c r="AX139" s="82"/>
    </row>
    <row r="140" ht="15.75" customHeight="1">
      <c r="A140" s="78"/>
      <c r="B140" s="78"/>
      <c r="C140" s="79"/>
      <c r="D140" s="79"/>
      <c r="E140" s="80"/>
      <c r="F140" s="80"/>
      <c r="G140" s="80"/>
      <c r="H140" s="80"/>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c r="AJ140" s="81"/>
      <c r="AK140" s="81"/>
      <c r="AL140" s="81"/>
      <c r="AM140" s="81"/>
      <c r="AN140" s="81"/>
      <c r="AO140" s="81"/>
      <c r="AP140" s="81"/>
      <c r="AQ140" s="81"/>
      <c r="AR140" s="81"/>
      <c r="AS140" s="81"/>
      <c r="AT140" s="81"/>
      <c r="AU140" s="81"/>
      <c r="AV140" s="81"/>
      <c r="AW140" s="81"/>
      <c r="AX140" s="82"/>
    </row>
    <row r="141" ht="15.75" customHeight="1">
      <c r="A141" s="78"/>
      <c r="B141" s="78"/>
      <c r="C141" s="79"/>
      <c r="D141" s="79"/>
      <c r="E141" s="80"/>
      <c r="F141" s="80"/>
      <c r="G141" s="80"/>
      <c r="H141" s="80"/>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1"/>
      <c r="AN141" s="81"/>
      <c r="AO141" s="81"/>
      <c r="AP141" s="81"/>
      <c r="AQ141" s="81"/>
      <c r="AR141" s="81"/>
      <c r="AS141" s="81"/>
      <c r="AT141" s="81"/>
      <c r="AU141" s="81"/>
      <c r="AV141" s="81"/>
      <c r="AW141" s="81"/>
      <c r="AX141" s="82"/>
    </row>
    <row r="142" ht="15.75" customHeight="1">
      <c r="A142" s="78"/>
      <c r="B142" s="78"/>
      <c r="C142" s="79"/>
      <c r="D142" s="79"/>
      <c r="E142" s="80"/>
      <c r="F142" s="80"/>
      <c r="G142" s="80"/>
      <c r="H142" s="80"/>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81"/>
      <c r="AO142" s="81"/>
      <c r="AP142" s="81"/>
      <c r="AQ142" s="81"/>
      <c r="AR142" s="81"/>
      <c r="AS142" s="81"/>
      <c r="AT142" s="81"/>
      <c r="AU142" s="81"/>
      <c r="AV142" s="81"/>
      <c r="AW142" s="81"/>
      <c r="AX142" s="82"/>
    </row>
    <row r="143" ht="15.75" customHeight="1">
      <c r="A143" s="78"/>
      <c r="B143" s="78"/>
      <c r="C143" s="79"/>
      <c r="D143" s="79"/>
      <c r="E143" s="80"/>
      <c r="F143" s="80"/>
      <c r="G143" s="80"/>
      <c r="H143" s="80"/>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1"/>
      <c r="AN143" s="81"/>
      <c r="AO143" s="81"/>
      <c r="AP143" s="81"/>
      <c r="AQ143" s="81"/>
      <c r="AR143" s="81"/>
      <c r="AS143" s="81"/>
      <c r="AT143" s="81"/>
      <c r="AU143" s="81"/>
      <c r="AV143" s="81"/>
      <c r="AW143" s="81"/>
      <c r="AX143" s="82"/>
    </row>
    <row r="144" ht="15.75" customHeight="1">
      <c r="A144" s="78"/>
      <c r="B144" s="78"/>
      <c r="C144" s="79"/>
      <c r="D144" s="79"/>
      <c r="E144" s="80"/>
      <c r="F144" s="80"/>
      <c r="G144" s="80"/>
      <c r="H144" s="80"/>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c r="AJ144" s="81"/>
      <c r="AK144" s="81"/>
      <c r="AL144" s="81"/>
      <c r="AM144" s="81"/>
      <c r="AN144" s="81"/>
      <c r="AO144" s="81"/>
      <c r="AP144" s="81"/>
      <c r="AQ144" s="81"/>
      <c r="AR144" s="81"/>
      <c r="AS144" s="81"/>
      <c r="AT144" s="81"/>
      <c r="AU144" s="81"/>
      <c r="AV144" s="81"/>
      <c r="AW144" s="81"/>
      <c r="AX144" s="82"/>
    </row>
    <row r="145" ht="15.75" customHeight="1">
      <c r="A145" s="78"/>
      <c r="B145" s="78"/>
      <c r="C145" s="79"/>
      <c r="D145" s="79"/>
      <c r="E145" s="80"/>
      <c r="F145" s="80"/>
      <c r="G145" s="80"/>
      <c r="H145" s="80"/>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81"/>
      <c r="AO145" s="81"/>
      <c r="AP145" s="81"/>
      <c r="AQ145" s="81"/>
      <c r="AR145" s="81"/>
      <c r="AS145" s="81"/>
      <c r="AT145" s="81"/>
      <c r="AU145" s="81"/>
      <c r="AV145" s="81"/>
      <c r="AW145" s="81"/>
      <c r="AX145" s="82"/>
    </row>
    <row r="146" ht="15.75" customHeight="1">
      <c r="A146" s="78"/>
      <c r="B146" s="78"/>
      <c r="C146" s="79"/>
      <c r="D146" s="79"/>
      <c r="E146" s="80"/>
      <c r="F146" s="80"/>
      <c r="G146" s="80"/>
      <c r="H146" s="80"/>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81"/>
      <c r="AO146" s="81"/>
      <c r="AP146" s="81"/>
      <c r="AQ146" s="81"/>
      <c r="AR146" s="81"/>
      <c r="AS146" s="81"/>
      <c r="AT146" s="81"/>
      <c r="AU146" s="81"/>
      <c r="AV146" s="81"/>
      <c r="AW146" s="81"/>
      <c r="AX146" s="82"/>
    </row>
    <row r="147" ht="15.75" customHeight="1">
      <c r="A147" s="78"/>
      <c r="B147" s="78"/>
      <c r="C147" s="79"/>
      <c r="D147" s="79"/>
      <c r="E147" s="80"/>
      <c r="F147" s="80"/>
      <c r="G147" s="80"/>
      <c r="H147" s="80"/>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1"/>
      <c r="AN147" s="81"/>
      <c r="AO147" s="81"/>
      <c r="AP147" s="81"/>
      <c r="AQ147" s="81"/>
      <c r="AR147" s="81"/>
      <c r="AS147" s="81"/>
      <c r="AT147" s="81"/>
      <c r="AU147" s="81"/>
      <c r="AV147" s="81"/>
      <c r="AW147" s="81"/>
      <c r="AX147" s="82"/>
    </row>
    <row r="148" ht="15.75" customHeight="1">
      <c r="A148" s="78"/>
      <c r="B148" s="78"/>
      <c r="C148" s="79"/>
      <c r="D148" s="79"/>
      <c r="E148" s="80"/>
      <c r="F148" s="80"/>
      <c r="G148" s="80"/>
      <c r="H148" s="80"/>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c r="AK148" s="81"/>
      <c r="AL148" s="81"/>
      <c r="AM148" s="81"/>
      <c r="AN148" s="81"/>
      <c r="AO148" s="81"/>
      <c r="AP148" s="81"/>
      <c r="AQ148" s="81"/>
      <c r="AR148" s="81"/>
      <c r="AS148" s="81"/>
      <c r="AT148" s="81"/>
      <c r="AU148" s="81"/>
      <c r="AV148" s="81"/>
      <c r="AW148" s="81"/>
      <c r="AX148" s="82"/>
    </row>
    <row r="149" ht="15.75" customHeight="1">
      <c r="A149" s="78"/>
      <c r="B149" s="78"/>
      <c r="C149" s="79"/>
      <c r="D149" s="79"/>
      <c r="E149" s="80"/>
      <c r="F149" s="80"/>
      <c r="G149" s="80"/>
      <c r="H149" s="80"/>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1"/>
      <c r="AN149" s="81"/>
      <c r="AO149" s="81"/>
      <c r="AP149" s="81"/>
      <c r="AQ149" s="81"/>
      <c r="AR149" s="81"/>
      <c r="AS149" s="81"/>
      <c r="AT149" s="81"/>
      <c r="AU149" s="81"/>
      <c r="AV149" s="81"/>
      <c r="AW149" s="81"/>
      <c r="AX149" s="82"/>
    </row>
    <row r="150" ht="15.75" customHeight="1">
      <c r="A150" s="78"/>
      <c r="B150" s="78"/>
      <c r="C150" s="79"/>
      <c r="D150" s="79"/>
      <c r="E150" s="80"/>
      <c r="F150" s="80"/>
      <c r="G150" s="80"/>
      <c r="H150" s="80"/>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c r="AJ150" s="81"/>
      <c r="AK150" s="81"/>
      <c r="AL150" s="81"/>
      <c r="AM150" s="81"/>
      <c r="AN150" s="81"/>
      <c r="AO150" s="81"/>
      <c r="AP150" s="81"/>
      <c r="AQ150" s="81"/>
      <c r="AR150" s="81"/>
      <c r="AS150" s="81"/>
      <c r="AT150" s="81"/>
      <c r="AU150" s="81"/>
      <c r="AV150" s="81"/>
      <c r="AW150" s="81"/>
      <c r="AX150" s="82"/>
    </row>
    <row r="151" ht="15.75" customHeight="1">
      <c r="A151" s="78"/>
      <c r="B151" s="78"/>
      <c r="C151" s="79"/>
      <c r="D151" s="79"/>
      <c r="E151" s="80"/>
      <c r="F151" s="80"/>
      <c r="G151" s="80"/>
      <c r="H151" s="80"/>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81"/>
      <c r="AO151" s="81"/>
      <c r="AP151" s="81"/>
      <c r="AQ151" s="81"/>
      <c r="AR151" s="81"/>
      <c r="AS151" s="81"/>
      <c r="AT151" s="81"/>
      <c r="AU151" s="81"/>
      <c r="AV151" s="81"/>
      <c r="AW151" s="81"/>
      <c r="AX151" s="82"/>
    </row>
    <row r="152" ht="15.75" customHeight="1">
      <c r="A152" s="78"/>
      <c r="B152" s="78"/>
      <c r="C152" s="79"/>
      <c r="D152" s="79"/>
      <c r="E152" s="80"/>
      <c r="F152" s="80"/>
      <c r="G152" s="80"/>
      <c r="H152" s="80"/>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c r="AJ152" s="81"/>
      <c r="AK152" s="81"/>
      <c r="AL152" s="81"/>
      <c r="AM152" s="81"/>
      <c r="AN152" s="81"/>
      <c r="AO152" s="81"/>
      <c r="AP152" s="81"/>
      <c r="AQ152" s="81"/>
      <c r="AR152" s="81"/>
      <c r="AS152" s="81"/>
      <c r="AT152" s="81"/>
      <c r="AU152" s="81"/>
      <c r="AV152" s="81"/>
      <c r="AW152" s="81"/>
      <c r="AX152" s="82"/>
    </row>
    <row r="153" ht="15.75" customHeight="1">
      <c r="A153" s="78"/>
      <c r="B153" s="78"/>
      <c r="C153" s="79"/>
      <c r="D153" s="79"/>
      <c r="E153" s="80"/>
      <c r="F153" s="80"/>
      <c r="G153" s="80"/>
      <c r="H153" s="80"/>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c r="AR153" s="81"/>
      <c r="AS153" s="81"/>
      <c r="AT153" s="81"/>
      <c r="AU153" s="81"/>
      <c r="AV153" s="81"/>
      <c r="AW153" s="81"/>
      <c r="AX153" s="82"/>
    </row>
    <row r="154" ht="15.75" customHeight="1">
      <c r="A154" s="78"/>
      <c r="B154" s="78"/>
      <c r="C154" s="79"/>
      <c r="D154" s="79"/>
      <c r="E154" s="80"/>
      <c r="F154" s="80"/>
      <c r="G154" s="80"/>
      <c r="H154" s="80"/>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c r="AR154" s="81"/>
      <c r="AS154" s="81"/>
      <c r="AT154" s="81"/>
      <c r="AU154" s="81"/>
      <c r="AV154" s="81"/>
      <c r="AW154" s="81"/>
      <c r="AX154" s="82"/>
    </row>
    <row r="155" ht="15.75" customHeight="1">
      <c r="A155" s="78"/>
      <c r="B155" s="78"/>
      <c r="C155" s="79"/>
      <c r="D155" s="79"/>
      <c r="E155" s="80"/>
      <c r="F155" s="80"/>
      <c r="G155" s="80"/>
      <c r="H155" s="80"/>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81"/>
      <c r="AO155" s="81"/>
      <c r="AP155" s="81"/>
      <c r="AQ155" s="81"/>
      <c r="AR155" s="81"/>
      <c r="AS155" s="81"/>
      <c r="AT155" s="81"/>
      <c r="AU155" s="81"/>
      <c r="AV155" s="81"/>
      <c r="AW155" s="81"/>
      <c r="AX155" s="82"/>
    </row>
    <row r="156" ht="15.75" customHeight="1">
      <c r="A156" s="78"/>
      <c r="B156" s="78"/>
      <c r="C156" s="79"/>
      <c r="D156" s="79"/>
      <c r="E156" s="80"/>
      <c r="F156" s="80"/>
      <c r="G156" s="80"/>
      <c r="H156" s="80"/>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c r="AR156" s="81"/>
      <c r="AS156" s="81"/>
      <c r="AT156" s="81"/>
      <c r="AU156" s="81"/>
      <c r="AV156" s="81"/>
      <c r="AW156" s="81"/>
      <c r="AX156" s="82"/>
    </row>
    <row r="157" ht="15.75" customHeight="1">
      <c r="A157" s="78"/>
      <c r="B157" s="78"/>
      <c r="C157" s="79"/>
      <c r="D157" s="79"/>
      <c r="E157" s="80"/>
      <c r="F157" s="80"/>
      <c r="G157" s="80"/>
      <c r="H157" s="80"/>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81"/>
      <c r="AW157" s="81"/>
      <c r="AX157" s="82"/>
    </row>
    <row r="158" ht="15.75" customHeight="1">
      <c r="A158" s="78"/>
      <c r="B158" s="78"/>
      <c r="C158" s="79"/>
      <c r="D158" s="79"/>
      <c r="E158" s="80"/>
      <c r="F158" s="80"/>
      <c r="G158" s="80"/>
      <c r="H158" s="80"/>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81"/>
      <c r="AO158" s="81"/>
      <c r="AP158" s="81"/>
      <c r="AQ158" s="81"/>
      <c r="AR158" s="81"/>
      <c r="AS158" s="81"/>
      <c r="AT158" s="81"/>
      <c r="AU158" s="81"/>
      <c r="AV158" s="81"/>
      <c r="AW158" s="81"/>
      <c r="AX158" s="82"/>
    </row>
    <row r="159" ht="15.75" customHeight="1">
      <c r="A159" s="78"/>
      <c r="B159" s="78"/>
      <c r="C159" s="79"/>
      <c r="D159" s="79"/>
      <c r="E159" s="80"/>
      <c r="F159" s="80"/>
      <c r="G159" s="80"/>
      <c r="H159" s="80"/>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c r="AR159" s="81"/>
      <c r="AS159" s="81"/>
      <c r="AT159" s="81"/>
      <c r="AU159" s="81"/>
      <c r="AV159" s="81"/>
      <c r="AW159" s="81"/>
      <c r="AX159" s="82"/>
    </row>
    <row r="160" ht="15.75" customHeight="1">
      <c r="A160" s="78"/>
      <c r="B160" s="78"/>
      <c r="C160" s="79"/>
      <c r="D160" s="79"/>
      <c r="E160" s="80"/>
      <c r="F160" s="80"/>
      <c r="G160" s="80"/>
      <c r="H160" s="80"/>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c r="AR160" s="81"/>
      <c r="AS160" s="81"/>
      <c r="AT160" s="81"/>
      <c r="AU160" s="81"/>
      <c r="AV160" s="81"/>
      <c r="AW160" s="81"/>
      <c r="AX160" s="82"/>
    </row>
    <row r="161" ht="15.75" customHeight="1">
      <c r="A161" s="78"/>
      <c r="B161" s="78"/>
      <c r="C161" s="79"/>
      <c r="D161" s="79"/>
      <c r="E161" s="80"/>
      <c r="F161" s="80"/>
      <c r="G161" s="80"/>
      <c r="H161" s="80"/>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81"/>
      <c r="AO161" s="81"/>
      <c r="AP161" s="81"/>
      <c r="AQ161" s="81"/>
      <c r="AR161" s="81"/>
      <c r="AS161" s="81"/>
      <c r="AT161" s="81"/>
      <c r="AU161" s="81"/>
      <c r="AV161" s="81"/>
      <c r="AW161" s="81"/>
      <c r="AX161" s="82"/>
    </row>
    <row r="162" ht="15.75" customHeight="1">
      <c r="A162" s="78"/>
      <c r="B162" s="78"/>
      <c r="C162" s="79"/>
      <c r="D162" s="79"/>
      <c r="E162" s="80"/>
      <c r="F162" s="80"/>
      <c r="G162" s="80"/>
      <c r="H162" s="80"/>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81"/>
      <c r="AO162" s="81"/>
      <c r="AP162" s="81"/>
      <c r="AQ162" s="81"/>
      <c r="AR162" s="81"/>
      <c r="AS162" s="81"/>
      <c r="AT162" s="81"/>
      <c r="AU162" s="81"/>
      <c r="AV162" s="81"/>
      <c r="AW162" s="81"/>
      <c r="AX162" s="82"/>
    </row>
    <row r="163" ht="15.75" customHeight="1">
      <c r="A163" s="78"/>
      <c r="B163" s="78"/>
      <c r="C163" s="79"/>
      <c r="D163" s="79"/>
      <c r="E163" s="80"/>
      <c r="F163" s="80"/>
      <c r="G163" s="80"/>
      <c r="H163" s="80"/>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81"/>
      <c r="AO163" s="81"/>
      <c r="AP163" s="81"/>
      <c r="AQ163" s="81"/>
      <c r="AR163" s="81"/>
      <c r="AS163" s="81"/>
      <c r="AT163" s="81"/>
      <c r="AU163" s="81"/>
      <c r="AV163" s="81"/>
      <c r="AW163" s="81"/>
      <c r="AX163" s="82"/>
    </row>
    <row r="164" ht="15.75" customHeight="1">
      <c r="A164" s="78"/>
      <c r="B164" s="78"/>
      <c r="C164" s="79"/>
      <c r="D164" s="79"/>
      <c r="E164" s="80"/>
      <c r="F164" s="80"/>
      <c r="G164" s="80"/>
      <c r="H164" s="80"/>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81"/>
      <c r="AO164" s="81"/>
      <c r="AP164" s="81"/>
      <c r="AQ164" s="81"/>
      <c r="AR164" s="81"/>
      <c r="AS164" s="81"/>
      <c r="AT164" s="81"/>
      <c r="AU164" s="81"/>
      <c r="AV164" s="81"/>
      <c r="AW164" s="81"/>
      <c r="AX164" s="82"/>
    </row>
    <row r="165" ht="15.75" customHeight="1">
      <c r="A165" s="78"/>
      <c r="B165" s="78"/>
      <c r="C165" s="79"/>
      <c r="D165" s="79"/>
      <c r="E165" s="80"/>
      <c r="F165" s="80"/>
      <c r="G165" s="80"/>
      <c r="H165" s="80"/>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81"/>
      <c r="AO165" s="81"/>
      <c r="AP165" s="81"/>
      <c r="AQ165" s="81"/>
      <c r="AR165" s="81"/>
      <c r="AS165" s="81"/>
      <c r="AT165" s="81"/>
      <c r="AU165" s="81"/>
      <c r="AV165" s="81"/>
      <c r="AW165" s="81"/>
      <c r="AX165" s="82"/>
    </row>
    <row r="166" ht="15.75" customHeight="1">
      <c r="A166" s="78"/>
      <c r="B166" s="78"/>
      <c r="C166" s="79"/>
      <c r="D166" s="79"/>
      <c r="E166" s="80"/>
      <c r="F166" s="80"/>
      <c r="G166" s="80"/>
      <c r="H166" s="80"/>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c r="AJ166" s="81"/>
      <c r="AK166" s="81"/>
      <c r="AL166" s="81"/>
      <c r="AM166" s="81"/>
      <c r="AN166" s="81"/>
      <c r="AO166" s="81"/>
      <c r="AP166" s="81"/>
      <c r="AQ166" s="81"/>
      <c r="AR166" s="81"/>
      <c r="AS166" s="81"/>
      <c r="AT166" s="81"/>
      <c r="AU166" s="81"/>
      <c r="AV166" s="81"/>
      <c r="AW166" s="81"/>
      <c r="AX166" s="82"/>
    </row>
    <row r="167" ht="15.75" customHeight="1">
      <c r="A167" s="78"/>
      <c r="B167" s="78"/>
      <c r="C167" s="79"/>
      <c r="D167" s="79"/>
      <c r="E167" s="80"/>
      <c r="F167" s="80"/>
      <c r="G167" s="80"/>
      <c r="H167" s="80"/>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c r="AK167" s="81"/>
      <c r="AL167" s="81"/>
      <c r="AM167" s="81"/>
      <c r="AN167" s="81"/>
      <c r="AO167" s="81"/>
      <c r="AP167" s="81"/>
      <c r="AQ167" s="81"/>
      <c r="AR167" s="81"/>
      <c r="AS167" s="81"/>
      <c r="AT167" s="81"/>
      <c r="AU167" s="81"/>
      <c r="AV167" s="81"/>
      <c r="AW167" s="81"/>
      <c r="AX167" s="82"/>
    </row>
    <row r="168" ht="15.75" customHeight="1">
      <c r="A168" s="78"/>
      <c r="B168" s="78"/>
      <c r="C168" s="79"/>
      <c r="D168" s="79"/>
      <c r="E168" s="80"/>
      <c r="F168" s="80"/>
      <c r="G168" s="80"/>
      <c r="H168" s="80"/>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c r="AJ168" s="81"/>
      <c r="AK168" s="81"/>
      <c r="AL168" s="81"/>
      <c r="AM168" s="81"/>
      <c r="AN168" s="81"/>
      <c r="AO168" s="81"/>
      <c r="AP168" s="81"/>
      <c r="AQ168" s="81"/>
      <c r="AR168" s="81"/>
      <c r="AS168" s="81"/>
      <c r="AT168" s="81"/>
      <c r="AU168" s="81"/>
      <c r="AV168" s="81"/>
      <c r="AW168" s="81"/>
      <c r="AX168" s="82"/>
    </row>
    <row r="169" ht="15.75" customHeight="1">
      <c r="A169" s="78"/>
      <c r="B169" s="78"/>
      <c r="C169" s="79"/>
      <c r="D169" s="79"/>
      <c r="E169" s="80"/>
      <c r="F169" s="80"/>
      <c r="G169" s="80"/>
      <c r="H169" s="80"/>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c r="AJ169" s="81"/>
      <c r="AK169" s="81"/>
      <c r="AL169" s="81"/>
      <c r="AM169" s="81"/>
      <c r="AN169" s="81"/>
      <c r="AO169" s="81"/>
      <c r="AP169" s="81"/>
      <c r="AQ169" s="81"/>
      <c r="AR169" s="81"/>
      <c r="AS169" s="81"/>
      <c r="AT169" s="81"/>
      <c r="AU169" s="81"/>
      <c r="AV169" s="81"/>
      <c r="AW169" s="81"/>
      <c r="AX169" s="82"/>
    </row>
    <row r="170" ht="15.75" customHeight="1">
      <c r="A170" s="78"/>
      <c r="B170" s="78"/>
      <c r="C170" s="79"/>
      <c r="D170" s="79"/>
      <c r="E170" s="80"/>
      <c r="F170" s="80"/>
      <c r="G170" s="80"/>
      <c r="H170" s="80"/>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c r="AJ170" s="81"/>
      <c r="AK170" s="81"/>
      <c r="AL170" s="81"/>
      <c r="AM170" s="81"/>
      <c r="AN170" s="81"/>
      <c r="AO170" s="81"/>
      <c r="AP170" s="81"/>
      <c r="AQ170" s="81"/>
      <c r="AR170" s="81"/>
      <c r="AS170" s="81"/>
      <c r="AT170" s="81"/>
      <c r="AU170" s="81"/>
      <c r="AV170" s="81"/>
      <c r="AW170" s="81"/>
      <c r="AX170" s="82"/>
    </row>
    <row r="171" ht="15.75" customHeight="1">
      <c r="A171" s="78"/>
      <c r="B171" s="78"/>
      <c r="C171" s="79"/>
      <c r="D171" s="79"/>
      <c r="E171" s="80"/>
      <c r="F171" s="80"/>
      <c r="G171" s="80"/>
      <c r="H171" s="80"/>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c r="AJ171" s="81"/>
      <c r="AK171" s="81"/>
      <c r="AL171" s="81"/>
      <c r="AM171" s="81"/>
      <c r="AN171" s="81"/>
      <c r="AO171" s="81"/>
      <c r="AP171" s="81"/>
      <c r="AQ171" s="81"/>
      <c r="AR171" s="81"/>
      <c r="AS171" s="81"/>
      <c r="AT171" s="81"/>
      <c r="AU171" s="81"/>
      <c r="AV171" s="81"/>
      <c r="AW171" s="81"/>
      <c r="AX171" s="82"/>
    </row>
    <row r="172" ht="15.75" customHeight="1">
      <c r="A172" s="78"/>
      <c r="B172" s="78"/>
      <c r="C172" s="79"/>
      <c r="D172" s="79"/>
      <c r="E172" s="80"/>
      <c r="F172" s="80"/>
      <c r="G172" s="80"/>
      <c r="H172" s="80"/>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c r="AJ172" s="81"/>
      <c r="AK172" s="81"/>
      <c r="AL172" s="81"/>
      <c r="AM172" s="81"/>
      <c r="AN172" s="81"/>
      <c r="AO172" s="81"/>
      <c r="AP172" s="81"/>
      <c r="AQ172" s="81"/>
      <c r="AR172" s="81"/>
      <c r="AS172" s="81"/>
      <c r="AT172" s="81"/>
      <c r="AU172" s="81"/>
      <c r="AV172" s="81"/>
      <c r="AW172" s="81"/>
      <c r="AX172" s="82"/>
    </row>
    <row r="173" ht="15.75" customHeight="1">
      <c r="A173" s="78"/>
      <c r="B173" s="78"/>
      <c r="C173" s="79"/>
      <c r="D173" s="79"/>
      <c r="E173" s="80"/>
      <c r="F173" s="80"/>
      <c r="G173" s="80"/>
      <c r="H173" s="80"/>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c r="AJ173" s="81"/>
      <c r="AK173" s="81"/>
      <c r="AL173" s="81"/>
      <c r="AM173" s="81"/>
      <c r="AN173" s="81"/>
      <c r="AO173" s="81"/>
      <c r="AP173" s="81"/>
      <c r="AQ173" s="81"/>
      <c r="AR173" s="81"/>
      <c r="AS173" s="81"/>
      <c r="AT173" s="81"/>
      <c r="AU173" s="81"/>
      <c r="AV173" s="81"/>
      <c r="AW173" s="81"/>
      <c r="AX173" s="82"/>
    </row>
    <row r="174" ht="15.75" customHeight="1">
      <c r="A174" s="78"/>
      <c r="B174" s="78"/>
      <c r="C174" s="79"/>
      <c r="D174" s="79"/>
      <c r="E174" s="80"/>
      <c r="F174" s="80"/>
      <c r="G174" s="80"/>
      <c r="H174" s="80"/>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c r="AJ174" s="81"/>
      <c r="AK174" s="81"/>
      <c r="AL174" s="81"/>
      <c r="AM174" s="81"/>
      <c r="AN174" s="81"/>
      <c r="AO174" s="81"/>
      <c r="AP174" s="81"/>
      <c r="AQ174" s="81"/>
      <c r="AR174" s="81"/>
      <c r="AS174" s="81"/>
      <c r="AT174" s="81"/>
      <c r="AU174" s="81"/>
      <c r="AV174" s="81"/>
      <c r="AW174" s="81"/>
      <c r="AX174" s="82"/>
    </row>
    <row r="175" ht="15.75" customHeight="1">
      <c r="A175" s="78"/>
      <c r="B175" s="78"/>
      <c r="C175" s="79"/>
      <c r="D175" s="79"/>
      <c r="E175" s="80"/>
      <c r="F175" s="80"/>
      <c r="G175" s="80"/>
      <c r="H175" s="80"/>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2"/>
    </row>
    <row r="176" ht="15.75" customHeight="1">
      <c r="A176" s="78"/>
      <c r="B176" s="78"/>
      <c r="C176" s="79"/>
      <c r="D176" s="79"/>
      <c r="E176" s="80"/>
      <c r="F176" s="80"/>
      <c r="G176" s="80"/>
      <c r="H176" s="80"/>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2"/>
    </row>
    <row r="177" ht="15.75" customHeight="1">
      <c r="A177" s="78"/>
      <c r="B177" s="78"/>
      <c r="C177" s="79"/>
      <c r="D177" s="79"/>
      <c r="E177" s="80"/>
      <c r="F177" s="80"/>
      <c r="G177" s="80"/>
      <c r="H177" s="80"/>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2"/>
    </row>
    <row r="178" ht="15.75" customHeight="1">
      <c r="A178" s="78"/>
      <c r="B178" s="78"/>
      <c r="C178" s="79"/>
      <c r="D178" s="79"/>
      <c r="E178" s="80"/>
      <c r="F178" s="80"/>
      <c r="G178" s="80"/>
      <c r="H178" s="80"/>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2"/>
    </row>
    <row r="179" ht="15.75" customHeight="1">
      <c r="A179" s="78"/>
      <c r="B179" s="78"/>
      <c r="C179" s="79"/>
      <c r="D179" s="79"/>
      <c r="E179" s="80"/>
      <c r="F179" s="80"/>
      <c r="G179" s="80"/>
      <c r="H179" s="80"/>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2"/>
    </row>
    <row r="180" ht="15.75" customHeight="1">
      <c r="A180" s="78"/>
      <c r="B180" s="78"/>
      <c r="C180" s="79"/>
      <c r="D180" s="79"/>
      <c r="E180" s="80"/>
      <c r="F180" s="80"/>
      <c r="G180" s="80"/>
      <c r="H180" s="80"/>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2"/>
    </row>
    <row r="181" ht="15.75" customHeight="1">
      <c r="A181" s="78"/>
      <c r="B181" s="78"/>
      <c r="C181" s="79"/>
      <c r="D181" s="79"/>
      <c r="E181" s="80"/>
      <c r="F181" s="80"/>
      <c r="G181" s="80"/>
      <c r="H181" s="80"/>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2"/>
    </row>
    <row r="182" ht="15.75" customHeight="1">
      <c r="A182" s="78"/>
      <c r="B182" s="78"/>
      <c r="C182" s="79"/>
      <c r="D182" s="79"/>
      <c r="E182" s="80"/>
      <c r="F182" s="80"/>
      <c r="G182" s="80"/>
      <c r="H182" s="80"/>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2"/>
    </row>
    <row r="183" ht="15.75" customHeight="1">
      <c r="A183" s="78"/>
      <c r="B183" s="78"/>
      <c r="C183" s="79"/>
      <c r="D183" s="79"/>
      <c r="E183" s="80"/>
      <c r="F183" s="80"/>
      <c r="G183" s="80"/>
      <c r="H183" s="80"/>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2"/>
    </row>
    <row r="184" ht="15.75" customHeight="1">
      <c r="A184" s="78"/>
      <c r="B184" s="78"/>
      <c r="C184" s="79"/>
      <c r="D184" s="79"/>
      <c r="E184" s="80"/>
      <c r="F184" s="80"/>
      <c r="G184" s="80"/>
      <c r="H184" s="80"/>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2"/>
    </row>
    <row r="185" ht="15.75" customHeight="1">
      <c r="A185" s="78"/>
      <c r="B185" s="78"/>
      <c r="C185" s="79"/>
      <c r="D185" s="79"/>
      <c r="E185" s="80"/>
      <c r="F185" s="80"/>
      <c r="G185" s="80"/>
      <c r="H185" s="80"/>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2"/>
    </row>
    <row r="186" ht="15.75" customHeight="1">
      <c r="A186" s="78"/>
      <c r="B186" s="78"/>
      <c r="C186" s="79"/>
      <c r="D186" s="79"/>
      <c r="E186" s="80"/>
      <c r="F186" s="80"/>
      <c r="G186" s="80"/>
      <c r="H186" s="80"/>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2"/>
    </row>
    <row r="187" ht="15.75" customHeight="1">
      <c r="A187" s="78"/>
      <c r="B187" s="78"/>
      <c r="C187" s="79"/>
      <c r="D187" s="79"/>
      <c r="E187" s="80"/>
      <c r="F187" s="80"/>
      <c r="G187" s="80"/>
      <c r="H187" s="80"/>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2"/>
    </row>
    <row r="188" ht="15.75" customHeight="1">
      <c r="A188" s="78"/>
      <c r="B188" s="78"/>
      <c r="C188" s="79"/>
      <c r="D188" s="79"/>
      <c r="E188" s="80"/>
      <c r="F188" s="80"/>
      <c r="G188" s="80"/>
      <c r="H188" s="80"/>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c r="AJ188" s="81"/>
      <c r="AK188" s="81"/>
      <c r="AL188" s="81"/>
      <c r="AM188" s="81"/>
      <c r="AN188" s="81"/>
      <c r="AO188" s="81"/>
      <c r="AP188" s="81"/>
      <c r="AQ188" s="81"/>
      <c r="AR188" s="81"/>
      <c r="AS188" s="81"/>
      <c r="AT188" s="81"/>
      <c r="AU188" s="81"/>
      <c r="AV188" s="81"/>
      <c r="AW188" s="81"/>
      <c r="AX188" s="82"/>
    </row>
    <row r="189" ht="15.75" customHeight="1">
      <c r="A189" s="78"/>
      <c r="B189" s="78"/>
      <c r="C189" s="79"/>
      <c r="D189" s="79"/>
      <c r="E189" s="80"/>
      <c r="F189" s="80"/>
      <c r="G189" s="80"/>
      <c r="H189" s="80"/>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c r="AJ189" s="81"/>
      <c r="AK189" s="81"/>
      <c r="AL189" s="81"/>
      <c r="AM189" s="81"/>
      <c r="AN189" s="81"/>
      <c r="AO189" s="81"/>
      <c r="AP189" s="81"/>
      <c r="AQ189" s="81"/>
      <c r="AR189" s="81"/>
      <c r="AS189" s="81"/>
      <c r="AT189" s="81"/>
      <c r="AU189" s="81"/>
      <c r="AV189" s="81"/>
      <c r="AW189" s="81"/>
      <c r="AX189" s="82"/>
    </row>
    <row r="190" ht="15.75" customHeight="1">
      <c r="A190" s="78"/>
      <c r="B190" s="78"/>
      <c r="C190" s="79"/>
      <c r="D190" s="79"/>
      <c r="E190" s="80"/>
      <c r="F190" s="80"/>
      <c r="G190" s="80"/>
      <c r="H190" s="80"/>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81"/>
      <c r="AO190" s="81"/>
      <c r="AP190" s="81"/>
      <c r="AQ190" s="81"/>
      <c r="AR190" s="81"/>
      <c r="AS190" s="81"/>
      <c r="AT190" s="81"/>
      <c r="AU190" s="81"/>
      <c r="AV190" s="81"/>
      <c r="AW190" s="81"/>
      <c r="AX190" s="82"/>
    </row>
    <row r="191" ht="15.75" customHeight="1">
      <c r="A191" s="78"/>
      <c r="B191" s="78"/>
      <c r="C191" s="79"/>
      <c r="D191" s="79"/>
      <c r="E191" s="80"/>
      <c r="F191" s="80"/>
      <c r="G191" s="80"/>
      <c r="H191" s="80"/>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c r="AJ191" s="81"/>
      <c r="AK191" s="81"/>
      <c r="AL191" s="81"/>
      <c r="AM191" s="81"/>
      <c r="AN191" s="81"/>
      <c r="AO191" s="81"/>
      <c r="AP191" s="81"/>
      <c r="AQ191" s="81"/>
      <c r="AR191" s="81"/>
      <c r="AS191" s="81"/>
      <c r="AT191" s="81"/>
      <c r="AU191" s="81"/>
      <c r="AV191" s="81"/>
      <c r="AW191" s="81"/>
      <c r="AX191" s="82"/>
    </row>
    <row r="192" ht="15.75" customHeight="1">
      <c r="A192" s="78"/>
      <c r="B192" s="78"/>
      <c r="C192" s="79"/>
      <c r="D192" s="79"/>
      <c r="E192" s="80"/>
      <c r="F192" s="80"/>
      <c r="G192" s="80"/>
      <c r="H192" s="80"/>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c r="AJ192" s="81"/>
      <c r="AK192" s="81"/>
      <c r="AL192" s="81"/>
      <c r="AM192" s="81"/>
      <c r="AN192" s="81"/>
      <c r="AO192" s="81"/>
      <c r="AP192" s="81"/>
      <c r="AQ192" s="81"/>
      <c r="AR192" s="81"/>
      <c r="AS192" s="81"/>
      <c r="AT192" s="81"/>
      <c r="AU192" s="81"/>
      <c r="AV192" s="81"/>
      <c r="AW192" s="81"/>
      <c r="AX192" s="82"/>
    </row>
    <row r="193" ht="15.75" customHeight="1">
      <c r="A193" s="78"/>
      <c r="B193" s="78"/>
      <c r="C193" s="79"/>
      <c r="D193" s="79"/>
      <c r="E193" s="80"/>
      <c r="F193" s="80"/>
      <c r="G193" s="80"/>
      <c r="H193" s="80"/>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c r="AJ193" s="81"/>
      <c r="AK193" s="81"/>
      <c r="AL193" s="81"/>
      <c r="AM193" s="81"/>
      <c r="AN193" s="81"/>
      <c r="AO193" s="81"/>
      <c r="AP193" s="81"/>
      <c r="AQ193" s="81"/>
      <c r="AR193" s="81"/>
      <c r="AS193" s="81"/>
      <c r="AT193" s="81"/>
      <c r="AU193" s="81"/>
      <c r="AV193" s="81"/>
      <c r="AW193" s="81"/>
      <c r="AX193" s="82"/>
    </row>
    <row r="194" ht="15.75" customHeight="1">
      <c r="A194" s="78"/>
      <c r="B194" s="78"/>
      <c r="C194" s="79"/>
      <c r="D194" s="79"/>
      <c r="E194" s="80"/>
      <c r="F194" s="80"/>
      <c r="G194" s="80"/>
      <c r="H194" s="80"/>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c r="AJ194" s="81"/>
      <c r="AK194" s="81"/>
      <c r="AL194" s="81"/>
      <c r="AM194" s="81"/>
      <c r="AN194" s="81"/>
      <c r="AO194" s="81"/>
      <c r="AP194" s="81"/>
      <c r="AQ194" s="81"/>
      <c r="AR194" s="81"/>
      <c r="AS194" s="81"/>
      <c r="AT194" s="81"/>
      <c r="AU194" s="81"/>
      <c r="AV194" s="81"/>
      <c r="AW194" s="81"/>
      <c r="AX194" s="82"/>
    </row>
    <row r="195" ht="15.75" customHeight="1">
      <c r="A195" s="78"/>
      <c r="B195" s="78"/>
      <c r="C195" s="79"/>
      <c r="D195" s="79"/>
      <c r="E195" s="80"/>
      <c r="F195" s="80"/>
      <c r="G195" s="80"/>
      <c r="H195" s="80"/>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c r="AJ195" s="81"/>
      <c r="AK195" s="81"/>
      <c r="AL195" s="81"/>
      <c r="AM195" s="81"/>
      <c r="AN195" s="81"/>
      <c r="AO195" s="81"/>
      <c r="AP195" s="81"/>
      <c r="AQ195" s="81"/>
      <c r="AR195" s="81"/>
      <c r="AS195" s="81"/>
      <c r="AT195" s="81"/>
      <c r="AU195" s="81"/>
      <c r="AV195" s="81"/>
      <c r="AW195" s="81"/>
      <c r="AX195" s="82"/>
    </row>
    <row r="196" ht="15.75" customHeight="1">
      <c r="A196" s="78"/>
      <c r="B196" s="78"/>
      <c r="C196" s="79"/>
      <c r="D196" s="79"/>
      <c r="E196" s="80"/>
      <c r="F196" s="80"/>
      <c r="G196" s="80"/>
      <c r="H196" s="80"/>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81"/>
      <c r="AL196" s="81"/>
      <c r="AM196" s="81"/>
      <c r="AN196" s="81"/>
      <c r="AO196" s="81"/>
      <c r="AP196" s="81"/>
      <c r="AQ196" s="81"/>
      <c r="AR196" s="81"/>
      <c r="AS196" s="81"/>
      <c r="AT196" s="81"/>
      <c r="AU196" s="81"/>
      <c r="AV196" s="81"/>
      <c r="AW196" s="81"/>
      <c r="AX196" s="82"/>
    </row>
    <row r="197" ht="15.75" customHeight="1">
      <c r="A197" s="78"/>
      <c r="B197" s="78"/>
      <c r="C197" s="79"/>
      <c r="D197" s="79"/>
      <c r="E197" s="80"/>
      <c r="F197" s="80"/>
      <c r="G197" s="80"/>
      <c r="H197" s="80"/>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c r="AJ197" s="81"/>
      <c r="AK197" s="81"/>
      <c r="AL197" s="81"/>
      <c r="AM197" s="81"/>
      <c r="AN197" s="81"/>
      <c r="AO197" s="81"/>
      <c r="AP197" s="81"/>
      <c r="AQ197" s="81"/>
      <c r="AR197" s="81"/>
      <c r="AS197" s="81"/>
      <c r="AT197" s="81"/>
      <c r="AU197" s="81"/>
      <c r="AV197" s="81"/>
      <c r="AW197" s="81"/>
      <c r="AX197" s="82"/>
    </row>
    <row r="198" ht="15.75" customHeight="1">
      <c r="A198" s="78"/>
      <c r="B198" s="78"/>
      <c r="C198" s="79"/>
      <c r="D198" s="79"/>
      <c r="E198" s="80"/>
      <c r="F198" s="80"/>
      <c r="G198" s="80"/>
      <c r="H198" s="80"/>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c r="AL198" s="81"/>
      <c r="AM198" s="81"/>
      <c r="AN198" s="81"/>
      <c r="AO198" s="81"/>
      <c r="AP198" s="81"/>
      <c r="AQ198" s="81"/>
      <c r="AR198" s="81"/>
      <c r="AS198" s="81"/>
      <c r="AT198" s="81"/>
      <c r="AU198" s="81"/>
      <c r="AV198" s="81"/>
      <c r="AW198" s="81"/>
      <c r="AX198" s="82"/>
    </row>
    <row r="199" ht="15.75" customHeight="1">
      <c r="A199" s="78"/>
      <c r="B199" s="78"/>
      <c r="C199" s="79"/>
      <c r="D199" s="79"/>
      <c r="E199" s="80"/>
      <c r="F199" s="80"/>
      <c r="G199" s="80"/>
      <c r="H199" s="80"/>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c r="AJ199" s="81"/>
      <c r="AK199" s="81"/>
      <c r="AL199" s="81"/>
      <c r="AM199" s="81"/>
      <c r="AN199" s="81"/>
      <c r="AO199" s="81"/>
      <c r="AP199" s="81"/>
      <c r="AQ199" s="81"/>
      <c r="AR199" s="81"/>
      <c r="AS199" s="81"/>
      <c r="AT199" s="81"/>
      <c r="AU199" s="81"/>
      <c r="AV199" s="81"/>
      <c r="AW199" s="81"/>
      <c r="AX199" s="82"/>
    </row>
    <row r="200" ht="15.75" customHeight="1">
      <c r="A200" s="78"/>
      <c r="B200" s="78"/>
      <c r="C200" s="79"/>
      <c r="D200" s="79"/>
      <c r="E200" s="80"/>
      <c r="F200" s="80"/>
      <c r="G200" s="80"/>
      <c r="H200" s="80"/>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c r="AJ200" s="81"/>
      <c r="AK200" s="81"/>
      <c r="AL200" s="81"/>
      <c r="AM200" s="81"/>
      <c r="AN200" s="81"/>
      <c r="AO200" s="81"/>
      <c r="AP200" s="81"/>
      <c r="AQ200" s="81"/>
      <c r="AR200" s="81"/>
      <c r="AS200" s="81"/>
      <c r="AT200" s="81"/>
      <c r="AU200" s="81"/>
      <c r="AV200" s="81"/>
      <c r="AW200" s="81"/>
      <c r="AX200" s="82"/>
    </row>
    <row r="201" ht="15.75" customHeight="1">
      <c r="A201" s="78"/>
      <c r="B201" s="78"/>
      <c r="C201" s="79"/>
      <c r="D201" s="79"/>
      <c r="E201" s="80"/>
      <c r="F201" s="80"/>
      <c r="G201" s="80"/>
      <c r="H201" s="80"/>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81"/>
      <c r="AL201" s="81"/>
      <c r="AM201" s="81"/>
      <c r="AN201" s="81"/>
      <c r="AO201" s="81"/>
      <c r="AP201" s="81"/>
      <c r="AQ201" s="81"/>
      <c r="AR201" s="81"/>
      <c r="AS201" s="81"/>
      <c r="AT201" s="81"/>
      <c r="AU201" s="81"/>
      <c r="AV201" s="81"/>
      <c r="AW201" s="81"/>
      <c r="AX201" s="82"/>
    </row>
    <row r="202" ht="15.75" customHeight="1">
      <c r="A202" s="78"/>
      <c r="B202" s="78"/>
      <c r="C202" s="79"/>
      <c r="D202" s="79"/>
      <c r="E202" s="80"/>
      <c r="F202" s="80"/>
      <c r="G202" s="80"/>
      <c r="H202" s="80"/>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c r="AJ202" s="81"/>
      <c r="AK202" s="81"/>
      <c r="AL202" s="81"/>
      <c r="AM202" s="81"/>
      <c r="AN202" s="81"/>
      <c r="AO202" s="81"/>
      <c r="AP202" s="81"/>
      <c r="AQ202" s="81"/>
      <c r="AR202" s="81"/>
      <c r="AS202" s="81"/>
      <c r="AT202" s="81"/>
      <c r="AU202" s="81"/>
      <c r="AV202" s="81"/>
      <c r="AW202" s="81"/>
      <c r="AX202" s="82"/>
    </row>
    <row r="203" ht="15.75" customHeight="1">
      <c r="A203" s="78"/>
      <c r="B203" s="78"/>
      <c r="C203" s="79"/>
      <c r="D203" s="79"/>
      <c r="E203" s="80"/>
      <c r="F203" s="80"/>
      <c r="G203" s="80"/>
      <c r="H203" s="80"/>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1"/>
      <c r="AN203" s="81"/>
      <c r="AO203" s="81"/>
      <c r="AP203" s="81"/>
      <c r="AQ203" s="81"/>
      <c r="AR203" s="81"/>
      <c r="AS203" s="81"/>
      <c r="AT203" s="81"/>
      <c r="AU203" s="81"/>
      <c r="AV203" s="81"/>
      <c r="AW203" s="81"/>
      <c r="AX203" s="82"/>
    </row>
    <row r="204" ht="15.75" customHeight="1">
      <c r="A204" s="78"/>
      <c r="B204" s="78"/>
      <c r="C204" s="79"/>
      <c r="D204" s="79"/>
      <c r="E204" s="80"/>
      <c r="F204" s="80"/>
      <c r="G204" s="80"/>
      <c r="H204" s="80"/>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c r="AJ204" s="81"/>
      <c r="AK204" s="81"/>
      <c r="AL204" s="81"/>
      <c r="AM204" s="81"/>
      <c r="AN204" s="81"/>
      <c r="AO204" s="81"/>
      <c r="AP204" s="81"/>
      <c r="AQ204" s="81"/>
      <c r="AR204" s="81"/>
      <c r="AS204" s="81"/>
      <c r="AT204" s="81"/>
      <c r="AU204" s="81"/>
      <c r="AV204" s="81"/>
      <c r="AW204" s="81"/>
      <c r="AX204" s="82"/>
    </row>
    <row r="205" ht="15.75" customHeight="1">
      <c r="A205" s="78"/>
      <c r="B205" s="78"/>
      <c r="C205" s="79"/>
      <c r="D205" s="79"/>
      <c r="E205" s="80"/>
      <c r="F205" s="80"/>
      <c r="G205" s="80"/>
      <c r="H205" s="80"/>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1"/>
      <c r="AN205" s="81"/>
      <c r="AO205" s="81"/>
      <c r="AP205" s="81"/>
      <c r="AQ205" s="81"/>
      <c r="AR205" s="81"/>
      <c r="AS205" s="81"/>
      <c r="AT205" s="81"/>
      <c r="AU205" s="81"/>
      <c r="AV205" s="81"/>
      <c r="AW205" s="81"/>
      <c r="AX205" s="82"/>
    </row>
    <row r="206" ht="15.75" customHeight="1">
      <c r="A206" s="78"/>
      <c r="B206" s="78"/>
      <c r="C206" s="79"/>
      <c r="D206" s="79"/>
      <c r="E206" s="80"/>
      <c r="F206" s="80"/>
      <c r="G206" s="80"/>
      <c r="H206" s="80"/>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c r="AJ206" s="81"/>
      <c r="AK206" s="81"/>
      <c r="AL206" s="81"/>
      <c r="AM206" s="81"/>
      <c r="AN206" s="81"/>
      <c r="AO206" s="81"/>
      <c r="AP206" s="81"/>
      <c r="AQ206" s="81"/>
      <c r="AR206" s="81"/>
      <c r="AS206" s="81"/>
      <c r="AT206" s="81"/>
      <c r="AU206" s="81"/>
      <c r="AV206" s="81"/>
      <c r="AW206" s="81"/>
      <c r="AX206" s="82"/>
    </row>
    <row r="207" ht="15.75" customHeight="1">
      <c r="A207" s="78"/>
      <c r="B207" s="78"/>
      <c r="C207" s="79"/>
      <c r="D207" s="79"/>
      <c r="E207" s="80"/>
      <c r="F207" s="80"/>
      <c r="G207" s="80"/>
      <c r="H207" s="80"/>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81"/>
      <c r="AO207" s="81"/>
      <c r="AP207" s="81"/>
      <c r="AQ207" s="81"/>
      <c r="AR207" s="81"/>
      <c r="AS207" s="81"/>
      <c r="AT207" s="81"/>
      <c r="AU207" s="81"/>
      <c r="AV207" s="81"/>
      <c r="AW207" s="81"/>
      <c r="AX207" s="82"/>
    </row>
    <row r="208" ht="15.75" customHeight="1">
      <c r="A208" s="78"/>
      <c r="B208" s="78"/>
      <c r="C208" s="79"/>
      <c r="D208" s="79"/>
      <c r="E208" s="80"/>
      <c r="F208" s="80"/>
      <c r="G208" s="80"/>
      <c r="H208" s="80"/>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81"/>
      <c r="AO208" s="81"/>
      <c r="AP208" s="81"/>
      <c r="AQ208" s="81"/>
      <c r="AR208" s="81"/>
      <c r="AS208" s="81"/>
      <c r="AT208" s="81"/>
      <c r="AU208" s="81"/>
      <c r="AV208" s="81"/>
      <c r="AW208" s="81"/>
      <c r="AX208" s="82"/>
    </row>
    <row r="209" ht="15.75" customHeight="1">
      <c r="A209" s="78"/>
      <c r="B209" s="78"/>
      <c r="C209" s="79"/>
      <c r="D209" s="79"/>
      <c r="E209" s="80"/>
      <c r="F209" s="80"/>
      <c r="G209" s="80"/>
      <c r="H209" s="80"/>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81"/>
      <c r="AO209" s="81"/>
      <c r="AP209" s="81"/>
      <c r="AQ209" s="81"/>
      <c r="AR209" s="81"/>
      <c r="AS209" s="81"/>
      <c r="AT209" s="81"/>
      <c r="AU209" s="81"/>
      <c r="AV209" s="81"/>
      <c r="AW209" s="81"/>
      <c r="AX209" s="82"/>
    </row>
    <row r="210" ht="15.75" customHeight="1">
      <c r="A210" s="78"/>
      <c r="B210" s="78"/>
      <c r="C210" s="79"/>
      <c r="D210" s="79"/>
      <c r="E210" s="80"/>
      <c r="F210" s="80"/>
      <c r="G210" s="80"/>
      <c r="H210" s="80"/>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c r="AJ210" s="81"/>
      <c r="AK210" s="81"/>
      <c r="AL210" s="81"/>
      <c r="AM210" s="81"/>
      <c r="AN210" s="81"/>
      <c r="AO210" s="81"/>
      <c r="AP210" s="81"/>
      <c r="AQ210" s="81"/>
      <c r="AR210" s="81"/>
      <c r="AS210" s="81"/>
      <c r="AT210" s="81"/>
      <c r="AU210" s="81"/>
      <c r="AV210" s="81"/>
      <c r="AW210" s="81"/>
      <c r="AX210" s="82"/>
    </row>
    <row r="211" ht="15.75" customHeight="1">
      <c r="A211" s="78"/>
      <c r="B211" s="78"/>
      <c r="C211" s="79"/>
      <c r="D211" s="79"/>
      <c r="E211" s="80"/>
      <c r="F211" s="80"/>
      <c r="G211" s="80"/>
      <c r="H211" s="80"/>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1"/>
      <c r="AN211" s="81"/>
      <c r="AO211" s="81"/>
      <c r="AP211" s="81"/>
      <c r="AQ211" s="81"/>
      <c r="AR211" s="81"/>
      <c r="AS211" s="81"/>
      <c r="AT211" s="81"/>
      <c r="AU211" s="81"/>
      <c r="AV211" s="81"/>
      <c r="AW211" s="81"/>
      <c r="AX211" s="82"/>
    </row>
    <row r="212" ht="15.75" customHeight="1">
      <c r="A212" s="78"/>
      <c r="B212" s="78"/>
      <c r="C212" s="79"/>
      <c r="D212" s="79"/>
      <c r="E212" s="80"/>
      <c r="F212" s="80"/>
      <c r="G212" s="80"/>
      <c r="H212" s="80"/>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c r="AI212" s="81"/>
      <c r="AJ212" s="81"/>
      <c r="AK212" s="81"/>
      <c r="AL212" s="81"/>
      <c r="AM212" s="81"/>
      <c r="AN212" s="81"/>
      <c r="AO212" s="81"/>
      <c r="AP212" s="81"/>
      <c r="AQ212" s="81"/>
      <c r="AR212" s="81"/>
      <c r="AS212" s="81"/>
      <c r="AT212" s="81"/>
      <c r="AU212" s="81"/>
      <c r="AV212" s="81"/>
      <c r="AW212" s="81"/>
      <c r="AX212" s="82"/>
    </row>
    <row r="213" ht="15.75" customHeight="1">
      <c r="A213" s="78"/>
      <c r="B213" s="78"/>
      <c r="C213" s="79"/>
      <c r="D213" s="79"/>
      <c r="E213" s="80"/>
      <c r="F213" s="80"/>
      <c r="G213" s="80"/>
      <c r="H213" s="80"/>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c r="AI213" s="81"/>
      <c r="AJ213" s="81"/>
      <c r="AK213" s="81"/>
      <c r="AL213" s="81"/>
      <c r="AM213" s="81"/>
      <c r="AN213" s="81"/>
      <c r="AO213" s="81"/>
      <c r="AP213" s="81"/>
      <c r="AQ213" s="81"/>
      <c r="AR213" s="81"/>
      <c r="AS213" s="81"/>
      <c r="AT213" s="81"/>
      <c r="AU213" s="81"/>
      <c r="AV213" s="81"/>
      <c r="AW213" s="81"/>
      <c r="AX213" s="82"/>
    </row>
    <row r="214" ht="15.75" customHeight="1">
      <c r="A214" s="78"/>
      <c r="B214" s="78"/>
      <c r="C214" s="79"/>
      <c r="D214" s="79"/>
      <c r="E214" s="80"/>
      <c r="F214" s="80"/>
      <c r="G214" s="80"/>
      <c r="H214" s="80"/>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c r="AI214" s="81"/>
      <c r="AJ214" s="81"/>
      <c r="AK214" s="81"/>
      <c r="AL214" s="81"/>
      <c r="AM214" s="81"/>
      <c r="AN214" s="81"/>
      <c r="AO214" s="81"/>
      <c r="AP214" s="81"/>
      <c r="AQ214" s="81"/>
      <c r="AR214" s="81"/>
      <c r="AS214" s="81"/>
      <c r="AT214" s="81"/>
      <c r="AU214" s="81"/>
      <c r="AV214" s="81"/>
      <c r="AW214" s="81"/>
      <c r="AX214" s="82"/>
    </row>
    <row r="215" ht="15.75" customHeight="1">
      <c r="A215" s="78"/>
      <c r="B215" s="78"/>
      <c r="C215" s="79"/>
      <c r="D215" s="79"/>
      <c r="E215" s="80"/>
      <c r="F215" s="80"/>
      <c r="G215" s="80"/>
      <c r="H215" s="80"/>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c r="AJ215" s="81"/>
      <c r="AK215" s="81"/>
      <c r="AL215" s="81"/>
      <c r="AM215" s="81"/>
      <c r="AN215" s="81"/>
      <c r="AO215" s="81"/>
      <c r="AP215" s="81"/>
      <c r="AQ215" s="81"/>
      <c r="AR215" s="81"/>
      <c r="AS215" s="81"/>
      <c r="AT215" s="81"/>
      <c r="AU215" s="81"/>
      <c r="AV215" s="81"/>
      <c r="AW215" s="81"/>
      <c r="AX215" s="82"/>
    </row>
    <row r="216" ht="15.75" customHeight="1">
      <c r="A216" s="78"/>
      <c r="B216" s="78"/>
      <c r="C216" s="79"/>
      <c r="D216" s="79"/>
      <c r="E216" s="80"/>
      <c r="F216" s="80"/>
      <c r="G216" s="80"/>
      <c r="H216" s="80"/>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c r="AI216" s="81"/>
      <c r="AJ216" s="81"/>
      <c r="AK216" s="81"/>
      <c r="AL216" s="81"/>
      <c r="AM216" s="81"/>
      <c r="AN216" s="81"/>
      <c r="AO216" s="81"/>
      <c r="AP216" s="81"/>
      <c r="AQ216" s="81"/>
      <c r="AR216" s="81"/>
      <c r="AS216" s="81"/>
      <c r="AT216" s="81"/>
      <c r="AU216" s="81"/>
      <c r="AV216" s="81"/>
      <c r="AW216" s="81"/>
      <c r="AX216" s="82"/>
    </row>
    <row r="217" ht="15.75" customHeight="1">
      <c r="A217" s="78"/>
      <c r="B217" s="78"/>
      <c r="C217" s="79"/>
      <c r="D217" s="79"/>
      <c r="E217" s="80"/>
      <c r="F217" s="80"/>
      <c r="G217" s="80"/>
      <c r="H217" s="80"/>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c r="AJ217" s="81"/>
      <c r="AK217" s="81"/>
      <c r="AL217" s="81"/>
      <c r="AM217" s="81"/>
      <c r="AN217" s="81"/>
      <c r="AO217" s="81"/>
      <c r="AP217" s="81"/>
      <c r="AQ217" s="81"/>
      <c r="AR217" s="81"/>
      <c r="AS217" s="81"/>
      <c r="AT217" s="81"/>
      <c r="AU217" s="81"/>
      <c r="AV217" s="81"/>
      <c r="AW217" s="81"/>
      <c r="AX217" s="82"/>
    </row>
    <row r="218" ht="15.75" customHeight="1">
      <c r="A218" s="78"/>
      <c r="B218" s="78"/>
      <c r="C218" s="79"/>
      <c r="D218" s="79"/>
      <c r="E218" s="80"/>
      <c r="F218" s="80"/>
      <c r="G218" s="80"/>
      <c r="H218" s="80"/>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c r="AJ218" s="81"/>
      <c r="AK218" s="81"/>
      <c r="AL218" s="81"/>
      <c r="AM218" s="81"/>
      <c r="AN218" s="81"/>
      <c r="AO218" s="81"/>
      <c r="AP218" s="81"/>
      <c r="AQ218" s="81"/>
      <c r="AR218" s="81"/>
      <c r="AS218" s="81"/>
      <c r="AT218" s="81"/>
      <c r="AU218" s="81"/>
      <c r="AV218" s="81"/>
      <c r="AW218" s="81"/>
      <c r="AX218" s="82"/>
    </row>
    <row r="219" ht="15.75" customHeight="1">
      <c r="A219" s="78"/>
      <c r="B219" s="78"/>
      <c r="C219" s="79"/>
      <c r="D219" s="79"/>
      <c r="E219" s="80"/>
      <c r="F219" s="80"/>
      <c r="G219" s="80"/>
      <c r="H219" s="80"/>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81"/>
      <c r="AO219" s="81"/>
      <c r="AP219" s="81"/>
      <c r="AQ219" s="81"/>
      <c r="AR219" s="81"/>
      <c r="AS219" s="81"/>
      <c r="AT219" s="81"/>
      <c r="AU219" s="81"/>
      <c r="AV219" s="81"/>
      <c r="AW219" s="81"/>
      <c r="AX219" s="82"/>
    </row>
    <row r="220" ht="15.75" customHeight="1">
      <c r="A220" s="78"/>
      <c r="B220" s="78"/>
      <c r="C220" s="79"/>
      <c r="D220" s="79"/>
      <c r="E220" s="80"/>
      <c r="F220" s="80"/>
      <c r="G220" s="80"/>
      <c r="H220" s="80"/>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c r="AI220" s="81"/>
      <c r="AJ220" s="81"/>
      <c r="AK220" s="81"/>
      <c r="AL220" s="81"/>
      <c r="AM220" s="81"/>
      <c r="AN220" s="81"/>
      <c r="AO220" s="81"/>
      <c r="AP220" s="81"/>
      <c r="AQ220" s="81"/>
      <c r="AR220" s="81"/>
      <c r="AS220" s="81"/>
      <c r="AT220" s="81"/>
      <c r="AU220" s="81"/>
      <c r="AV220" s="81"/>
      <c r="AW220" s="81"/>
      <c r="AX220" s="82"/>
    </row>
    <row r="221" ht="15.75" customHeight="1">
      <c r="A221" s="78"/>
      <c r="B221" s="78"/>
      <c r="C221" s="79"/>
      <c r="D221" s="79"/>
      <c r="E221" s="80"/>
      <c r="F221" s="80"/>
      <c r="G221" s="80"/>
      <c r="H221" s="80"/>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c r="AJ221" s="81"/>
      <c r="AK221" s="81"/>
      <c r="AL221" s="81"/>
      <c r="AM221" s="81"/>
      <c r="AN221" s="81"/>
      <c r="AO221" s="81"/>
      <c r="AP221" s="81"/>
      <c r="AQ221" s="81"/>
      <c r="AR221" s="81"/>
      <c r="AS221" s="81"/>
      <c r="AT221" s="81"/>
      <c r="AU221" s="81"/>
      <c r="AV221" s="81"/>
      <c r="AW221" s="81"/>
      <c r="AX221" s="82"/>
    </row>
    <row r="222" ht="15.75" customHeight="1">
      <c r="A222" s="78"/>
      <c r="B222" s="78"/>
      <c r="C222" s="79"/>
      <c r="D222" s="79"/>
      <c r="E222" s="80"/>
      <c r="F222" s="80"/>
      <c r="G222" s="80"/>
      <c r="H222" s="80"/>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c r="AI222" s="81"/>
      <c r="AJ222" s="81"/>
      <c r="AK222" s="81"/>
      <c r="AL222" s="81"/>
      <c r="AM222" s="81"/>
      <c r="AN222" s="81"/>
      <c r="AO222" s="81"/>
      <c r="AP222" s="81"/>
      <c r="AQ222" s="81"/>
      <c r="AR222" s="81"/>
      <c r="AS222" s="81"/>
      <c r="AT222" s="81"/>
      <c r="AU222" s="81"/>
      <c r="AV222" s="81"/>
      <c r="AW222" s="81"/>
      <c r="AX222" s="82"/>
    </row>
    <row r="223" ht="15.75" customHeight="1">
      <c r="A223" s="78"/>
      <c r="B223" s="78"/>
      <c r="C223" s="79"/>
      <c r="D223" s="79"/>
      <c r="E223" s="80"/>
      <c r="F223" s="80"/>
      <c r="G223" s="80"/>
      <c r="H223" s="80"/>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c r="AI223" s="81"/>
      <c r="AJ223" s="81"/>
      <c r="AK223" s="81"/>
      <c r="AL223" s="81"/>
      <c r="AM223" s="81"/>
      <c r="AN223" s="81"/>
      <c r="AO223" s="81"/>
      <c r="AP223" s="81"/>
      <c r="AQ223" s="81"/>
      <c r="AR223" s="81"/>
      <c r="AS223" s="81"/>
      <c r="AT223" s="81"/>
      <c r="AU223" s="81"/>
      <c r="AV223" s="81"/>
      <c r="AW223" s="81"/>
      <c r="AX223" s="82"/>
    </row>
    <row r="224" ht="15.75" customHeight="1">
      <c r="A224" s="78"/>
      <c r="B224" s="78"/>
      <c r="C224" s="79"/>
      <c r="D224" s="79"/>
      <c r="E224" s="80"/>
      <c r="F224" s="80"/>
      <c r="G224" s="80"/>
      <c r="H224" s="80"/>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c r="AJ224" s="81"/>
      <c r="AK224" s="81"/>
      <c r="AL224" s="81"/>
      <c r="AM224" s="81"/>
      <c r="AN224" s="81"/>
      <c r="AO224" s="81"/>
      <c r="AP224" s="81"/>
      <c r="AQ224" s="81"/>
      <c r="AR224" s="81"/>
      <c r="AS224" s="81"/>
      <c r="AT224" s="81"/>
      <c r="AU224" s="81"/>
      <c r="AV224" s="81"/>
      <c r="AW224" s="81"/>
      <c r="AX224" s="82"/>
    </row>
    <row r="225" ht="15.75" customHeight="1">
      <c r="A225" s="78"/>
      <c r="B225" s="78"/>
      <c r="C225" s="79"/>
      <c r="D225" s="79"/>
      <c r="E225" s="80"/>
      <c r="F225" s="80"/>
      <c r="G225" s="80"/>
      <c r="H225" s="80"/>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c r="AI225" s="81"/>
      <c r="AJ225" s="81"/>
      <c r="AK225" s="81"/>
      <c r="AL225" s="81"/>
      <c r="AM225" s="81"/>
      <c r="AN225" s="81"/>
      <c r="AO225" s="81"/>
      <c r="AP225" s="81"/>
      <c r="AQ225" s="81"/>
      <c r="AR225" s="81"/>
      <c r="AS225" s="81"/>
      <c r="AT225" s="81"/>
      <c r="AU225" s="81"/>
      <c r="AV225" s="81"/>
      <c r="AW225" s="81"/>
      <c r="AX225" s="82"/>
    </row>
    <row r="226" ht="15.75" customHeight="1">
      <c r="A226" s="78"/>
      <c r="B226" s="78"/>
      <c r="C226" s="79"/>
      <c r="D226" s="79"/>
      <c r="E226" s="80"/>
      <c r="F226" s="80"/>
      <c r="G226" s="80"/>
      <c r="H226" s="80"/>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c r="AI226" s="81"/>
      <c r="AJ226" s="81"/>
      <c r="AK226" s="81"/>
      <c r="AL226" s="81"/>
      <c r="AM226" s="81"/>
      <c r="AN226" s="81"/>
      <c r="AO226" s="81"/>
      <c r="AP226" s="81"/>
      <c r="AQ226" s="81"/>
      <c r="AR226" s="81"/>
      <c r="AS226" s="81"/>
      <c r="AT226" s="81"/>
      <c r="AU226" s="81"/>
      <c r="AV226" s="81"/>
      <c r="AW226" s="81"/>
      <c r="AX226" s="82"/>
    </row>
    <row r="227" ht="15.75" customHeight="1">
      <c r="A227" s="78"/>
      <c r="B227" s="78"/>
      <c r="C227" s="79"/>
      <c r="D227" s="79"/>
      <c r="E227" s="80"/>
      <c r="F227" s="80"/>
      <c r="G227" s="80"/>
      <c r="H227" s="80"/>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c r="AJ227" s="81"/>
      <c r="AK227" s="81"/>
      <c r="AL227" s="81"/>
      <c r="AM227" s="81"/>
      <c r="AN227" s="81"/>
      <c r="AO227" s="81"/>
      <c r="AP227" s="81"/>
      <c r="AQ227" s="81"/>
      <c r="AR227" s="81"/>
      <c r="AS227" s="81"/>
      <c r="AT227" s="81"/>
      <c r="AU227" s="81"/>
      <c r="AV227" s="81"/>
      <c r="AW227" s="81"/>
      <c r="AX227" s="82"/>
    </row>
    <row r="228" ht="15.75" customHeight="1">
      <c r="A228" s="78"/>
      <c r="B228" s="78"/>
      <c r="C228" s="79"/>
      <c r="D228" s="79"/>
      <c r="E228" s="80"/>
      <c r="F228" s="80"/>
      <c r="G228" s="80"/>
      <c r="H228" s="80"/>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c r="AJ228" s="81"/>
      <c r="AK228" s="81"/>
      <c r="AL228" s="81"/>
      <c r="AM228" s="81"/>
      <c r="AN228" s="81"/>
      <c r="AO228" s="81"/>
      <c r="AP228" s="81"/>
      <c r="AQ228" s="81"/>
      <c r="AR228" s="81"/>
      <c r="AS228" s="81"/>
      <c r="AT228" s="81"/>
      <c r="AU228" s="81"/>
      <c r="AV228" s="81"/>
      <c r="AW228" s="81"/>
      <c r="AX228" s="82"/>
    </row>
    <row r="229" ht="15.75" customHeight="1">
      <c r="A229" s="78"/>
      <c r="B229" s="78"/>
      <c r="C229" s="79"/>
      <c r="D229" s="79"/>
      <c r="E229" s="80"/>
      <c r="F229" s="80"/>
      <c r="G229" s="80"/>
      <c r="H229" s="80"/>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81"/>
      <c r="AO229" s="81"/>
      <c r="AP229" s="81"/>
      <c r="AQ229" s="81"/>
      <c r="AR229" s="81"/>
      <c r="AS229" s="81"/>
      <c r="AT229" s="81"/>
      <c r="AU229" s="81"/>
      <c r="AV229" s="81"/>
      <c r="AW229" s="81"/>
      <c r="AX229" s="82"/>
    </row>
    <row r="230" ht="15.75" customHeight="1">
      <c r="A230" s="78"/>
      <c r="B230" s="78"/>
      <c r="C230" s="79"/>
      <c r="D230" s="79"/>
      <c r="E230" s="80"/>
      <c r="F230" s="80"/>
      <c r="G230" s="80"/>
      <c r="H230" s="80"/>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81"/>
      <c r="AO230" s="81"/>
      <c r="AP230" s="81"/>
      <c r="AQ230" s="81"/>
      <c r="AR230" s="81"/>
      <c r="AS230" s="81"/>
      <c r="AT230" s="81"/>
      <c r="AU230" s="81"/>
      <c r="AV230" s="81"/>
      <c r="AW230" s="81"/>
      <c r="AX230" s="82"/>
    </row>
    <row r="231" ht="15.75" customHeight="1">
      <c r="A231" s="78"/>
      <c r="B231" s="78"/>
      <c r="C231" s="79"/>
      <c r="D231" s="79"/>
      <c r="E231" s="80"/>
      <c r="F231" s="80"/>
      <c r="G231" s="80"/>
      <c r="H231" s="80"/>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1"/>
      <c r="AN231" s="81"/>
      <c r="AO231" s="81"/>
      <c r="AP231" s="81"/>
      <c r="AQ231" s="81"/>
      <c r="AR231" s="81"/>
      <c r="AS231" s="81"/>
      <c r="AT231" s="81"/>
      <c r="AU231" s="81"/>
      <c r="AV231" s="81"/>
      <c r="AW231" s="81"/>
      <c r="AX231" s="82"/>
    </row>
    <row r="232" ht="15.75" customHeight="1">
      <c r="A232" s="78"/>
      <c r="B232" s="78"/>
      <c r="C232" s="79"/>
      <c r="D232" s="79"/>
      <c r="E232" s="80"/>
      <c r="F232" s="80"/>
      <c r="G232" s="80"/>
      <c r="H232" s="80"/>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c r="AJ232" s="81"/>
      <c r="AK232" s="81"/>
      <c r="AL232" s="81"/>
      <c r="AM232" s="81"/>
      <c r="AN232" s="81"/>
      <c r="AO232" s="81"/>
      <c r="AP232" s="81"/>
      <c r="AQ232" s="81"/>
      <c r="AR232" s="81"/>
      <c r="AS232" s="81"/>
      <c r="AT232" s="81"/>
      <c r="AU232" s="81"/>
      <c r="AV232" s="81"/>
      <c r="AW232" s="81"/>
      <c r="AX232" s="82"/>
    </row>
    <row r="233" ht="15.75" customHeight="1">
      <c r="A233" s="78"/>
      <c r="B233" s="78"/>
      <c r="C233" s="79"/>
      <c r="D233" s="79"/>
      <c r="E233" s="80"/>
      <c r="F233" s="80"/>
      <c r="G233" s="80"/>
      <c r="H233" s="80"/>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1"/>
      <c r="AN233" s="81"/>
      <c r="AO233" s="81"/>
      <c r="AP233" s="81"/>
      <c r="AQ233" s="81"/>
      <c r="AR233" s="81"/>
      <c r="AS233" s="81"/>
      <c r="AT233" s="81"/>
      <c r="AU233" s="81"/>
      <c r="AV233" s="81"/>
      <c r="AW233" s="81"/>
      <c r="AX233" s="82"/>
    </row>
    <row r="234" ht="15.75" customHeight="1">
      <c r="A234" s="78"/>
      <c r="B234" s="78"/>
      <c r="C234" s="79"/>
      <c r="D234" s="79"/>
      <c r="E234" s="80"/>
      <c r="F234" s="80"/>
      <c r="G234" s="80"/>
      <c r="H234" s="80"/>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c r="AJ234" s="81"/>
      <c r="AK234" s="81"/>
      <c r="AL234" s="81"/>
      <c r="AM234" s="81"/>
      <c r="AN234" s="81"/>
      <c r="AO234" s="81"/>
      <c r="AP234" s="81"/>
      <c r="AQ234" s="81"/>
      <c r="AR234" s="81"/>
      <c r="AS234" s="81"/>
      <c r="AT234" s="81"/>
      <c r="AU234" s="81"/>
      <c r="AV234" s="81"/>
      <c r="AW234" s="81"/>
      <c r="AX234" s="82"/>
    </row>
    <row r="235" ht="15.75" customHeight="1">
      <c r="A235" s="78"/>
      <c r="B235" s="78"/>
      <c r="C235" s="79"/>
      <c r="D235" s="79"/>
      <c r="E235" s="80"/>
      <c r="F235" s="80"/>
      <c r="G235" s="80"/>
      <c r="H235" s="80"/>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1"/>
      <c r="AN235" s="81"/>
      <c r="AO235" s="81"/>
      <c r="AP235" s="81"/>
      <c r="AQ235" s="81"/>
      <c r="AR235" s="81"/>
      <c r="AS235" s="81"/>
      <c r="AT235" s="81"/>
      <c r="AU235" s="81"/>
      <c r="AV235" s="81"/>
      <c r="AW235" s="81"/>
      <c r="AX235" s="82"/>
    </row>
    <row r="236" ht="15.75" customHeight="1">
      <c r="A236" s="78"/>
      <c r="B236" s="78"/>
      <c r="C236" s="79"/>
      <c r="D236" s="79"/>
      <c r="E236" s="80"/>
      <c r="F236" s="80"/>
      <c r="G236" s="80"/>
      <c r="H236" s="80"/>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81"/>
      <c r="AO236" s="81"/>
      <c r="AP236" s="81"/>
      <c r="AQ236" s="81"/>
      <c r="AR236" s="81"/>
      <c r="AS236" s="81"/>
      <c r="AT236" s="81"/>
      <c r="AU236" s="81"/>
      <c r="AV236" s="81"/>
      <c r="AW236" s="81"/>
      <c r="AX236" s="82"/>
    </row>
    <row r="237" ht="15.75" customHeight="1">
      <c r="A237" s="78"/>
      <c r="B237" s="78"/>
      <c r="C237" s="79"/>
      <c r="D237" s="79"/>
      <c r="E237" s="80"/>
      <c r="F237" s="80"/>
      <c r="G237" s="80"/>
      <c r="H237" s="80"/>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1"/>
      <c r="AN237" s="81"/>
      <c r="AO237" s="81"/>
      <c r="AP237" s="81"/>
      <c r="AQ237" s="81"/>
      <c r="AR237" s="81"/>
      <c r="AS237" s="81"/>
      <c r="AT237" s="81"/>
      <c r="AU237" s="81"/>
      <c r="AV237" s="81"/>
      <c r="AW237" s="81"/>
      <c r="AX237" s="82"/>
    </row>
    <row r="238" ht="15.75" customHeight="1">
      <c r="A238" s="78"/>
      <c r="B238" s="78"/>
      <c r="C238" s="79"/>
      <c r="D238" s="79"/>
      <c r="E238" s="80"/>
      <c r="F238" s="80"/>
      <c r="G238" s="80"/>
      <c r="H238" s="80"/>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c r="AJ238" s="81"/>
      <c r="AK238" s="81"/>
      <c r="AL238" s="81"/>
      <c r="AM238" s="81"/>
      <c r="AN238" s="81"/>
      <c r="AO238" s="81"/>
      <c r="AP238" s="81"/>
      <c r="AQ238" s="81"/>
      <c r="AR238" s="81"/>
      <c r="AS238" s="81"/>
      <c r="AT238" s="81"/>
      <c r="AU238" s="81"/>
      <c r="AV238" s="81"/>
      <c r="AW238" s="81"/>
      <c r="AX238" s="82"/>
    </row>
    <row r="239" ht="15.75" customHeight="1">
      <c r="A239" s="78"/>
      <c r="B239" s="78"/>
      <c r="C239" s="79"/>
      <c r="D239" s="79"/>
      <c r="E239" s="80"/>
      <c r="F239" s="80"/>
      <c r="G239" s="80"/>
      <c r="H239" s="80"/>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1"/>
      <c r="AN239" s="81"/>
      <c r="AO239" s="81"/>
      <c r="AP239" s="81"/>
      <c r="AQ239" s="81"/>
      <c r="AR239" s="81"/>
      <c r="AS239" s="81"/>
      <c r="AT239" s="81"/>
      <c r="AU239" s="81"/>
      <c r="AV239" s="81"/>
      <c r="AW239" s="81"/>
      <c r="AX239" s="82"/>
    </row>
    <row r="240" ht="15.75" customHeight="1">
      <c r="A240" s="78"/>
      <c r="B240" s="78"/>
      <c r="C240" s="79"/>
      <c r="D240" s="79"/>
      <c r="E240" s="80"/>
      <c r="F240" s="80"/>
      <c r="G240" s="80"/>
      <c r="H240" s="80"/>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c r="AJ240" s="81"/>
      <c r="AK240" s="81"/>
      <c r="AL240" s="81"/>
      <c r="AM240" s="81"/>
      <c r="AN240" s="81"/>
      <c r="AO240" s="81"/>
      <c r="AP240" s="81"/>
      <c r="AQ240" s="81"/>
      <c r="AR240" s="81"/>
      <c r="AS240" s="81"/>
      <c r="AT240" s="81"/>
      <c r="AU240" s="81"/>
      <c r="AV240" s="81"/>
      <c r="AW240" s="81"/>
      <c r="AX240" s="82"/>
    </row>
    <row r="241" ht="15.75" customHeight="1">
      <c r="A241" s="78"/>
      <c r="B241" s="78"/>
      <c r="C241" s="79"/>
      <c r="D241" s="79"/>
      <c r="E241" s="80"/>
      <c r="F241" s="80"/>
      <c r="G241" s="80"/>
      <c r="H241" s="80"/>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1"/>
      <c r="AN241" s="81"/>
      <c r="AO241" s="81"/>
      <c r="AP241" s="81"/>
      <c r="AQ241" s="81"/>
      <c r="AR241" s="81"/>
      <c r="AS241" s="81"/>
      <c r="AT241" s="81"/>
      <c r="AU241" s="81"/>
      <c r="AV241" s="81"/>
      <c r="AW241" s="81"/>
      <c r="AX241" s="82"/>
    </row>
    <row r="242" ht="15.75" customHeight="1">
      <c r="A242" s="78"/>
      <c r="B242" s="78"/>
      <c r="C242" s="79"/>
      <c r="D242" s="79"/>
      <c r="E242" s="80"/>
      <c r="F242" s="80"/>
      <c r="G242" s="80"/>
      <c r="H242" s="80"/>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c r="AJ242" s="81"/>
      <c r="AK242" s="81"/>
      <c r="AL242" s="81"/>
      <c r="AM242" s="81"/>
      <c r="AN242" s="81"/>
      <c r="AO242" s="81"/>
      <c r="AP242" s="81"/>
      <c r="AQ242" s="81"/>
      <c r="AR242" s="81"/>
      <c r="AS242" s="81"/>
      <c r="AT242" s="81"/>
      <c r="AU242" s="81"/>
      <c r="AV242" s="81"/>
      <c r="AW242" s="81"/>
      <c r="AX242" s="82"/>
    </row>
    <row r="243" ht="15.75" customHeight="1">
      <c r="A243" s="78"/>
      <c r="B243" s="78"/>
      <c r="C243" s="79"/>
      <c r="D243" s="79"/>
      <c r="E243" s="80"/>
      <c r="F243" s="80"/>
      <c r="G243" s="80"/>
      <c r="H243" s="80"/>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1"/>
      <c r="AN243" s="81"/>
      <c r="AO243" s="81"/>
      <c r="AP243" s="81"/>
      <c r="AQ243" s="81"/>
      <c r="AR243" s="81"/>
      <c r="AS243" s="81"/>
      <c r="AT243" s="81"/>
      <c r="AU243" s="81"/>
      <c r="AV243" s="81"/>
      <c r="AW243" s="81"/>
      <c r="AX243" s="82"/>
    </row>
    <row r="244" ht="15.75" customHeight="1">
      <c r="A244" s="78"/>
      <c r="B244" s="78"/>
      <c r="C244" s="79"/>
      <c r="D244" s="79"/>
      <c r="E244" s="80"/>
      <c r="F244" s="80"/>
      <c r="G244" s="80"/>
      <c r="H244" s="80"/>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c r="AJ244" s="81"/>
      <c r="AK244" s="81"/>
      <c r="AL244" s="81"/>
      <c r="AM244" s="81"/>
      <c r="AN244" s="81"/>
      <c r="AO244" s="81"/>
      <c r="AP244" s="81"/>
      <c r="AQ244" s="81"/>
      <c r="AR244" s="81"/>
      <c r="AS244" s="81"/>
      <c r="AT244" s="81"/>
      <c r="AU244" s="81"/>
      <c r="AV244" s="81"/>
      <c r="AW244" s="81"/>
      <c r="AX244" s="82"/>
    </row>
    <row r="245" ht="15.75" customHeight="1">
      <c r="A245" s="78"/>
      <c r="B245" s="78"/>
      <c r="C245" s="79"/>
      <c r="D245" s="79"/>
      <c r="E245" s="80"/>
      <c r="F245" s="80"/>
      <c r="G245" s="80"/>
      <c r="H245" s="80"/>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c r="AM245" s="81"/>
      <c r="AN245" s="81"/>
      <c r="AO245" s="81"/>
      <c r="AP245" s="81"/>
      <c r="AQ245" s="81"/>
      <c r="AR245" s="81"/>
      <c r="AS245" s="81"/>
      <c r="AT245" s="81"/>
      <c r="AU245" s="81"/>
      <c r="AV245" s="81"/>
      <c r="AW245" s="81"/>
      <c r="AX245" s="82"/>
    </row>
    <row r="246" ht="15.75" customHeight="1">
      <c r="A246" s="78"/>
      <c r="B246" s="78"/>
      <c r="C246" s="79"/>
      <c r="D246" s="79"/>
      <c r="E246" s="80"/>
      <c r="F246" s="80"/>
      <c r="G246" s="80"/>
      <c r="H246" s="80"/>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c r="AJ246" s="81"/>
      <c r="AK246" s="81"/>
      <c r="AL246" s="81"/>
      <c r="AM246" s="81"/>
      <c r="AN246" s="81"/>
      <c r="AO246" s="81"/>
      <c r="AP246" s="81"/>
      <c r="AQ246" s="81"/>
      <c r="AR246" s="81"/>
      <c r="AS246" s="81"/>
      <c r="AT246" s="81"/>
      <c r="AU246" s="81"/>
      <c r="AV246" s="81"/>
      <c r="AW246" s="81"/>
      <c r="AX246" s="82"/>
    </row>
    <row r="247" ht="15.75" customHeight="1">
      <c r="A247" s="78"/>
      <c r="B247" s="78"/>
      <c r="C247" s="79"/>
      <c r="D247" s="79"/>
      <c r="E247" s="80"/>
      <c r="F247" s="80"/>
      <c r="G247" s="80"/>
      <c r="H247" s="80"/>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1"/>
      <c r="AN247" s="81"/>
      <c r="AO247" s="81"/>
      <c r="AP247" s="81"/>
      <c r="AQ247" s="81"/>
      <c r="AR247" s="81"/>
      <c r="AS247" s="81"/>
      <c r="AT247" s="81"/>
      <c r="AU247" s="81"/>
      <c r="AV247" s="81"/>
      <c r="AW247" s="81"/>
      <c r="AX247" s="82"/>
    </row>
    <row r="248" ht="15.75" customHeight="1">
      <c r="A248" s="78"/>
      <c r="B248" s="78"/>
      <c r="C248" s="79"/>
      <c r="D248" s="79"/>
      <c r="E248" s="80"/>
      <c r="F248" s="80"/>
      <c r="G248" s="80"/>
      <c r="H248" s="80"/>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81"/>
      <c r="AO248" s="81"/>
      <c r="AP248" s="81"/>
      <c r="AQ248" s="81"/>
      <c r="AR248" s="81"/>
      <c r="AS248" s="81"/>
      <c r="AT248" s="81"/>
      <c r="AU248" s="81"/>
      <c r="AV248" s="81"/>
      <c r="AW248" s="81"/>
      <c r="AX248" s="82"/>
    </row>
    <row r="249" ht="15.75" customHeight="1">
      <c r="A249" s="78"/>
      <c r="B249" s="78"/>
      <c r="C249" s="79"/>
      <c r="D249" s="79"/>
      <c r="E249" s="80"/>
      <c r="F249" s="80"/>
      <c r="G249" s="80"/>
      <c r="H249" s="80"/>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81"/>
      <c r="AO249" s="81"/>
      <c r="AP249" s="81"/>
      <c r="AQ249" s="81"/>
      <c r="AR249" s="81"/>
      <c r="AS249" s="81"/>
      <c r="AT249" s="81"/>
      <c r="AU249" s="81"/>
      <c r="AV249" s="81"/>
      <c r="AW249" s="81"/>
      <c r="AX249" s="82"/>
    </row>
    <row r="250" ht="15.75" customHeight="1">
      <c r="A250" s="78"/>
      <c r="B250" s="78"/>
      <c r="C250" s="79"/>
      <c r="D250" s="79"/>
      <c r="E250" s="80"/>
      <c r="F250" s="80"/>
      <c r="G250" s="80"/>
      <c r="H250" s="80"/>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81"/>
      <c r="AO250" s="81"/>
      <c r="AP250" s="81"/>
      <c r="AQ250" s="81"/>
      <c r="AR250" s="81"/>
      <c r="AS250" s="81"/>
      <c r="AT250" s="81"/>
      <c r="AU250" s="81"/>
      <c r="AV250" s="81"/>
      <c r="AW250" s="81"/>
      <c r="AX250" s="82"/>
    </row>
    <row r="251" ht="15.75" customHeight="1">
      <c r="A251" s="78"/>
      <c r="B251" s="78"/>
      <c r="C251" s="79"/>
      <c r="D251" s="79"/>
      <c r="E251" s="80"/>
      <c r="F251" s="80"/>
      <c r="G251" s="80"/>
      <c r="H251" s="80"/>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81"/>
      <c r="AO251" s="81"/>
      <c r="AP251" s="81"/>
      <c r="AQ251" s="81"/>
      <c r="AR251" s="81"/>
      <c r="AS251" s="81"/>
      <c r="AT251" s="81"/>
      <c r="AU251" s="81"/>
      <c r="AV251" s="81"/>
      <c r="AW251" s="81"/>
      <c r="AX251" s="82"/>
    </row>
    <row r="252" ht="15.75" customHeight="1">
      <c r="A252" s="78"/>
      <c r="B252" s="78"/>
      <c r="C252" s="79"/>
      <c r="D252" s="79"/>
      <c r="E252" s="80"/>
      <c r="F252" s="80"/>
      <c r="G252" s="80"/>
      <c r="H252" s="80"/>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c r="AJ252" s="81"/>
      <c r="AK252" s="81"/>
      <c r="AL252" s="81"/>
      <c r="AM252" s="81"/>
      <c r="AN252" s="81"/>
      <c r="AO252" s="81"/>
      <c r="AP252" s="81"/>
      <c r="AQ252" s="81"/>
      <c r="AR252" s="81"/>
      <c r="AS252" s="81"/>
      <c r="AT252" s="81"/>
      <c r="AU252" s="81"/>
      <c r="AV252" s="81"/>
      <c r="AW252" s="81"/>
      <c r="AX252" s="82"/>
    </row>
    <row r="253" ht="15.75" customHeight="1">
      <c r="A253" s="78"/>
      <c r="B253" s="78"/>
      <c r="C253" s="79"/>
      <c r="D253" s="79"/>
      <c r="E253" s="80"/>
      <c r="F253" s="80"/>
      <c r="G253" s="80"/>
      <c r="H253" s="80"/>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81"/>
      <c r="AO253" s="81"/>
      <c r="AP253" s="81"/>
      <c r="AQ253" s="81"/>
      <c r="AR253" s="81"/>
      <c r="AS253" s="81"/>
      <c r="AT253" s="81"/>
      <c r="AU253" s="81"/>
      <c r="AV253" s="81"/>
      <c r="AW253" s="81"/>
      <c r="AX253" s="82"/>
    </row>
    <row r="254" ht="15.75" customHeight="1">
      <c r="A254" s="78"/>
      <c r="B254" s="78"/>
      <c r="C254" s="79"/>
      <c r="D254" s="79"/>
      <c r="E254" s="80"/>
      <c r="F254" s="80"/>
      <c r="G254" s="80"/>
      <c r="H254" s="80"/>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81"/>
      <c r="AO254" s="81"/>
      <c r="AP254" s="81"/>
      <c r="AQ254" s="81"/>
      <c r="AR254" s="81"/>
      <c r="AS254" s="81"/>
      <c r="AT254" s="81"/>
      <c r="AU254" s="81"/>
      <c r="AV254" s="81"/>
      <c r="AW254" s="81"/>
      <c r="AX254" s="82"/>
    </row>
    <row r="255" ht="15.75" customHeight="1">
      <c r="A255" s="78"/>
      <c r="B255" s="78"/>
      <c r="C255" s="79"/>
      <c r="D255" s="79"/>
      <c r="E255" s="80"/>
      <c r="F255" s="80"/>
      <c r="G255" s="80"/>
      <c r="H255" s="80"/>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81"/>
      <c r="AO255" s="81"/>
      <c r="AP255" s="81"/>
      <c r="AQ255" s="81"/>
      <c r="AR255" s="81"/>
      <c r="AS255" s="81"/>
      <c r="AT255" s="81"/>
      <c r="AU255" s="81"/>
      <c r="AV255" s="81"/>
      <c r="AW255" s="81"/>
      <c r="AX255" s="82"/>
    </row>
    <row r="256" ht="15.75" customHeight="1">
      <c r="A256" s="78"/>
      <c r="B256" s="78"/>
      <c r="C256" s="79"/>
      <c r="D256" s="79"/>
      <c r="E256" s="80"/>
      <c r="F256" s="80"/>
      <c r="G256" s="80"/>
      <c r="H256" s="80"/>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81"/>
      <c r="AO256" s="81"/>
      <c r="AP256" s="81"/>
      <c r="AQ256" s="81"/>
      <c r="AR256" s="81"/>
      <c r="AS256" s="81"/>
      <c r="AT256" s="81"/>
      <c r="AU256" s="81"/>
      <c r="AV256" s="81"/>
      <c r="AW256" s="81"/>
      <c r="AX256" s="82"/>
    </row>
    <row r="257" ht="15.75" customHeight="1">
      <c r="A257" s="78"/>
      <c r="B257" s="78"/>
      <c r="C257" s="79"/>
      <c r="D257" s="79"/>
      <c r="E257" s="80"/>
      <c r="F257" s="80"/>
      <c r="G257" s="80"/>
      <c r="H257" s="80"/>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81"/>
      <c r="AO257" s="81"/>
      <c r="AP257" s="81"/>
      <c r="AQ257" s="81"/>
      <c r="AR257" s="81"/>
      <c r="AS257" s="81"/>
      <c r="AT257" s="81"/>
      <c r="AU257" s="81"/>
      <c r="AV257" s="81"/>
      <c r="AW257" s="81"/>
      <c r="AX257" s="82"/>
    </row>
    <row r="258" ht="15.75" customHeight="1">
      <c r="A258" s="78"/>
      <c r="B258" s="78"/>
      <c r="C258" s="79"/>
      <c r="D258" s="79"/>
      <c r="E258" s="80"/>
      <c r="F258" s="80"/>
      <c r="G258" s="80"/>
      <c r="H258" s="80"/>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81"/>
      <c r="AO258" s="81"/>
      <c r="AP258" s="81"/>
      <c r="AQ258" s="81"/>
      <c r="AR258" s="81"/>
      <c r="AS258" s="81"/>
      <c r="AT258" s="81"/>
      <c r="AU258" s="81"/>
      <c r="AV258" s="81"/>
      <c r="AW258" s="81"/>
      <c r="AX258" s="82"/>
    </row>
    <row r="259" ht="15.75" customHeight="1">
      <c r="A259" s="78"/>
      <c r="B259" s="78"/>
      <c r="C259" s="79"/>
      <c r="D259" s="79"/>
      <c r="E259" s="80"/>
      <c r="F259" s="80"/>
      <c r="G259" s="80"/>
      <c r="H259" s="80"/>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81"/>
      <c r="AO259" s="81"/>
      <c r="AP259" s="81"/>
      <c r="AQ259" s="81"/>
      <c r="AR259" s="81"/>
      <c r="AS259" s="81"/>
      <c r="AT259" s="81"/>
      <c r="AU259" s="81"/>
      <c r="AV259" s="81"/>
      <c r="AW259" s="81"/>
      <c r="AX259" s="82"/>
    </row>
    <row r="260" ht="15.75" customHeight="1">
      <c r="A260" s="78"/>
      <c r="B260" s="78"/>
      <c r="C260" s="79"/>
      <c r="D260" s="79"/>
      <c r="E260" s="80"/>
      <c r="F260" s="80"/>
      <c r="G260" s="80"/>
      <c r="H260" s="80"/>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81"/>
      <c r="AO260" s="81"/>
      <c r="AP260" s="81"/>
      <c r="AQ260" s="81"/>
      <c r="AR260" s="81"/>
      <c r="AS260" s="81"/>
      <c r="AT260" s="81"/>
      <c r="AU260" s="81"/>
      <c r="AV260" s="81"/>
      <c r="AW260" s="81"/>
      <c r="AX260" s="82"/>
    </row>
    <row r="261" ht="15.75" customHeight="1">
      <c r="A261" s="78"/>
      <c r="B261" s="78"/>
      <c r="C261" s="79"/>
      <c r="D261" s="79"/>
      <c r="E261" s="80"/>
      <c r="F261" s="80"/>
      <c r="G261" s="80"/>
      <c r="H261" s="80"/>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81"/>
      <c r="AO261" s="81"/>
      <c r="AP261" s="81"/>
      <c r="AQ261" s="81"/>
      <c r="AR261" s="81"/>
      <c r="AS261" s="81"/>
      <c r="AT261" s="81"/>
      <c r="AU261" s="81"/>
      <c r="AV261" s="81"/>
      <c r="AW261" s="81"/>
      <c r="AX261" s="82"/>
    </row>
    <row r="262" ht="15.75" customHeight="1">
      <c r="A262" s="78"/>
      <c r="B262" s="78"/>
      <c r="C262" s="79"/>
      <c r="D262" s="79"/>
      <c r="E262" s="80"/>
      <c r="F262" s="80"/>
      <c r="G262" s="80"/>
      <c r="H262" s="80"/>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81"/>
      <c r="AO262" s="81"/>
      <c r="AP262" s="81"/>
      <c r="AQ262" s="81"/>
      <c r="AR262" s="81"/>
      <c r="AS262" s="81"/>
      <c r="AT262" s="81"/>
      <c r="AU262" s="81"/>
      <c r="AV262" s="81"/>
      <c r="AW262" s="81"/>
      <c r="AX262" s="82"/>
    </row>
    <row r="263" ht="15.75" customHeight="1">
      <c r="A263" s="78"/>
      <c r="B263" s="78"/>
      <c r="C263" s="79"/>
      <c r="D263" s="79"/>
      <c r="E263" s="80"/>
      <c r="F263" s="80"/>
      <c r="G263" s="80"/>
      <c r="H263" s="80"/>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1"/>
      <c r="AN263" s="81"/>
      <c r="AO263" s="81"/>
      <c r="AP263" s="81"/>
      <c r="AQ263" s="81"/>
      <c r="AR263" s="81"/>
      <c r="AS263" s="81"/>
      <c r="AT263" s="81"/>
      <c r="AU263" s="81"/>
      <c r="AV263" s="81"/>
      <c r="AW263" s="81"/>
      <c r="AX263" s="82"/>
    </row>
    <row r="264" ht="15.75" customHeight="1">
      <c r="A264" s="78"/>
      <c r="B264" s="78"/>
      <c r="C264" s="79"/>
      <c r="D264" s="79"/>
      <c r="E264" s="80"/>
      <c r="F264" s="80"/>
      <c r="G264" s="80"/>
      <c r="H264" s="80"/>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c r="AJ264" s="81"/>
      <c r="AK264" s="81"/>
      <c r="AL264" s="81"/>
      <c r="AM264" s="81"/>
      <c r="AN264" s="81"/>
      <c r="AO264" s="81"/>
      <c r="AP264" s="81"/>
      <c r="AQ264" s="81"/>
      <c r="AR264" s="81"/>
      <c r="AS264" s="81"/>
      <c r="AT264" s="81"/>
      <c r="AU264" s="81"/>
      <c r="AV264" s="81"/>
      <c r="AW264" s="81"/>
      <c r="AX264" s="82"/>
    </row>
    <row r="265" ht="15.75" customHeight="1">
      <c r="A265" s="78"/>
      <c r="B265" s="78"/>
      <c r="C265" s="79"/>
      <c r="D265" s="79"/>
      <c r="E265" s="80"/>
      <c r="F265" s="80"/>
      <c r="G265" s="80"/>
      <c r="H265" s="80"/>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1"/>
      <c r="AN265" s="81"/>
      <c r="AO265" s="81"/>
      <c r="AP265" s="81"/>
      <c r="AQ265" s="81"/>
      <c r="AR265" s="81"/>
      <c r="AS265" s="81"/>
      <c r="AT265" s="81"/>
      <c r="AU265" s="81"/>
      <c r="AV265" s="81"/>
      <c r="AW265" s="81"/>
      <c r="AX265" s="82"/>
    </row>
    <row r="266" ht="15.75" customHeight="1">
      <c r="A266" s="78"/>
      <c r="B266" s="78"/>
      <c r="C266" s="79"/>
      <c r="D266" s="79"/>
      <c r="E266" s="80"/>
      <c r="F266" s="80"/>
      <c r="G266" s="80"/>
      <c r="H266" s="80"/>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c r="AJ266" s="81"/>
      <c r="AK266" s="81"/>
      <c r="AL266" s="81"/>
      <c r="AM266" s="81"/>
      <c r="AN266" s="81"/>
      <c r="AO266" s="81"/>
      <c r="AP266" s="81"/>
      <c r="AQ266" s="81"/>
      <c r="AR266" s="81"/>
      <c r="AS266" s="81"/>
      <c r="AT266" s="81"/>
      <c r="AU266" s="81"/>
      <c r="AV266" s="81"/>
      <c r="AW266" s="81"/>
      <c r="AX266" s="82"/>
    </row>
    <row r="267" ht="15.75" customHeight="1">
      <c r="A267" s="78"/>
      <c r="B267" s="78"/>
      <c r="C267" s="79"/>
      <c r="D267" s="79"/>
      <c r="E267" s="80"/>
      <c r="F267" s="80"/>
      <c r="G267" s="80"/>
      <c r="H267" s="80"/>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1"/>
      <c r="AN267" s="81"/>
      <c r="AO267" s="81"/>
      <c r="AP267" s="81"/>
      <c r="AQ267" s="81"/>
      <c r="AR267" s="81"/>
      <c r="AS267" s="81"/>
      <c r="AT267" s="81"/>
      <c r="AU267" s="81"/>
      <c r="AV267" s="81"/>
      <c r="AW267" s="81"/>
      <c r="AX267" s="82"/>
    </row>
    <row r="268" ht="15.75" customHeight="1">
      <c r="A268" s="78"/>
      <c r="B268" s="78"/>
      <c r="C268" s="79"/>
      <c r="D268" s="79"/>
      <c r="E268" s="80"/>
      <c r="F268" s="80"/>
      <c r="G268" s="80"/>
      <c r="H268" s="80"/>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c r="AJ268" s="81"/>
      <c r="AK268" s="81"/>
      <c r="AL268" s="81"/>
      <c r="AM268" s="81"/>
      <c r="AN268" s="81"/>
      <c r="AO268" s="81"/>
      <c r="AP268" s="81"/>
      <c r="AQ268" s="81"/>
      <c r="AR268" s="81"/>
      <c r="AS268" s="81"/>
      <c r="AT268" s="81"/>
      <c r="AU268" s="81"/>
      <c r="AV268" s="81"/>
      <c r="AW268" s="81"/>
      <c r="AX268" s="82"/>
    </row>
    <row r="269" ht="15.75" customHeight="1">
      <c r="A269" s="78"/>
      <c r="B269" s="78"/>
      <c r="C269" s="79"/>
      <c r="D269" s="79"/>
      <c r="E269" s="80"/>
      <c r="F269" s="80"/>
      <c r="G269" s="80"/>
      <c r="H269" s="80"/>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81"/>
      <c r="AL269" s="81"/>
      <c r="AM269" s="81"/>
      <c r="AN269" s="81"/>
      <c r="AO269" s="81"/>
      <c r="AP269" s="81"/>
      <c r="AQ269" s="81"/>
      <c r="AR269" s="81"/>
      <c r="AS269" s="81"/>
      <c r="AT269" s="81"/>
      <c r="AU269" s="81"/>
      <c r="AV269" s="81"/>
      <c r="AW269" s="81"/>
      <c r="AX269" s="82"/>
    </row>
    <row r="270" ht="15.75" customHeight="1">
      <c r="A270" s="78"/>
      <c r="B270" s="78"/>
      <c r="C270" s="79"/>
      <c r="D270" s="79"/>
      <c r="E270" s="80"/>
      <c r="F270" s="80"/>
      <c r="G270" s="80"/>
      <c r="H270" s="80"/>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c r="AJ270" s="81"/>
      <c r="AK270" s="81"/>
      <c r="AL270" s="81"/>
      <c r="AM270" s="81"/>
      <c r="AN270" s="81"/>
      <c r="AO270" s="81"/>
      <c r="AP270" s="81"/>
      <c r="AQ270" s="81"/>
      <c r="AR270" s="81"/>
      <c r="AS270" s="81"/>
      <c r="AT270" s="81"/>
      <c r="AU270" s="81"/>
      <c r="AV270" s="81"/>
      <c r="AW270" s="81"/>
      <c r="AX270" s="82"/>
    </row>
    <row r="271" ht="15.75" customHeight="1">
      <c r="A271" s="78"/>
      <c r="B271" s="78"/>
      <c r="C271" s="79"/>
      <c r="D271" s="79"/>
      <c r="E271" s="80"/>
      <c r="F271" s="80"/>
      <c r="G271" s="80"/>
      <c r="H271" s="80"/>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81"/>
      <c r="AO271" s="81"/>
      <c r="AP271" s="81"/>
      <c r="AQ271" s="81"/>
      <c r="AR271" s="81"/>
      <c r="AS271" s="81"/>
      <c r="AT271" s="81"/>
      <c r="AU271" s="81"/>
      <c r="AV271" s="81"/>
      <c r="AW271" s="81"/>
      <c r="AX271" s="82"/>
    </row>
    <row r="272" ht="15.75" customHeight="1">
      <c r="A272" s="78"/>
      <c r="B272" s="78"/>
      <c r="C272" s="79"/>
      <c r="D272" s="79"/>
      <c r="E272" s="80"/>
      <c r="F272" s="80"/>
      <c r="G272" s="80"/>
      <c r="H272" s="80"/>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81"/>
      <c r="AO272" s="81"/>
      <c r="AP272" s="81"/>
      <c r="AQ272" s="81"/>
      <c r="AR272" s="81"/>
      <c r="AS272" s="81"/>
      <c r="AT272" s="81"/>
      <c r="AU272" s="81"/>
      <c r="AV272" s="81"/>
      <c r="AW272" s="81"/>
      <c r="AX272" s="82"/>
    </row>
    <row r="273" ht="15.75" customHeight="1">
      <c r="A273" s="78"/>
      <c r="B273" s="78"/>
      <c r="C273" s="79"/>
      <c r="D273" s="79"/>
      <c r="E273" s="80"/>
      <c r="F273" s="80"/>
      <c r="G273" s="80"/>
      <c r="H273" s="80"/>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81"/>
      <c r="AO273" s="81"/>
      <c r="AP273" s="81"/>
      <c r="AQ273" s="81"/>
      <c r="AR273" s="81"/>
      <c r="AS273" s="81"/>
      <c r="AT273" s="81"/>
      <c r="AU273" s="81"/>
      <c r="AV273" s="81"/>
      <c r="AW273" s="81"/>
      <c r="AX273" s="82"/>
    </row>
    <row r="274" ht="15.75" customHeight="1">
      <c r="A274" s="78"/>
      <c r="B274" s="78"/>
      <c r="C274" s="79"/>
      <c r="D274" s="79"/>
      <c r="E274" s="80"/>
      <c r="F274" s="80"/>
      <c r="G274" s="80"/>
      <c r="H274" s="80"/>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81"/>
      <c r="AO274" s="81"/>
      <c r="AP274" s="81"/>
      <c r="AQ274" s="81"/>
      <c r="AR274" s="81"/>
      <c r="AS274" s="81"/>
      <c r="AT274" s="81"/>
      <c r="AU274" s="81"/>
      <c r="AV274" s="81"/>
      <c r="AW274" s="81"/>
      <c r="AX274" s="82"/>
    </row>
    <row r="275" ht="15.75" customHeight="1">
      <c r="A275" s="78"/>
      <c r="B275" s="78"/>
      <c r="C275" s="79"/>
      <c r="D275" s="79"/>
      <c r="E275" s="80"/>
      <c r="F275" s="80"/>
      <c r="G275" s="80"/>
      <c r="H275" s="80"/>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1"/>
      <c r="AN275" s="81"/>
      <c r="AO275" s="81"/>
      <c r="AP275" s="81"/>
      <c r="AQ275" s="81"/>
      <c r="AR275" s="81"/>
      <c r="AS275" s="81"/>
      <c r="AT275" s="81"/>
      <c r="AU275" s="81"/>
      <c r="AV275" s="81"/>
      <c r="AW275" s="81"/>
      <c r="AX275" s="82"/>
    </row>
    <row r="276" ht="15.75" customHeight="1">
      <c r="A276" s="78"/>
      <c r="B276" s="78"/>
      <c r="C276" s="79"/>
      <c r="D276" s="79"/>
      <c r="E276" s="80"/>
      <c r="F276" s="80"/>
      <c r="G276" s="80"/>
      <c r="H276" s="80"/>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c r="AJ276" s="81"/>
      <c r="AK276" s="81"/>
      <c r="AL276" s="81"/>
      <c r="AM276" s="81"/>
      <c r="AN276" s="81"/>
      <c r="AO276" s="81"/>
      <c r="AP276" s="81"/>
      <c r="AQ276" s="81"/>
      <c r="AR276" s="81"/>
      <c r="AS276" s="81"/>
      <c r="AT276" s="81"/>
      <c r="AU276" s="81"/>
      <c r="AV276" s="81"/>
      <c r="AW276" s="81"/>
      <c r="AX276" s="82"/>
    </row>
    <row r="277" ht="15.75" customHeight="1">
      <c r="A277" s="78"/>
      <c r="B277" s="78"/>
      <c r="C277" s="79"/>
      <c r="D277" s="79"/>
      <c r="E277" s="80"/>
      <c r="F277" s="80"/>
      <c r="G277" s="80"/>
      <c r="H277" s="80"/>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81"/>
      <c r="AO277" s="81"/>
      <c r="AP277" s="81"/>
      <c r="AQ277" s="81"/>
      <c r="AR277" s="81"/>
      <c r="AS277" s="81"/>
      <c r="AT277" s="81"/>
      <c r="AU277" s="81"/>
      <c r="AV277" s="81"/>
      <c r="AW277" s="81"/>
      <c r="AX277" s="82"/>
    </row>
    <row r="278" ht="15.75" customHeight="1">
      <c r="A278" s="78"/>
      <c r="B278" s="78"/>
      <c r="C278" s="79"/>
      <c r="D278" s="79"/>
      <c r="E278" s="80"/>
      <c r="F278" s="80"/>
      <c r="G278" s="80"/>
      <c r="H278" s="80"/>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81"/>
      <c r="AO278" s="81"/>
      <c r="AP278" s="81"/>
      <c r="AQ278" s="81"/>
      <c r="AR278" s="81"/>
      <c r="AS278" s="81"/>
      <c r="AT278" s="81"/>
      <c r="AU278" s="81"/>
      <c r="AV278" s="81"/>
      <c r="AW278" s="81"/>
      <c r="AX278" s="82"/>
    </row>
    <row r="279" ht="15.75" customHeight="1">
      <c r="A279" s="78"/>
      <c r="B279" s="78"/>
      <c r="C279" s="79"/>
      <c r="D279" s="79"/>
      <c r="E279" s="80"/>
      <c r="F279" s="80"/>
      <c r="G279" s="80"/>
      <c r="H279" s="80"/>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81"/>
      <c r="AO279" s="81"/>
      <c r="AP279" s="81"/>
      <c r="AQ279" s="81"/>
      <c r="AR279" s="81"/>
      <c r="AS279" s="81"/>
      <c r="AT279" s="81"/>
      <c r="AU279" s="81"/>
      <c r="AV279" s="81"/>
      <c r="AW279" s="81"/>
      <c r="AX279" s="82"/>
    </row>
    <row r="280" ht="15.75" customHeight="1">
      <c r="A280" s="78"/>
      <c r="B280" s="78"/>
      <c r="C280" s="79"/>
      <c r="D280" s="79"/>
      <c r="E280" s="80"/>
      <c r="F280" s="80"/>
      <c r="G280" s="80"/>
      <c r="H280" s="80"/>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c r="AJ280" s="81"/>
      <c r="AK280" s="81"/>
      <c r="AL280" s="81"/>
      <c r="AM280" s="81"/>
      <c r="AN280" s="81"/>
      <c r="AO280" s="81"/>
      <c r="AP280" s="81"/>
      <c r="AQ280" s="81"/>
      <c r="AR280" s="81"/>
      <c r="AS280" s="81"/>
      <c r="AT280" s="81"/>
      <c r="AU280" s="81"/>
      <c r="AV280" s="81"/>
      <c r="AW280" s="81"/>
      <c r="AX280" s="82"/>
    </row>
    <row r="281" ht="15.75" customHeight="1">
      <c r="A281" s="78"/>
      <c r="B281" s="78"/>
      <c r="C281" s="79"/>
      <c r="D281" s="79"/>
      <c r="E281" s="80"/>
      <c r="F281" s="80"/>
      <c r="G281" s="80"/>
      <c r="H281" s="80"/>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c r="AJ281" s="81"/>
      <c r="AK281" s="81"/>
      <c r="AL281" s="81"/>
      <c r="AM281" s="81"/>
      <c r="AN281" s="81"/>
      <c r="AO281" s="81"/>
      <c r="AP281" s="81"/>
      <c r="AQ281" s="81"/>
      <c r="AR281" s="81"/>
      <c r="AS281" s="81"/>
      <c r="AT281" s="81"/>
      <c r="AU281" s="81"/>
      <c r="AV281" s="81"/>
      <c r="AW281" s="81"/>
      <c r="AX281" s="82"/>
    </row>
    <row r="282" ht="15.75" customHeight="1">
      <c r="A282" s="78"/>
      <c r="B282" s="78"/>
      <c r="C282" s="79"/>
      <c r="D282" s="79"/>
      <c r="E282" s="80"/>
      <c r="F282" s="80"/>
      <c r="G282" s="80"/>
      <c r="H282" s="80"/>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c r="AJ282" s="81"/>
      <c r="AK282" s="81"/>
      <c r="AL282" s="81"/>
      <c r="AM282" s="81"/>
      <c r="AN282" s="81"/>
      <c r="AO282" s="81"/>
      <c r="AP282" s="81"/>
      <c r="AQ282" s="81"/>
      <c r="AR282" s="81"/>
      <c r="AS282" s="81"/>
      <c r="AT282" s="81"/>
      <c r="AU282" s="81"/>
      <c r="AV282" s="81"/>
      <c r="AW282" s="81"/>
      <c r="AX282" s="82"/>
    </row>
    <row r="283" ht="15.75" customHeight="1">
      <c r="A283" s="78"/>
      <c r="B283" s="78"/>
      <c r="C283" s="79"/>
      <c r="D283" s="79"/>
      <c r="E283" s="80"/>
      <c r="F283" s="80"/>
      <c r="G283" s="80"/>
      <c r="H283" s="80"/>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1"/>
      <c r="AN283" s="81"/>
      <c r="AO283" s="81"/>
      <c r="AP283" s="81"/>
      <c r="AQ283" s="81"/>
      <c r="AR283" s="81"/>
      <c r="AS283" s="81"/>
      <c r="AT283" s="81"/>
      <c r="AU283" s="81"/>
      <c r="AV283" s="81"/>
      <c r="AW283" s="81"/>
      <c r="AX283" s="82"/>
    </row>
    <row r="284" ht="15.75" customHeight="1">
      <c r="A284" s="78"/>
      <c r="B284" s="78"/>
      <c r="C284" s="79"/>
      <c r="D284" s="79"/>
      <c r="E284" s="80"/>
      <c r="F284" s="80"/>
      <c r="G284" s="80"/>
      <c r="H284" s="80"/>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c r="AJ284" s="81"/>
      <c r="AK284" s="81"/>
      <c r="AL284" s="81"/>
      <c r="AM284" s="81"/>
      <c r="AN284" s="81"/>
      <c r="AO284" s="81"/>
      <c r="AP284" s="81"/>
      <c r="AQ284" s="81"/>
      <c r="AR284" s="81"/>
      <c r="AS284" s="81"/>
      <c r="AT284" s="81"/>
      <c r="AU284" s="81"/>
      <c r="AV284" s="81"/>
      <c r="AW284" s="81"/>
      <c r="AX284" s="82"/>
    </row>
    <row r="285" ht="15.75" customHeight="1">
      <c r="A285" s="78"/>
      <c r="B285" s="78"/>
      <c r="C285" s="79"/>
      <c r="D285" s="79"/>
      <c r="E285" s="80"/>
      <c r="F285" s="80"/>
      <c r="G285" s="80"/>
      <c r="H285" s="80"/>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1"/>
      <c r="AN285" s="81"/>
      <c r="AO285" s="81"/>
      <c r="AP285" s="81"/>
      <c r="AQ285" s="81"/>
      <c r="AR285" s="81"/>
      <c r="AS285" s="81"/>
      <c r="AT285" s="81"/>
      <c r="AU285" s="81"/>
      <c r="AV285" s="81"/>
      <c r="AW285" s="81"/>
      <c r="AX285" s="82"/>
    </row>
    <row r="286" ht="15.75" customHeight="1">
      <c r="A286" s="78"/>
      <c r="B286" s="78"/>
      <c r="C286" s="79"/>
      <c r="D286" s="79"/>
      <c r="E286" s="80"/>
      <c r="F286" s="80"/>
      <c r="G286" s="80"/>
      <c r="H286" s="80"/>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c r="AJ286" s="81"/>
      <c r="AK286" s="81"/>
      <c r="AL286" s="81"/>
      <c r="AM286" s="81"/>
      <c r="AN286" s="81"/>
      <c r="AO286" s="81"/>
      <c r="AP286" s="81"/>
      <c r="AQ286" s="81"/>
      <c r="AR286" s="81"/>
      <c r="AS286" s="81"/>
      <c r="AT286" s="81"/>
      <c r="AU286" s="81"/>
      <c r="AV286" s="81"/>
      <c r="AW286" s="81"/>
      <c r="AX286" s="82"/>
    </row>
    <row r="287" ht="15.75" customHeight="1">
      <c r="A287" s="78"/>
      <c r="B287" s="78"/>
      <c r="C287" s="79"/>
      <c r="D287" s="79"/>
      <c r="E287" s="80"/>
      <c r="F287" s="80"/>
      <c r="G287" s="80"/>
      <c r="H287" s="80"/>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1"/>
      <c r="AN287" s="81"/>
      <c r="AO287" s="81"/>
      <c r="AP287" s="81"/>
      <c r="AQ287" s="81"/>
      <c r="AR287" s="81"/>
      <c r="AS287" s="81"/>
      <c r="AT287" s="81"/>
      <c r="AU287" s="81"/>
      <c r="AV287" s="81"/>
      <c r="AW287" s="81"/>
      <c r="AX287" s="82"/>
    </row>
    <row r="288" ht="15.75" customHeight="1">
      <c r="A288" s="78"/>
      <c r="B288" s="78"/>
      <c r="C288" s="79"/>
      <c r="D288" s="79"/>
      <c r="E288" s="80"/>
      <c r="F288" s="80"/>
      <c r="G288" s="80"/>
      <c r="H288" s="80"/>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c r="AJ288" s="81"/>
      <c r="AK288" s="81"/>
      <c r="AL288" s="81"/>
      <c r="AM288" s="81"/>
      <c r="AN288" s="81"/>
      <c r="AO288" s="81"/>
      <c r="AP288" s="81"/>
      <c r="AQ288" s="81"/>
      <c r="AR288" s="81"/>
      <c r="AS288" s="81"/>
      <c r="AT288" s="81"/>
      <c r="AU288" s="81"/>
      <c r="AV288" s="81"/>
      <c r="AW288" s="81"/>
      <c r="AX288" s="82"/>
    </row>
    <row r="289" ht="15.75" customHeight="1">
      <c r="A289" s="78"/>
      <c r="B289" s="78"/>
      <c r="C289" s="79"/>
      <c r="D289" s="79"/>
      <c r="E289" s="80"/>
      <c r="F289" s="80"/>
      <c r="G289" s="80"/>
      <c r="H289" s="80"/>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c r="AJ289" s="81"/>
      <c r="AK289" s="81"/>
      <c r="AL289" s="81"/>
      <c r="AM289" s="81"/>
      <c r="AN289" s="81"/>
      <c r="AO289" s="81"/>
      <c r="AP289" s="81"/>
      <c r="AQ289" s="81"/>
      <c r="AR289" s="81"/>
      <c r="AS289" s="81"/>
      <c r="AT289" s="81"/>
      <c r="AU289" s="81"/>
      <c r="AV289" s="81"/>
      <c r="AW289" s="81"/>
      <c r="AX289" s="82"/>
    </row>
    <row r="290" ht="15.75" customHeight="1">
      <c r="A290" s="78"/>
      <c r="B290" s="78"/>
      <c r="C290" s="79"/>
      <c r="D290" s="79"/>
      <c r="E290" s="80"/>
      <c r="F290" s="80"/>
      <c r="G290" s="80"/>
      <c r="H290" s="80"/>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c r="AJ290" s="81"/>
      <c r="AK290" s="81"/>
      <c r="AL290" s="81"/>
      <c r="AM290" s="81"/>
      <c r="AN290" s="81"/>
      <c r="AO290" s="81"/>
      <c r="AP290" s="81"/>
      <c r="AQ290" s="81"/>
      <c r="AR290" s="81"/>
      <c r="AS290" s="81"/>
      <c r="AT290" s="81"/>
      <c r="AU290" s="81"/>
      <c r="AV290" s="81"/>
      <c r="AW290" s="81"/>
      <c r="AX290" s="82"/>
    </row>
    <row r="291" ht="15.75" customHeight="1">
      <c r="A291" s="78"/>
      <c r="B291" s="78"/>
      <c r="C291" s="79"/>
      <c r="D291" s="79"/>
      <c r="E291" s="80"/>
      <c r="F291" s="80"/>
      <c r="G291" s="80"/>
      <c r="H291" s="80"/>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c r="AJ291" s="81"/>
      <c r="AK291" s="81"/>
      <c r="AL291" s="81"/>
      <c r="AM291" s="81"/>
      <c r="AN291" s="81"/>
      <c r="AO291" s="81"/>
      <c r="AP291" s="81"/>
      <c r="AQ291" s="81"/>
      <c r="AR291" s="81"/>
      <c r="AS291" s="81"/>
      <c r="AT291" s="81"/>
      <c r="AU291" s="81"/>
      <c r="AV291" s="81"/>
      <c r="AW291" s="81"/>
      <c r="AX291" s="82"/>
    </row>
    <row r="292" ht="15.75" customHeight="1">
      <c r="A292" s="78"/>
      <c r="B292" s="78"/>
      <c r="C292" s="79"/>
      <c r="D292" s="79"/>
      <c r="E292" s="80"/>
      <c r="F292" s="80"/>
      <c r="G292" s="80"/>
      <c r="H292" s="80"/>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c r="AJ292" s="81"/>
      <c r="AK292" s="81"/>
      <c r="AL292" s="81"/>
      <c r="AM292" s="81"/>
      <c r="AN292" s="81"/>
      <c r="AO292" s="81"/>
      <c r="AP292" s="81"/>
      <c r="AQ292" s="81"/>
      <c r="AR292" s="81"/>
      <c r="AS292" s="81"/>
      <c r="AT292" s="81"/>
      <c r="AU292" s="81"/>
      <c r="AV292" s="81"/>
      <c r="AW292" s="81"/>
      <c r="AX292" s="82"/>
    </row>
    <row r="293" ht="15.75" customHeight="1">
      <c r="A293" s="78"/>
      <c r="B293" s="78"/>
      <c r="C293" s="79"/>
      <c r="D293" s="79"/>
      <c r="E293" s="80"/>
      <c r="F293" s="80"/>
      <c r="G293" s="80"/>
      <c r="H293" s="80"/>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c r="AJ293" s="81"/>
      <c r="AK293" s="81"/>
      <c r="AL293" s="81"/>
      <c r="AM293" s="81"/>
      <c r="AN293" s="81"/>
      <c r="AO293" s="81"/>
      <c r="AP293" s="81"/>
      <c r="AQ293" s="81"/>
      <c r="AR293" s="81"/>
      <c r="AS293" s="81"/>
      <c r="AT293" s="81"/>
      <c r="AU293" s="81"/>
      <c r="AV293" s="81"/>
      <c r="AW293" s="81"/>
      <c r="AX293" s="82"/>
    </row>
    <row r="294" ht="15.75" customHeight="1">
      <c r="A294" s="78"/>
      <c r="B294" s="78"/>
      <c r="C294" s="79"/>
      <c r="D294" s="79"/>
      <c r="E294" s="80"/>
      <c r="F294" s="80"/>
      <c r="G294" s="80"/>
      <c r="H294" s="80"/>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81"/>
      <c r="AL294" s="81"/>
      <c r="AM294" s="81"/>
      <c r="AN294" s="81"/>
      <c r="AO294" s="81"/>
      <c r="AP294" s="81"/>
      <c r="AQ294" s="81"/>
      <c r="AR294" s="81"/>
      <c r="AS294" s="81"/>
      <c r="AT294" s="81"/>
      <c r="AU294" s="81"/>
      <c r="AV294" s="81"/>
      <c r="AW294" s="81"/>
      <c r="AX294" s="82"/>
    </row>
    <row r="295" ht="15.75" customHeight="1">
      <c r="A295" s="78"/>
      <c r="B295" s="78"/>
      <c r="C295" s="79"/>
      <c r="D295" s="79"/>
      <c r="E295" s="80"/>
      <c r="F295" s="80"/>
      <c r="G295" s="80"/>
      <c r="H295" s="80"/>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c r="AJ295" s="81"/>
      <c r="AK295" s="81"/>
      <c r="AL295" s="81"/>
      <c r="AM295" s="81"/>
      <c r="AN295" s="81"/>
      <c r="AO295" s="81"/>
      <c r="AP295" s="81"/>
      <c r="AQ295" s="81"/>
      <c r="AR295" s="81"/>
      <c r="AS295" s="81"/>
      <c r="AT295" s="81"/>
      <c r="AU295" s="81"/>
      <c r="AV295" s="81"/>
      <c r="AW295" s="81"/>
      <c r="AX295" s="82"/>
    </row>
    <row r="296" ht="15.75" customHeight="1">
      <c r="A296" s="78"/>
      <c r="B296" s="78"/>
      <c r="C296" s="79"/>
      <c r="D296" s="79"/>
      <c r="E296" s="80"/>
      <c r="F296" s="80"/>
      <c r="G296" s="80"/>
      <c r="H296" s="80"/>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c r="AJ296" s="81"/>
      <c r="AK296" s="81"/>
      <c r="AL296" s="81"/>
      <c r="AM296" s="81"/>
      <c r="AN296" s="81"/>
      <c r="AO296" s="81"/>
      <c r="AP296" s="81"/>
      <c r="AQ296" s="81"/>
      <c r="AR296" s="81"/>
      <c r="AS296" s="81"/>
      <c r="AT296" s="81"/>
      <c r="AU296" s="81"/>
      <c r="AV296" s="81"/>
      <c r="AW296" s="81"/>
      <c r="AX296" s="82"/>
    </row>
    <row r="297" ht="15.75" customHeight="1">
      <c r="A297" s="78"/>
      <c r="B297" s="78"/>
      <c r="C297" s="79"/>
      <c r="D297" s="79"/>
      <c r="E297" s="80"/>
      <c r="F297" s="80"/>
      <c r="G297" s="80"/>
      <c r="H297" s="80"/>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c r="AJ297" s="81"/>
      <c r="AK297" s="81"/>
      <c r="AL297" s="81"/>
      <c r="AM297" s="81"/>
      <c r="AN297" s="81"/>
      <c r="AO297" s="81"/>
      <c r="AP297" s="81"/>
      <c r="AQ297" s="81"/>
      <c r="AR297" s="81"/>
      <c r="AS297" s="81"/>
      <c r="AT297" s="81"/>
      <c r="AU297" s="81"/>
      <c r="AV297" s="81"/>
      <c r="AW297" s="81"/>
      <c r="AX297" s="82"/>
    </row>
    <row r="298" ht="15.75" customHeight="1">
      <c r="A298" s="78"/>
      <c r="B298" s="78"/>
      <c r="C298" s="79"/>
      <c r="D298" s="79"/>
      <c r="E298" s="80"/>
      <c r="F298" s="80"/>
      <c r="G298" s="80"/>
      <c r="H298" s="80"/>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c r="AJ298" s="81"/>
      <c r="AK298" s="81"/>
      <c r="AL298" s="81"/>
      <c r="AM298" s="81"/>
      <c r="AN298" s="81"/>
      <c r="AO298" s="81"/>
      <c r="AP298" s="81"/>
      <c r="AQ298" s="81"/>
      <c r="AR298" s="81"/>
      <c r="AS298" s="81"/>
      <c r="AT298" s="81"/>
      <c r="AU298" s="81"/>
      <c r="AV298" s="81"/>
      <c r="AW298" s="81"/>
      <c r="AX298" s="82"/>
    </row>
    <row r="299" ht="15.75" customHeight="1">
      <c r="A299" s="78"/>
      <c r="B299" s="78"/>
      <c r="C299" s="79"/>
      <c r="D299" s="79"/>
      <c r="E299" s="80"/>
      <c r="F299" s="80"/>
      <c r="G299" s="80"/>
      <c r="H299" s="80"/>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1"/>
      <c r="AN299" s="81"/>
      <c r="AO299" s="81"/>
      <c r="AP299" s="81"/>
      <c r="AQ299" s="81"/>
      <c r="AR299" s="81"/>
      <c r="AS299" s="81"/>
      <c r="AT299" s="81"/>
      <c r="AU299" s="81"/>
      <c r="AV299" s="81"/>
      <c r="AW299" s="81"/>
      <c r="AX299" s="82"/>
    </row>
    <row r="300" ht="15.75" customHeight="1">
      <c r="A300" s="78"/>
      <c r="B300" s="78"/>
      <c r="C300" s="79"/>
      <c r="D300" s="79"/>
      <c r="E300" s="80"/>
      <c r="F300" s="80"/>
      <c r="G300" s="80"/>
      <c r="H300" s="80"/>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c r="AJ300" s="81"/>
      <c r="AK300" s="81"/>
      <c r="AL300" s="81"/>
      <c r="AM300" s="81"/>
      <c r="AN300" s="81"/>
      <c r="AO300" s="81"/>
      <c r="AP300" s="81"/>
      <c r="AQ300" s="81"/>
      <c r="AR300" s="81"/>
      <c r="AS300" s="81"/>
      <c r="AT300" s="81"/>
      <c r="AU300" s="81"/>
      <c r="AV300" s="81"/>
      <c r="AW300" s="81"/>
      <c r="AX300" s="82"/>
    </row>
    <row r="301" ht="15.75" customHeight="1">
      <c r="A301" s="78"/>
      <c r="B301" s="78"/>
      <c r="C301" s="79"/>
      <c r="D301" s="79"/>
      <c r="E301" s="80"/>
      <c r="F301" s="80"/>
      <c r="G301" s="80"/>
      <c r="H301" s="80"/>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1"/>
      <c r="AN301" s="81"/>
      <c r="AO301" s="81"/>
      <c r="AP301" s="81"/>
      <c r="AQ301" s="81"/>
      <c r="AR301" s="81"/>
      <c r="AS301" s="81"/>
      <c r="AT301" s="81"/>
      <c r="AU301" s="81"/>
      <c r="AV301" s="81"/>
      <c r="AW301" s="81"/>
      <c r="AX301" s="82"/>
    </row>
    <row r="302" ht="15.75" customHeight="1">
      <c r="A302" s="78"/>
      <c r="B302" s="78"/>
      <c r="C302" s="79"/>
      <c r="D302" s="79"/>
      <c r="E302" s="80"/>
      <c r="F302" s="80"/>
      <c r="G302" s="80"/>
      <c r="H302" s="80"/>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c r="AJ302" s="81"/>
      <c r="AK302" s="81"/>
      <c r="AL302" s="81"/>
      <c r="AM302" s="81"/>
      <c r="AN302" s="81"/>
      <c r="AO302" s="81"/>
      <c r="AP302" s="81"/>
      <c r="AQ302" s="81"/>
      <c r="AR302" s="81"/>
      <c r="AS302" s="81"/>
      <c r="AT302" s="81"/>
      <c r="AU302" s="81"/>
      <c r="AV302" s="81"/>
      <c r="AW302" s="81"/>
      <c r="AX302" s="82"/>
    </row>
    <row r="303" ht="15.75" customHeight="1">
      <c r="A303" s="78"/>
      <c r="B303" s="78"/>
      <c r="C303" s="79"/>
      <c r="D303" s="79"/>
      <c r="E303" s="80"/>
      <c r="F303" s="80"/>
      <c r="G303" s="80"/>
      <c r="H303" s="80"/>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1"/>
      <c r="AN303" s="81"/>
      <c r="AO303" s="81"/>
      <c r="AP303" s="81"/>
      <c r="AQ303" s="81"/>
      <c r="AR303" s="81"/>
      <c r="AS303" s="81"/>
      <c r="AT303" s="81"/>
      <c r="AU303" s="81"/>
      <c r="AV303" s="81"/>
      <c r="AW303" s="81"/>
      <c r="AX303" s="82"/>
    </row>
    <row r="304" ht="15.75" customHeight="1">
      <c r="A304" s="78"/>
      <c r="B304" s="78"/>
      <c r="C304" s="79"/>
      <c r="D304" s="79"/>
      <c r="E304" s="80"/>
      <c r="F304" s="80"/>
      <c r="G304" s="80"/>
      <c r="H304" s="80"/>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c r="AJ304" s="81"/>
      <c r="AK304" s="81"/>
      <c r="AL304" s="81"/>
      <c r="AM304" s="81"/>
      <c r="AN304" s="81"/>
      <c r="AO304" s="81"/>
      <c r="AP304" s="81"/>
      <c r="AQ304" s="81"/>
      <c r="AR304" s="81"/>
      <c r="AS304" s="81"/>
      <c r="AT304" s="81"/>
      <c r="AU304" s="81"/>
      <c r="AV304" s="81"/>
      <c r="AW304" s="81"/>
      <c r="AX304" s="82"/>
    </row>
    <row r="305" ht="15.75" customHeight="1">
      <c r="A305" s="78"/>
      <c r="B305" s="78"/>
      <c r="C305" s="79"/>
      <c r="D305" s="79"/>
      <c r="E305" s="80"/>
      <c r="F305" s="80"/>
      <c r="G305" s="80"/>
      <c r="H305" s="80"/>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c r="AJ305" s="81"/>
      <c r="AK305" s="81"/>
      <c r="AL305" s="81"/>
      <c r="AM305" s="81"/>
      <c r="AN305" s="81"/>
      <c r="AO305" s="81"/>
      <c r="AP305" s="81"/>
      <c r="AQ305" s="81"/>
      <c r="AR305" s="81"/>
      <c r="AS305" s="81"/>
      <c r="AT305" s="81"/>
      <c r="AU305" s="81"/>
      <c r="AV305" s="81"/>
      <c r="AW305" s="81"/>
      <c r="AX305" s="82"/>
    </row>
    <row r="306" ht="15.75" customHeight="1">
      <c r="A306" s="78"/>
      <c r="B306" s="78"/>
      <c r="C306" s="79"/>
      <c r="D306" s="79"/>
      <c r="E306" s="80"/>
      <c r="F306" s="80"/>
      <c r="G306" s="80"/>
      <c r="H306" s="80"/>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c r="AJ306" s="81"/>
      <c r="AK306" s="81"/>
      <c r="AL306" s="81"/>
      <c r="AM306" s="81"/>
      <c r="AN306" s="81"/>
      <c r="AO306" s="81"/>
      <c r="AP306" s="81"/>
      <c r="AQ306" s="81"/>
      <c r="AR306" s="81"/>
      <c r="AS306" s="81"/>
      <c r="AT306" s="81"/>
      <c r="AU306" s="81"/>
      <c r="AV306" s="81"/>
      <c r="AW306" s="81"/>
      <c r="AX306" s="82"/>
    </row>
    <row r="307" ht="15.75" customHeight="1">
      <c r="A307" s="78"/>
      <c r="B307" s="78"/>
      <c r="C307" s="79"/>
      <c r="D307" s="79"/>
      <c r="E307" s="80"/>
      <c r="F307" s="80"/>
      <c r="G307" s="80"/>
      <c r="H307" s="80"/>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81"/>
      <c r="AO307" s="81"/>
      <c r="AP307" s="81"/>
      <c r="AQ307" s="81"/>
      <c r="AR307" s="81"/>
      <c r="AS307" s="81"/>
      <c r="AT307" s="81"/>
      <c r="AU307" s="81"/>
      <c r="AV307" s="81"/>
      <c r="AW307" s="81"/>
      <c r="AX307" s="82"/>
    </row>
    <row r="308" ht="15.75" customHeight="1">
      <c r="A308" s="78"/>
      <c r="B308" s="78"/>
      <c r="C308" s="79"/>
      <c r="D308" s="79"/>
      <c r="E308" s="80"/>
      <c r="F308" s="80"/>
      <c r="G308" s="80"/>
      <c r="H308" s="80"/>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c r="AI308" s="81"/>
      <c r="AJ308" s="81"/>
      <c r="AK308" s="81"/>
      <c r="AL308" s="81"/>
      <c r="AM308" s="81"/>
      <c r="AN308" s="81"/>
      <c r="AO308" s="81"/>
      <c r="AP308" s="81"/>
      <c r="AQ308" s="81"/>
      <c r="AR308" s="81"/>
      <c r="AS308" s="81"/>
      <c r="AT308" s="81"/>
      <c r="AU308" s="81"/>
      <c r="AV308" s="81"/>
      <c r="AW308" s="81"/>
      <c r="AX308" s="82"/>
    </row>
    <row r="309" ht="15.75" customHeight="1">
      <c r="A309" s="78"/>
      <c r="B309" s="78"/>
      <c r="C309" s="79"/>
      <c r="D309" s="79"/>
      <c r="E309" s="80"/>
      <c r="F309" s="80"/>
      <c r="G309" s="80"/>
      <c r="H309" s="80"/>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c r="AH309" s="81"/>
      <c r="AI309" s="81"/>
      <c r="AJ309" s="81"/>
      <c r="AK309" s="81"/>
      <c r="AL309" s="81"/>
      <c r="AM309" s="81"/>
      <c r="AN309" s="81"/>
      <c r="AO309" s="81"/>
      <c r="AP309" s="81"/>
      <c r="AQ309" s="81"/>
      <c r="AR309" s="81"/>
      <c r="AS309" s="81"/>
      <c r="AT309" s="81"/>
      <c r="AU309" s="81"/>
      <c r="AV309" s="81"/>
      <c r="AW309" s="81"/>
      <c r="AX309" s="82"/>
    </row>
    <row r="310" ht="15.75" customHeight="1">
      <c r="A310" s="78"/>
      <c r="B310" s="78"/>
      <c r="C310" s="79"/>
      <c r="D310" s="79"/>
      <c r="E310" s="80"/>
      <c r="F310" s="80"/>
      <c r="G310" s="80"/>
      <c r="H310" s="80"/>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c r="AH310" s="81"/>
      <c r="AI310" s="81"/>
      <c r="AJ310" s="81"/>
      <c r="AK310" s="81"/>
      <c r="AL310" s="81"/>
      <c r="AM310" s="81"/>
      <c r="AN310" s="81"/>
      <c r="AO310" s="81"/>
      <c r="AP310" s="81"/>
      <c r="AQ310" s="81"/>
      <c r="AR310" s="81"/>
      <c r="AS310" s="81"/>
      <c r="AT310" s="81"/>
      <c r="AU310" s="81"/>
      <c r="AV310" s="81"/>
      <c r="AW310" s="81"/>
      <c r="AX310" s="82"/>
    </row>
    <row r="311" ht="15.75" customHeight="1">
      <c r="A311" s="78"/>
      <c r="B311" s="78"/>
      <c r="C311" s="79"/>
      <c r="D311" s="79"/>
      <c r="E311" s="80"/>
      <c r="F311" s="80"/>
      <c r="G311" s="80"/>
      <c r="H311" s="80"/>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c r="AH311" s="81"/>
      <c r="AI311" s="81"/>
      <c r="AJ311" s="81"/>
      <c r="AK311" s="81"/>
      <c r="AL311" s="81"/>
      <c r="AM311" s="81"/>
      <c r="AN311" s="81"/>
      <c r="AO311" s="81"/>
      <c r="AP311" s="81"/>
      <c r="AQ311" s="81"/>
      <c r="AR311" s="81"/>
      <c r="AS311" s="81"/>
      <c r="AT311" s="81"/>
      <c r="AU311" s="81"/>
      <c r="AV311" s="81"/>
      <c r="AW311" s="81"/>
      <c r="AX311" s="82"/>
    </row>
    <row r="312" ht="15.75" customHeight="1">
      <c r="A312" s="78"/>
      <c r="B312" s="78"/>
      <c r="C312" s="79"/>
      <c r="D312" s="79"/>
      <c r="E312" s="80"/>
      <c r="F312" s="80"/>
      <c r="G312" s="80"/>
      <c r="H312" s="80"/>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1"/>
      <c r="AI312" s="81"/>
      <c r="AJ312" s="81"/>
      <c r="AK312" s="81"/>
      <c r="AL312" s="81"/>
      <c r="AM312" s="81"/>
      <c r="AN312" s="81"/>
      <c r="AO312" s="81"/>
      <c r="AP312" s="81"/>
      <c r="AQ312" s="81"/>
      <c r="AR312" s="81"/>
      <c r="AS312" s="81"/>
      <c r="AT312" s="81"/>
      <c r="AU312" s="81"/>
      <c r="AV312" s="81"/>
      <c r="AW312" s="81"/>
      <c r="AX312" s="82"/>
    </row>
    <row r="313" ht="15.75" customHeight="1">
      <c r="A313" s="78"/>
      <c r="B313" s="78"/>
      <c r="C313" s="79"/>
      <c r="D313" s="79"/>
      <c r="E313" s="80"/>
      <c r="F313" s="80"/>
      <c r="G313" s="80"/>
      <c r="H313" s="80"/>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c r="AH313" s="81"/>
      <c r="AI313" s="81"/>
      <c r="AJ313" s="81"/>
      <c r="AK313" s="81"/>
      <c r="AL313" s="81"/>
      <c r="AM313" s="81"/>
      <c r="AN313" s="81"/>
      <c r="AO313" s="81"/>
      <c r="AP313" s="81"/>
      <c r="AQ313" s="81"/>
      <c r="AR313" s="81"/>
      <c r="AS313" s="81"/>
      <c r="AT313" s="81"/>
      <c r="AU313" s="81"/>
      <c r="AV313" s="81"/>
      <c r="AW313" s="81"/>
      <c r="AX313" s="82"/>
    </row>
    <row r="314" ht="15.75" customHeight="1">
      <c r="A314" s="78"/>
      <c r="B314" s="78"/>
      <c r="C314" s="79"/>
      <c r="D314" s="79"/>
      <c r="E314" s="80"/>
      <c r="F314" s="80"/>
      <c r="G314" s="80"/>
      <c r="H314" s="80"/>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1"/>
      <c r="AI314" s="81"/>
      <c r="AJ314" s="81"/>
      <c r="AK314" s="81"/>
      <c r="AL314" s="81"/>
      <c r="AM314" s="81"/>
      <c r="AN314" s="81"/>
      <c r="AO314" s="81"/>
      <c r="AP314" s="81"/>
      <c r="AQ314" s="81"/>
      <c r="AR314" s="81"/>
      <c r="AS314" s="81"/>
      <c r="AT314" s="81"/>
      <c r="AU314" s="81"/>
      <c r="AV314" s="81"/>
      <c r="AW314" s="81"/>
      <c r="AX314" s="82"/>
    </row>
    <row r="315" ht="15.75" customHeight="1">
      <c r="A315" s="78"/>
      <c r="B315" s="78"/>
      <c r="C315" s="79"/>
      <c r="D315" s="79"/>
      <c r="E315" s="80"/>
      <c r="F315" s="80"/>
      <c r="G315" s="80"/>
      <c r="H315" s="80"/>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c r="AH315" s="81"/>
      <c r="AI315" s="81"/>
      <c r="AJ315" s="81"/>
      <c r="AK315" s="81"/>
      <c r="AL315" s="81"/>
      <c r="AM315" s="81"/>
      <c r="AN315" s="81"/>
      <c r="AO315" s="81"/>
      <c r="AP315" s="81"/>
      <c r="AQ315" s="81"/>
      <c r="AR315" s="81"/>
      <c r="AS315" s="81"/>
      <c r="AT315" s="81"/>
      <c r="AU315" s="81"/>
      <c r="AV315" s="81"/>
      <c r="AW315" s="81"/>
      <c r="AX315" s="82"/>
    </row>
    <row r="316" ht="15.75" customHeight="1">
      <c r="A316" s="78"/>
      <c r="B316" s="78"/>
      <c r="C316" s="79"/>
      <c r="D316" s="79"/>
      <c r="E316" s="80"/>
      <c r="F316" s="80"/>
      <c r="G316" s="80"/>
      <c r="H316" s="80"/>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1"/>
      <c r="AI316" s="81"/>
      <c r="AJ316" s="81"/>
      <c r="AK316" s="81"/>
      <c r="AL316" s="81"/>
      <c r="AM316" s="81"/>
      <c r="AN316" s="81"/>
      <c r="AO316" s="81"/>
      <c r="AP316" s="81"/>
      <c r="AQ316" s="81"/>
      <c r="AR316" s="81"/>
      <c r="AS316" s="81"/>
      <c r="AT316" s="81"/>
      <c r="AU316" s="81"/>
      <c r="AV316" s="81"/>
      <c r="AW316" s="81"/>
      <c r="AX316" s="82"/>
    </row>
    <row r="317" ht="15.75" customHeight="1">
      <c r="A317" s="78"/>
      <c r="B317" s="78"/>
      <c r="C317" s="79"/>
      <c r="D317" s="79"/>
      <c r="E317" s="80"/>
      <c r="F317" s="80"/>
      <c r="G317" s="80"/>
      <c r="H317" s="80"/>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c r="AH317" s="81"/>
      <c r="AI317" s="81"/>
      <c r="AJ317" s="81"/>
      <c r="AK317" s="81"/>
      <c r="AL317" s="81"/>
      <c r="AM317" s="81"/>
      <c r="AN317" s="81"/>
      <c r="AO317" s="81"/>
      <c r="AP317" s="81"/>
      <c r="AQ317" s="81"/>
      <c r="AR317" s="81"/>
      <c r="AS317" s="81"/>
      <c r="AT317" s="81"/>
      <c r="AU317" s="81"/>
      <c r="AV317" s="81"/>
      <c r="AW317" s="81"/>
      <c r="AX317" s="82"/>
    </row>
    <row r="318" ht="15.75" customHeight="1">
      <c r="A318" s="78"/>
      <c r="B318" s="78"/>
      <c r="C318" s="79"/>
      <c r="D318" s="79"/>
      <c r="E318" s="80"/>
      <c r="F318" s="80"/>
      <c r="G318" s="80"/>
      <c r="H318" s="80"/>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c r="AH318" s="81"/>
      <c r="AI318" s="81"/>
      <c r="AJ318" s="81"/>
      <c r="AK318" s="81"/>
      <c r="AL318" s="81"/>
      <c r="AM318" s="81"/>
      <c r="AN318" s="81"/>
      <c r="AO318" s="81"/>
      <c r="AP318" s="81"/>
      <c r="AQ318" s="81"/>
      <c r="AR318" s="81"/>
      <c r="AS318" s="81"/>
      <c r="AT318" s="81"/>
      <c r="AU318" s="81"/>
      <c r="AV318" s="81"/>
      <c r="AW318" s="81"/>
      <c r="AX318" s="82"/>
    </row>
    <row r="319" ht="15.75" customHeight="1">
      <c r="A319" s="78"/>
      <c r="B319" s="78"/>
      <c r="C319" s="79"/>
      <c r="D319" s="79"/>
      <c r="E319" s="80"/>
      <c r="F319" s="80"/>
      <c r="G319" s="80"/>
      <c r="H319" s="80"/>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1"/>
      <c r="AI319" s="81"/>
      <c r="AJ319" s="81"/>
      <c r="AK319" s="81"/>
      <c r="AL319" s="81"/>
      <c r="AM319" s="81"/>
      <c r="AN319" s="81"/>
      <c r="AO319" s="81"/>
      <c r="AP319" s="81"/>
      <c r="AQ319" s="81"/>
      <c r="AR319" s="81"/>
      <c r="AS319" s="81"/>
      <c r="AT319" s="81"/>
      <c r="AU319" s="81"/>
      <c r="AV319" s="81"/>
      <c r="AW319" s="81"/>
      <c r="AX319" s="82"/>
    </row>
    <row r="320" ht="15.75" customHeight="1">
      <c r="A320" s="78"/>
      <c r="B320" s="78"/>
      <c r="C320" s="79"/>
      <c r="D320" s="79"/>
      <c r="E320" s="80"/>
      <c r="F320" s="80"/>
      <c r="G320" s="80"/>
      <c r="H320" s="80"/>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c r="AH320" s="81"/>
      <c r="AI320" s="81"/>
      <c r="AJ320" s="81"/>
      <c r="AK320" s="81"/>
      <c r="AL320" s="81"/>
      <c r="AM320" s="81"/>
      <c r="AN320" s="81"/>
      <c r="AO320" s="81"/>
      <c r="AP320" s="81"/>
      <c r="AQ320" s="81"/>
      <c r="AR320" s="81"/>
      <c r="AS320" s="81"/>
      <c r="AT320" s="81"/>
      <c r="AU320" s="81"/>
      <c r="AV320" s="81"/>
      <c r="AW320" s="81"/>
      <c r="AX320" s="82"/>
    </row>
    <row r="321" ht="15.75" customHeight="1">
      <c r="A321" s="78"/>
      <c r="B321" s="78"/>
      <c r="C321" s="79"/>
      <c r="D321" s="79"/>
      <c r="E321" s="80"/>
      <c r="F321" s="80"/>
      <c r="G321" s="80"/>
      <c r="H321" s="80"/>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c r="AH321" s="81"/>
      <c r="AI321" s="81"/>
      <c r="AJ321" s="81"/>
      <c r="AK321" s="81"/>
      <c r="AL321" s="81"/>
      <c r="AM321" s="81"/>
      <c r="AN321" s="81"/>
      <c r="AO321" s="81"/>
      <c r="AP321" s="81"/>
      <c r="AQ321" s="81"/>
      <c r="AR321" s="81"/>
      <c r="AS321" s="81"/>
      <c r="AT321" s="81"/>
      <c r="AU321" s="81"/>
      <c r="AV321" s="81"/>
      <c r="AW321" s="81"/>
      <c r="AX321" s="82"/>
    </row>
    <row r="322" ht="15.75" customHeight="1">
      <c r="A322" s="78"/>
      <c r="B322" s="78"/>
      <c r="C322" s="79"/>
      <c r="D322" s="79"/>
      <c r="E322" s="80"/>
      <c r="F322" s="80"/>
      <c r="G322" s="80"/>
      <c r="H322" s="80"/>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c r="AH322" s="81"/>
      <c r="AI322" s="81"/>
      <c r="AJ322" s="81"/>
      <c r="AK322" s="81"/>
      <c r="AL322" s="81"/>
      <c r="AM322" s="81"/>
      <c r="AN322" s="81"/>
      <c r="AO322" s="81"/>
      <c r="AP322" s="81"/>
      <c r="AQ322" s="81"/>
      <c r="AR322" s="81"/>
      <c r="AS322" s="81"/>
      <c r="AT322" s="81"/>
      <c r="AU322" s="81"/>
      <c r="AV322" s="81"/>
      <c r="AW322" s="81"/>
      <c r="AX322" s="82"/>
    </row>
    <row r="323" ht="15.75" customHeight="1">
      <c r="A323" s="78"/>
      <c r="B323" s="78"/>
      <c r="C323" s="79"/>
      <c r="D323" s="79"/>
      <c r="E323" s="80"/>
      <c r="F323" s="80"/>
      <c r="G323" s="80"/>
      <c r="H323" s="80"/>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c r="AH323" s="81"/>
      <c r="AI323" s="81"/>
      <c r="AJ323" s="81"/>
      <c r="AK323" s="81"/>
      <c r="AL323" s="81"/>
      <c r="AM323" s="81"/>
      <c r="AN323" s="81"/>
      <c r="AO323" s="81"/>
      <c r="AP323" s="81"/>
      <c r="AQ323" s="81"/>
      <c r="AR323" s="81"/>
      <c r="AS323" s="81"/>
      <c r="AT323" s="81"/>
      <c r="AU323" s="81"/>
      <c r="AV323" s="81"/>
      <c r="AW323" s="81"/>
      <c r="AX323" s="82"/>
    </row>
    <row r="324" ht="15.75" customHeight="1">
      <c r="A324" s="78"/>
      <c r="B324" s="78"/>
      <c r="C324" s="79"/>
      <c r="D324" s="79"/>
      <c r="E324" s="80"/>
      <c r="F324" s="80"/>
      <c r="G324" s="80"/>
      <c r="H324" s="80"/>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c r="AH324" s="81"/>
      <c r="AI324" s="81"/>
      <c r="AJ324" s="81"/>
      <c r="AK324" s="81"/>
      <c r="AL324" s="81"/>
      <c r="AM324" s="81"/>
      <c r="AN324" s="81"/>
      <c r="AO324" s="81"/>
      <c r="AP324" s="81"/>
      <c r="AQ324" s="81"/>
      <c r="AR324" s="81"/>
      <c r="AS324" s="81"/>
      <c r="AT324" s="81"/>
      <c r="AU324" s="81"/>
      <c r="AV324" s="81"/>
      <c r="AW324" s="81"/>
      <c r="AX324" s="82"/>
    </row>
    <row r="325" ht="15.75" customHeight="1">
      <c r="A325" s="78"/>
      <c r="B325" s="78"/>
      <c r="C325" s="79"/>
      <c r="D325" s="79"/>
      <c r="E325" s="80"/>
      <c r="F325" s="80"/>
      <c r="G325" s="80"/>
      <c r="H325" s="80"/>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c r="AH325" s="81"/>
      <c r="AI325" s="81"/>
      <c r="AJ325" s="81"/>
      <c r="AK325" s="81"/>
      <c r="AL325" s="81"/>
      <c r="AM325" s="81"/>
      <c r="AN325" s="81"/>
      <c r="AO325" s="81"/>
      <c r="AP325" s="81"/>
      <c r="AQ325" s="81"/>
      <c r="AR325" s="81"/>
      <c r="AS325" s="81"/>
      <c r="AT325" s="81"/>
      <c r="AU325" s="81"/>
      <c r="AV325" s="81"/>
      <c r="AW325" s="81"/>
      <c r="AX325" s="82"/>
    </row>
    <row r="326" ht="15.75" customHeight="1">
      <c r="A326" s="78"/>
      <c r="B326" s="78"/>
      <c r="C326" s="79"/>
      <c r="D326" s="79"/>
      <c r="E326" s="80"/>
      <c r="F326" s="80"/>
      <c r="G326" s="80"/>
      <c r="H326" s="80"/>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c r="AH326" s="81"/>
      <c r="AI326" s="81"/>
      <c r="AJ326" s="81"/>
      <c r="AK326" s="81"/>
      <c r="AL326" s="81"/>
      <c r="AM326" s="81"/>
      <c r="AN326" s="81"/>
      <c r="AO326" s="81"/>
      <c r="AP326" s="81"/>
      <c r="AQ326" s="81"/>
      <c r="AR326" s="81"/>
      <c r="AS326" s="81"/>
      <c r="AT326" s="81"/>
      <c r="AU326" s="81"/>
      <c r="AV326" s="81"/>
      <c r="AW326" s="81"/>
      <c r="AX326" s="82"/>
    </row>
    <row r="327" ht="15.75" customHeight="1">
      <c r="A327" s="78"/>
      <c r="B327" s="78"/>
      <c r="C327" s="79"/>
      <c r="D327" s="79"/>
      <c r="E327" s="80"/>
      <c r="F327" s="80"/>
      <c r="G327" s="80"/>
      <c r="H327" s="80"/>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1"/>
      <c r="AI327" s="81"/>
      <c r="AJ327" s="81"/>
      <c r="AK327" s="81"/>
      <c r="AL327" s="81"/>
      <c r="AM327" s="81"/>
      <c r="AN327" s="81"/>
      <c r="AO327" s="81"/>
      <c r="AP327" s="81"/>
      <c r="AQ327" s="81"/>
      <c r="AR327" s="81"/>
      <c r="AS327" s="81"/>
      <c r="AT327" s="81"/>
      <c r="AU327" s="81"/>
      <c r="AV327" s="81"/>
      <c r="AW327" s="81"/>
      <c r="AX327" s="82"/>
    </row>
    <row r="328" ht="15.75" customHeight="1">
      <c r="A328" s="78"/>
      <c r="B328" s="78"/>
      <c r="C328" s="79"/>
      <c r="D328" s="79"/>
      <c r="E328" s="80"/>
      <c r="F328" s="80"/>
      <c r="G328" s="80"/>
      <c r="H328" s="80"/>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1"/>
      <c r="AI328" s="81"/>
      <c r="AJ328" s="81"/>
      <c r="AK328" s="81"/>
      <c r="AL328" s="81"/>
      <c r="AM328" s="81"/>
      <c r="AN328" s="81"/>
      <c r="AO328" s="81"/>
      <c r="AP328" s="81"/>
      <c r="AQ328" s="81"/>
      <c r="AR328" s="81"/>
      <c r="AS328" s="81"/>
      <c r="AT328" s="81"/>
      <c r="AU328" s="81"/>
      <c r="AV328" s="81"/>
      <c r="AW328" s="81"/>
      <c r="AX328" s="82"/>
    </row>
    <row r="329" ht="15.75" customHeight="1">
      <c r="A329" s="78"/>
      <c r="B329" s="78"/>
      <c r="C329" s="79"/>
      <c r="D329" s="79"/>
      <c r="E329" s="80"/>
      <c r="F329" s="80"/>
      <c r="G329" s="80"/>
      <c r="H329" s="80"/>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c r="AJ329" s="81"/>
      <c r="AK329" s="81"/>
      <c r="AL329" s="81"/>
      <c r="AM329" s="81"/>
      <c r="AN329" s="81"/>
      <c r="AO329" s="81"/>
      <c r="AP329" s="81"/>
      <c r="AQ329" s="81"/>
      <c r="AR329" s="81"/>
      <c r="AS329" s="81"/>
      <c r="AT329" s="81"/>
      <c r="AU329" s="81"/>
      <c r="AV329" s="81"/>
      <c r="AW329" s="81"/>
      <c r="AX329" s="82"/>
    </row>
    <row r="330" ht="15.75" customHeight="1">
      <c r="A330" s="78"/>
      <c r="B330" s="78"/>
      <c r="C330" s="79"/>
      <c r="D330" s="79"/>
      <c r="E330" s="80"/>
      <c r="F330" s="80"/>
      <c r="G330" s="80"/>
      <c r="H330" s="80"/>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c r="AH330" s="81"/>
      <c r="AI330" s="81"/>
      <c r="AJ330" s="81"/>
      <c r="AK330" s="81"/>
      <c r="AL330" s="81"/>
      <c r="AM330" s="81"/>
      <c r="AN330" s="81"/>
      <c r="AO330" s="81"/>
      <c r="AP330" s="81"/>
      <c r="AQ330" s="81"/>
      <c r="AR330" s="81"/>
      <c r="AS330" s="81"/>
      <c r="AT330" s="81"/>
      <c r="AU330" s="81"/>
      <c r="AV330" s="81"/>
      <c r="AW330" s="81"/>
      <c r="AX330" s="82"/>
    </row>
    <row r="331" ht="15.75" customHeight="1">
      <c r="A331" s="78"/>
      <c r="B331" s="78"/>
      <c r="C331" s="79"/>
      <c r="D331" s="79"/>
      <c r="E331" s="80"/>
      <c r="F331" s="80"/>
      <c r="G331" s="80"/>
      <c r="H331" s="80"/>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c r="AH331" s="81"/>
      <c r="AI331" s="81"/>
      <c r="AJ331" s="81"/>
      <c r="AK331" s="81"/>
      <c r="AL331" s="81"/>
      <c r="AM331" s="81"/>
      <c r="AN331" s="81"/>
      <c r="AO331" s="81"/>
      <c r="AP331" s="81"/>
      <c r="AQ331" s="81"/>
      <c r="AR331" s="81"/>
      <c r="AS331" s="81"/>
      <c r="AT331" s="81"/>
      <c r="AU331" s="81"/>
      <c r="AV331" s="81"/>
      <c r="AW331" s="81"/>
      <c r="AX331" s="82"/>
    </row>
    <row r="332" ht="15.75" customHeight="1">
      <c r="A332" s="78"/>
      <c r="B332" s="78"/>
      <c r="C332" s="79"/>
      <c r="D332" s="79"/>
      <c r="E332" s="80"/>
      <c r="F332" s="80"/>
      <c r="G332" s="80"/>
      <c r="H332" s="80"/>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c r="AH332" s="81"/>
      <c r="AI332" s="81"/>
      <c r="AJ332" s="81"/>
      <c r="AK332" s="81"/>
      <c r="AL332" s="81"/>
      <c r="AM332" s="81"/>
      <c r="AN332" s="81"/>
      <c r="AO332" s="81"/>
      <c r="AP332" s="81"/>
      <c r="AQ332" s="81"/>
      <c r="AR332" s="81"/>
      <c r="AS332" s="81"/>
      <c r="AT332" s="81"/>
      <c r="AU332" s="81"/>
      <c r="AV332" s="81"/>
      <c r="AW332" s="81"/>
      <c r="AX332" s="82"/>
    </row>
    <row r="333" ht="15.75" customHeight="1">
      <c r="A333" s="78"/>
      <c r="B333" s="78"/>
      <c r="C333" s="79"/>
      <c r="D333" s="79"/>
      <c r="E333" s="80"/>
      <c r="F333" s="80"/>
      <c r="G333" s="80"/>
      <c r="H333" s="80"/>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c r="AH333" s="81"/>
      <c r="AI333" s="81"/>
      <c r="AJ333" s="81"/>
      <c r="AK333" s="81"/>
      <c r="AL333" s="81"/>
      <c r="AM333" s="81"/>
      <c r="AN333" s="81"/>
      <c r="AO333" s="81"/>
      <c r="AP333" s="81"/>
      <c r="AQ333" s="81"/>
      <c r="AR333" s="81"/>
      <c r="AS333" s="81"/>
      <c r="AT333" s="81"/>
      <c r="AU333" s="81"/>
      <c r="AV333" s="81"/>
      <c r="AW333" s="81"/>
      <c r="AX333" s="82"/>
    </row>
    <row r="334" ht="15.75" customHeight="1">
      <c r="A334" s="78"/>
      <c r="B334" s="78"/>
      <c r="C334" s="79"/>
      <c r="D334" s="79"/>
      <c r="E334" s="80"/>
      <c r="F334" s="80"/>
      <c r="G334" s="80"/>
      <c r="H334" s="80"/>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1"/>
      <c r="AI334" s="81"/>
      <c r="AJ334" s="81"/>
      <c r="AK334" s="81"/>
      <c r="AL334" s="81"/>
      <c r="AM334" s="81"/>
      <c r="AN334" s="81"/>
      <c r="AO334" s="81"/>
      <c r="AP334" s="81"/>
      <c r="AQ334" s="81"/>
      <c r="AR334" s="81"/>
      <c r="AS334" s="81"/>
      <c r="AT334" s="81"/>
      <c r="AU334" s="81"/>
      <c r="AV334" s="81"/>
      <c r="AW334" s="81"/>
      <c r="AX334" s="82"/>
    </row>
    <row r="335" ht="15.75" customHeight="1">
      <c r="A335" s="78"/>
      <c r="B335" s="78"/>
      <c r="C335" s="79"/>
      <c r="D335" s="79"/>
      <c r="E335" s="80"/>
      <c r="F335" s="80"/>
      <c r="G335" s="80"/>
      <c r="H335" s="80"/>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c r="AH335" s="81"/>
      <c r="AI335" s="81"/>
      <c r="AJ335" s="81"/>
      <c r="AK335" s="81"/>
      <c r="AL335" s="81"/>
      <c r="AM335" s="81"/>
      <c r="AN335" s="81"/>
      <c r="AO335" s="81"/>
      <c r="AP335" s="81"/>
      <c r="AQ335" s="81"/>
      <c r="AR335" s="81"/>
      <c r="AS335" s="81"/>
      <c r="AT335" s="81"/>
      <c r="AU335" s="81"/>
      <c r="AV335" s="81"/>
      <c r="AW335" s="81"/>
      <c r="AX335" s="82"/>
    </row>
    <row r="336" ht="15.75" customHeight="1">
      <c r="A336" s="78"/>
      <c r="B336" s="78"/>
      <c r="C336" s="79"/>
      <c r="D336" s="79"/>
      <c r="E336" s="80"/>
      <c r="F336" s="80"/>
      <c r="G336" s="80"/>
      <c r="H336" s="80"/>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1"/>
      <c r="AI336" s="81"/>
      <c r="AJ336" s="81"/>
      <c r="AK336" s="81"/>
      <c r="AL336" s="81"/>
      <c r="AM336" s="81"/>
      <c r="AN336" s="81"/>
      <c r="AO336" s="81"/>
      <c r="AP336" s="81"/>
      <c r="AQ336" s="81"/>
      <c r="AR336" s="81"/>
      <c r="AS336" s="81"/>
      <c r="AT336" s="81"/>
      <c r="AU336" s="81"/>
      <c r="AV336" s="81"/>
      <c r="AW336" s="81"/>
      <c r="AX336" s="82"/>
    </row>
    <row r="337" ht="15.75" customHeight="1">
      <c r="A337" s="78"/>
      <c r="B337" s="78"/>
      <c r="C337" s="79"/>
      <c r="D337" s="79"/>
      <c r="E337" s="80"/>
      <c r="F337" s="80"/>
      <c r="G337" s="80"/>
      <c r="H337" s="80"/>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c r="AH337" s="81"/>
      <c r="AI337" s="81"/>
      <c r="AJ337" s="81"/>
      <c r="AK337" s="81"/>
      <c r="AL337" s="81"/>
      <c r="AM337" s="81"/>
      <c r="AN337" s="81"/>
      <c r="AO337" s="81"/>
      <c r="AP337" s="81"/>
      <c r="AQ337" s="81"/>
      <c r="AR337" s="81"/>
      <c r="AS337" s="81"/>
      <c r="AT337" s="81"/>
      <c r="AU337" s="81"/>
      <c r="AV337" s="81"/>
      <c r="AW337" s="81"/>
      <c r="AX337" s="82"/>
    </row>
    <row r="338" ht="15.75" customHeight="1">
      <c r="A338" s="78"/>
      <c r="B338" s="78"/>
      <c r="C338" s="79"/>
      <c r="D338" s="79"/>
      <c r="E338" s="80"/>
      <c r="F338" s="80"/>
      <c r="G338" s="80"/>
      <c r="H338" s="80"/>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1"/>
      <c r="AI338" s="81"/>
      <c r="AJ338" s="81"/>
      <c r="AK338" s="81"/>
      <c r="AL338" s="81"/>
      <c r="AM338" s="81"/>
      <c r="AN338" s="81"/>
      <c r="AO338" s="81"/>
      <c r="AP338" s="81"/>
      <c r="AQ338" s="81"/>
      <c r="AR338" s="81"/>
      <c r="AS338" s="81"/>
      <c r="AT338" s="81"/>
      <c r="AU338" s="81"/>
      <c r="AV338" s="81"/>
      <c r="AW338" s="81"/>
      <c r="AX338" s="82"/>
    </row>
    <row r="339" ht="15.75" customHeight="1">
      <c r="A339" s="78"/>
      <c r="B339" s="78"/>
      <c r="C339" s="79"/>
      <c r="D339" s="79"/>
      <c r="E339" s="80"/>
      <c r="F339" s="80"/>
      <c r="G339" s="80"/>
      <c r="H339" s="80"/>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c r="AH339" s="81"/>
      <c r="AI339" s="81"/>
      <c r="AJ339" s="81"/>
      <c r="AK339" s="81"/>
      <c r="AL339" s="81"/>
      <c r="AM339" s="81"/>
      <c r="AN339" s="81"/>
      <c r="AO339" s="81"/>
      <c r="AP339" s="81"/>
      <c r="AQ339" s="81"/>
      <c r="AR339" s="81"/>
      <c r="AS339" s="81"/>
      <c r="AT339" s="81"/>
      <c r="AU339" s="81"/>
      <c r="AV339" s="81"/>
      <c r="AW339" s="81"/>
      <c r="AX339" s="82"/>
    </row>
    <row r="340" ht="15.75" customHeight="1">
      <c r="A340" s="78"/>
      <c r="B340" s="78"/>
      <c r="C340" s="79"/>
      <c r="D340" s="79"/>
      <c r="E340" s="80"/>
      <c r="F340" s="80"/>
      <c r="G340" s="80"/>
      <c r="H340" s="80"/>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c r="AH340" s="81"/>
      <c r="AI340" s="81"/>
      <c r="AJ340" s="81"/>
      <c r="AK340" s="81"/>
      <c r="AL340" s="81"/>
      <c r="AM340" s="81"/>
      <c r="AN340" s="81"/>
      <c r="AO340" s="81"/>
      <c r="AP340" s="81"/>
      <c r="AQ340" s="81"/>
      <c r="AR340" s="81"/>
      <c r="AS340" s="81"/>
      <c r="AT340" s="81"/>
      <c r="AU340" s="81"/>
      <c r="AV340" s="81"/>
      <c r="AW340" s="81"/>
      <c r="AX340" s="82"/>
    </row>
    <row r="341" ht="15.75" customHeight="1">
      <c r="A341" s="78"/>
      <c r="B341" s="78"/>
      <c r="C341" s="79"/>
      <c r="D341" s="79"/>
      <c r="E341" s="80"/>
      <c r="F341" s="80"/>
      <c r="G341" s="80"/>
      <c r="H341" s="80"/>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c r="AH341" s="81"/>
      <c r="AI341" s="81"/>
      <c r="AJ341" s="81"/>
      <c r="AK341" s="81"/>
      <c r="AL341" s="81"/>
      <c r="AM341" s="81"/>
      <c r="AN341" s="81"/>
      <c r="AO341" s="81"/>
      <c r="AP341" s="81"/>
      <c r="AQ341" s="81"/>
      <c r="AR341" s="81"/>
      <c r="AS341" s="81"/>
      <c r="AT341" s="81"/>
      <c r="AU341" s="81"/>
      <c r="AV341" s="81"/>
      <c r="AW341" s="81"/>
      <c r="AX341" s="82"/>
    </row>
    <row r="342" ht="15.75" customHeight="1">
      <c r="A342" s="78"/>
      <c r="B342" s="78"/>
      <c r="C342" s="79"/>
      <c r="D342" s="79"/>
      <c r="E342" s="80"/>
      <c r="F342" s="80"/>
      <c r="G342" s="80"/>
      <c r="H342" s="80"/>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c r="AH342" s="81"/>
      <c r="AI342" s="81"/>
      <c r="AJ342" s="81"/>
      <c r="AK342" s="81"/>
      <c r="AL342" s="81"/>
      <c r="AM342" s="81"/>
      <c r="AN342" s="81"/>
      <c r="AO342" s="81"/>
      <c r="AP342" s="81"/>
      <c r="AQ342" s="81"/>
      <c r="AR342" s="81"/>
      <c r="AS342" s="81"/>
      <c r="AT342" s="81"/>
      <c r="AU342" s="81"/>
      <c r="AV342" s="81"/>
      <c r="AW342" s="81"/>
      <c r="AX342" s="82"/>
    </row>
    <row r="343" ht="15.75" customHeight="1">
      <c r="A343" s="78"/>
      <c r="B343" s="78"/>
      <c r="C343" s="79"/>
      <c r="D343" s="79"/>
      <c r="E343" s="80"/>
      <c r="F343" s="80"/>
      <c r="G343" s="80"/>
      <c r="H343" s="80"/>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c r="AH343" s="81"/>
      <c r="AI343" s="81"/>
      <c r="AJ343" s="81"/>
      <c r="AK343" s="81"/>
      <c r="AL343" s="81"/>
      <c r="AM343" s="81"/>
      <c r="AN343" s="81"/>
      <c r="AO343" s="81"/>
      <c r="AP343" s="81"/>
      <c r="AQ343" s="81"/>
      <c r="AR343" s="81"/>
      <c r="AS343" s="81"/>
      <c r="AT343" s="81"/>
      <c r="AU343" s="81"/>
      <c r="AV343" s="81"/>
      <c r="AW343" s="81"/>
      <c r="AX343" s="82"/>
    </row>
    <row r="344" ht="15.75" customHeight="1">
      <c r="A344" s="78"/>
      <c r="B344" s="78"/>
      <c r="C344" s="79"/>
      <c r="D344" s="79"/>
      <c r="E344" s="80"/>
      <c r="F344" s="80"/>
      <c r="G344" s="80"/>
      <c r="H344" s="80"/>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c r="AH344" s="81"/>
      <c r="AI344" s="81"/>
      <c r="AJ344" s="81"/>
      <c r="AK344" s="81"/>
      <c r="AL344" s="81"/>
      <c r="AM344" s="81"/>
      <c r="AN344" s="81"/>
      <c r="AO344" s="81"/>
      <c r="AP344" s="81"/>
      <c r="AQ344" s="81"/>
      <c r="AR344" s="81"/>
      <c r="AS344" s="81"/>
      <c r="AT344" s="81"/>
      <c r="AU344" s="81"/>
      <c r="AV344" s="81"/>
      <c r="AW344" s="81"/>
      <c r="AX344" s="82"/>
    </row>
    <row r="345" ht="15.75" customHeight="1">
      <c r="A345" s="78"/>
      <c r="B345" s="78"/>
      <c r="C345" s="79"/>
      <c r="D345" s="79"/>
      <c r="E345" s="80"/>
      <c r="F345" s="80"/>
      <c r="G345" s="80"/>
      <c r="H345" s="80"/>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c r="AH345" s="81"/>
      <c r="AI345" s="81"/>
      <c r="AJ345" s="81"/>
      <c r="AK345" s="81"/>
      <c r="AL345" s="81"/>
      <c r="AM345" s="81"/>
      <c r="AN345" s="81"/>
      <c r="AO345" s="81"/>
      <c r="AP345" s="81"/>
      <c r="AQ345" s="81"/>
      <c r="AR345" s="81"/>
      <c r="AS345" s="81"/>
      <c r="AT345" s="81"/>
      <c r="AU345" s="81"/>
      <c r="AV345" s="81"/>
      <c r="AW345" s="81"/>
      <c r="AX345" s="82"/>
    </row>
    <row r="346" ht="15.75" customHeight="1">
      <c r="A346" s="78"/>
      <c r="B346" s="78"/>
      <c r="C346" s="79"/>
      <c r="D346" s="79"/>
      <c r="E346" s="80"/>
      <c r="F346" s="80"/>
      <c r="G346" s="80"/>
      <c r="H346" s="80"/>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c r="AH346" s="81"/>
      <c r="AI346" s="81"/>
      <c r="AJ346" s="81"/>
      <c r="AK346" s="81"/>
      <c r="AL346" s="81"/>
      <c r="AM346" s="81"/>
      <c r="AN346" s="81"/>
      <c r="AO346" s="81"/>
      <c r="AP346" s="81"/>
      <c r="AQ346" s="81"/>
      <c r="AR346" s="81"/>
      <c r="AS346" s="81"/>
      <c r="AT346" s="81"/>
      <c r="AU346" s="81"/>
      <c r="AV346" s="81"/>
      <c r="AW346" s="81"/>
      <c r="AX346" s="82"/>
    </row>
    <row r="347" ht="15.75" customHeight="1">
      <c r="A347" s="78"/>
      <c r="B347" s="78"/>
      <c r="C347" s="79"/>
      <c r="D347" s="79"/>
      <c r="E347" s="80"/>
      <c r="F347" s="80"/>
      <c r="G347" s="80"/>
      <c r="H347" s="80"/>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c r="AH347" s="81"/>
      <c r="AI347" s="81"/>
      <c r="AJ347" s="81"/>
      <c r="AK347" s="81"/>
      <c r="AL347" s="81"/>
      <c r="AM347" s="81"/>
      <c r="AN347" s="81"/>
      <c r="AO347" s="81"/>
      <c r="AP347" s="81"/>
      <c r="AQ347" s="81"/>
      <c r="AR347" s="81"/>
      <c r="AS347" s="81"/>
      <c r="AT347" s="81"/>
      <c r="AU347" s="81"/>
      <c r="AV347" s="81"/>
      <c r="AW347" s="81"/>
      <c r="AX347" s="82"/>
    </row>
    <row r="348" ht="15.75" customHeight="1">
      <c r="A348" s="78"/>
      <c r="B348" s="78"/>
      <c r="C348" s="79"/>
      <c r="D348" s="79"/>
      <c r="E348" s="80"/>
      <c r="F348" s="80"/>
      <c r="G348" s="80"/>
      <c r="H348" s="80"/>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c r="AH348" s="81"/>
      <c r="AI348" s="81"/>
      <c r="AJ348" s="81"/>
      <c r="AK348" s="81"/>
      <c r="AL348" s="81"/>
      <c r="AM348" s="81"/>
      <c r="AN348" s="81"/>
      <c r="AO348" s="81"/>
      <c r="AP348" s="81"/>
      <c r="AQ348" s="81"/>
      <c r="AR348" s="81"/>
      <c r="AS348" s="81"/>
      <c r="AT348" s="81"/>
      <c r="AU348" s="81"/>
      <c r="AV348" s="81"/>
      <c r="AW348" s="81"/>
      <c r="AX348" s="82"/>
    </row>
    <row r="349" ht="15.75" customHeight="1">
      <c r="A349" s="78"/>
      <c r="B349" s="78"/>
      <c r="C349" s="79"/>
      <c r="D349" s="79"/>
      <c r="E349" s="80"/>
      <c r="F349" s="80"/>
      <c r="G349" s="80"/>
      <c r="H349" s="80"/>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c r="AH349" s="81"/>
      <c r="AI349" s="81"/>
      <c r="AJ349" s="81"/>
      <c r="AK349" s="81"/>
      <c r="AL349" s="81"/>
      <c r="AM349" s="81"/>
      <c r="AN349" s="81"/>
      <c r="AO349" s="81"/>
      <c r="AP349" s="81"/>
      <c r="AQ349" s="81"/>
      <c r="AR349" s="81"/>
      <c r="AS349" s="81"/>
      <c r="AT349" s="81"/>
      <c r="AU349" s="81"/>
      <c r="AV349" s="81"/>
      <c r="AW349" s="81"/>
      <c r="AX349" s="82"/>
    </row>
    <row r="350" ht="15.75" customHeight="1">
      <c r="A350" s="78"/>
      <c r="B350" s="78"/>
      <c r="C350" s="79"/>
      <c r="D350" s="79"/>
      <c r="E350" s="80"/>
      <c r="F350" s="80"/>
      <c r="G350" s="80"/>
      <c r="H350" s="80"/>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c r="AH350" s="81"/>
      <c r="AI350" s="81"/>
      <c r="AJ350" s="81"/>
      <c r="AK350" s="81"/>
      <c r="AL350" s="81"/>
      <c r="AM350" s="81"/>
      <c r="AN350" s="81"/>
      <c r="AO350" s="81"/>
      <c r="AP350" s="81"/>
      <c r="AQ350" s="81"/>
      <c r="AR350" s="81"/>
      <c r="AS350" s="81"/>
      <c r="AT350" s="81"/>
      <c r="AU350" s="81"/>
      <c r="AV350" s="81"/>
      <c r="AW350" s="81"/>
      <c r="AX350" s="82"/>
    </row>
    <row r="351" ht="15.75" customHeight="1">
      <c r="A351" s="78"/>
      <c r="B351" s="78"/>
      <c r="C351" s="79"/>
      <c r="D351" s="79"/>
      <c r="E351" s="80"/>
      <c r="F351" s="80"/>
      <c r="G351" s="80"/>
      <c r="H351" s="80"/>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c r="AH351" s="81"/>
      <c r="AI351" s="81"/>
      <c r="AJ351" s="81"/>
      <c r="AK351" s="81"/>
      <c r="AL351" s="81"/>
      <c r="AM351" s="81"/>
      <c r="AN351" s="81"/>
      <c r="AO351" s="81"/>
      <c r="AP351" s="81"/>
      <c r="AQ351" s="81"/>
      <c r="AR351" s="81"/>
      <c r="AS351" s="81"/>
      <c r="AT351" s="81"/>
      <c r="AU351" s="81"/>
      <c r="AV351" s="81"/>
      <c r="AW351" s="81"/>
      <c r="AX351" s="82"/>
    </row>
    <row r="352" ht="15.75" customHeight="1">
      <c r="A352" s="78"/>
      <c r="B352" s="78"/>
      <c r="C352" s="79"/>
      <c r="D352" s="79"/>
      <c r="E352" s="80"/>
      <c r="F352" s="80"/>
      <c r="G352" s="80"/>
      <c r="H352" s="80"/>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c r="AJ352" s="81"/>
      <c r="AK352" s="81"/>
      <c r="AL352" s="81"/>
      <c r="AM352" s="81"/>
      <c r="AN352" s="81"/>
      <c r="AO352" s="81"/>
      <c r="AP352" s="81"/>
      <c r="AQ352" s="81"/>
      <c r="AR352" s="81"/>
      <c r="AS352" s="81"/>
      <c r="AT352" s="81"/>
      <c r="AU352" s="81"/>
      <c r="AV352" s="81"/>
      <c r="AW352" s="81"/>
      <c r="AX352" s="82"/>
    </row>
    <row r="353" ht="15.75" customHeight="1">
      <c r="A353" s="78"/>
      <c r="B353" s="78"/>
      <c r="C353" s="79"/>
      <c r="D353" s="79"/>
      <c r="E353" s="80"/>
      <c r="F353" s="80"/>
      <c r="G353" s="80"/>
      <c r="H353" s="80"/>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c r="AH353" s="81"/>
      <c r="AI353" s="81"/>
      <c r="AJ353" s="81"/>
      <c r="AK353" s="81"/>
      <c r="AL353" s="81"/>
      <c r="AM353" s="81"/>
      <c r="AN353" s="81"/>
      <c r="AO353" s="81"/>
      <c r="AP353" s="81"/>
      <c r="AQ353" s="81"/>
      <c r="AR353" s="81"/>
      <c r="AS353" s="81"/>
      <c r="AT353" s="81"/>
      <c r="AU353" s="81"/>
      <c r="AV353" s="81"/>
      <c r="AW353" s="81"/>
      <c r="AX353" s="82"/>
    </row>
    <row r="354" ht="15.75" customHeight="1">
      <c r="A354" s="78"/>
      <c r="B354" s="78"/>
      <c r="C354" s="79"/>
      <c r="D354" s="79"/>
      <c r="E354" s="80"/>
      <c r="F354" s="80"/>
      <c r="G354" s="80"/>
      <c r="H354" s="80"/>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c r="AH354" s="81"/>
      <c r="AI354" s="81"/>
      <c r="AJ354" s="81"/>
      <c r="AK354" s="81"/>
      <c r="AL354" s="81"/>
      <c r="AM354" s="81"/>
      <c r="AN354" s="81"/>
      <c r="AO354" s="81"/>
      <c r="AP354" s="81"/>
      <c r="AQ354" s="81"/>
      <c r="AR354" s="81"/>
      <c r="AS354" s="81"/>
      <c r="AT354" s="81"/>
      <c r="AU354" s="81"/>
      <c r="AV354" s="81"/>
      <c r="AW354" s="81"/>
      <c r="AX354" s="82"/>
    </row>
    <row r="355" ht="15.75" customHeight="1">
      <c r="A355" s="78"/>
      <c r="B355" s="78"/>
      <c r="C355" s="79"/>
      <c r="D355" s="79"/>
      <c r="E355" s="80"/>
      <c r="F355" s="80"/>
      <c r="G355" s="80"/>
      <c r="H355" s="80"/>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c r="AH355" s="81"/>
      <c r="AI355" s="81"/>
      <c r="AJ355" s="81"/>
      <c r="AK355" s="81"/>
      <c r="AL355" s="81"/>
      <c r="AM355" s="81"/>
      <c r="AN355" s="81"/>
      <c r="AO355" s="81"/>
      <c r="AP355" s="81"/>
      <c r="AQ355" s="81"/>
      <c r="AR355" s="81"/>
      <c r="AS355" s="81"/>
      <c r="AT355" s="81"/>
      <c r="AU355" s="81"/>
      <c r="AV355" s="81"/>
      <c r="AW355" s="81"/>
      <c r="AX355" s="82"/>
    </row>
    <row r="356" ht="15.75" customHeight="1">
      <c r="A356" s="78"/>
      <c r="B356" s="78"/>
      <c r="C356" s="79"/>
      <c r="D356" s="79"/>
      <c r="E356" s="80"/>
      <c r="F356" s="80"/>
      <c r="G356" s="80"/>
      <c r="H356" s="80"/>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c r="AH356" s="81"/>
      <c r="AI356" s="81"/>
      <c r="AJ356" s="81"/>
      <c r="AK356" s="81"/>
      <c r="AL356" s="81"/>
      <c r="AM356" s="81"/>
      <c r="AN356" s="81"/>
      <c r="AO356" s="81"/>
      <c r="AP356" s="81"/>
      <c r="AQ356" s="81"/>
      <c r="AR356" s="81"/>
      <c r="AS356" s="81"/>
      <c r="AT356" s="81"/>
      <c r="AU356" s="81"/>
      <c r="AV356" s="81"/>
      <c r="AW356" s="81"/>
      <c r="AX356" s="82"/>
    </row>
    <row r="357" ht="15.75" customHeight="1">
      <c r="A357" s="78"/>
      <c r="B357" s="78"/>
      <c r="C357" s="79"/>
      <c r="D357" s="79"/>
      <c r="E357" s="80"/>
      <c r="F357" s="80"/>
      <c r="G357" s="80"/>
      <c r="H357" s="80"/>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c r="AH357" s="81"/>
      <c r="AI357" s="81"/>
      <c r="AJ357" s="81"/>
      <c r="AK357" s="81"/>
      <c r="AL357" s="81"/>
      <c r="AM357" s="81"/>
      <c r="AN357" s="81"/>
      <c r="AO357" s="81"/>
      <c r="AP357" s="81"/>
      <c r="AQ357" s="81"/>
      <c r="AR357" s="81"/>
      <c r="AS357" s="81"/>
      <c r="AT357" s="81"/>
      <c r="AU357" s="81"/>
      <c r="AV357" s="81"/>
      <c r="AW357" s="81"/>
      <c r="AX357" s="82"/>
    </row>
    <row r="358" ht="15.75" customHeight="1">
      <c r="A358" s="78"/>
      <c r="B358" s="78"/>
      <c r="C358" s="79"/>
      <c r="D358" s="79"/>
      <c r="E358" s="80"/>
      <c r="F358" s="80"/>
      <c r="G358" s="80"/>
      <c r="H358" s="80"/>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c r="AH358" s="81"/>
      <c r="AI358" s="81"/>
      <c r="AJ358" s="81"/>
      <c r="AK358" s="81"/>
      <c r="AL358" s="81"/>
      <c r="AM358" s="81"/>
      <c r="AN358" s="81"/>
      <c r="AO358" s="81"/>
      <c r="AP358" s="81"/>
      <c r="AQ358" s="81"/>
      <c r="AR358" s="81"/>
      <c r="AS358" s="81"/>
      <c r="AT358" s="81"/>
      <c r="AU358" s="81"/>
      <c r="AV358" s="81"/>
      <c r="AW358" s="81"/>
      <c r="AX358" s="82"/>
    </row>
    <row r="359" ht="15.75" customHeight="1">
      <c r="A359" s="78"/>
      <c r="B359" s="78"/>
      <c r="C359" s="79"/>
      <c r="D359" s="79"/>
      <c r="E359" s="80"/>
      <c r="F359" s="80"/>
      <c r="G359" s="80"/>
      <c r="H359" s="80"/>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1"/>
      <c r="AN359" s="81"/>
      <c r="AO359" s="81"/>
      <c r="AP359" s="81"/>
      <c r="AQ359" s="81"/>
      <c r="AR359" s="81"/>
      <c r="AS359" s="81"/>
      <c r="AT359" s="81"/>
      <c r="AU359" s="81"/>
      <c r="AV359" s="81"/>
      <c r="AW359" s="81"/>
      <c r="AX359" s="82"/>
    </row>
    <row r="360" ht="15.75" customHeight="1">
      <c r="A360" s="78"/>
      <c r="B360" s="78"/>
      <c r="C360" s="79"/>
      <c r="D360" s="79"/>
      <c r="E360" s="80"/>
      <c r="F360" s="80"/>
      <c r="G360" s="80"/>
      <c r="H360" s="80"/>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c r="AH360" s="81"/>
      <c r="AI360" s="81"/>
      <c r="AJ360" s="81"/>
      <c r="AK360" s="81"/>
      <c r="AL360" s="81"/>
      <c r="AM360" s="81"/>
      <c r="AN360" s="81"/>
      <c r="AO360" s="81"/>
      <c r="AP360" s="81"/>
      <c r="AQ360" s="81"/>
      <c r="AR360" s="81"/>
      <c r="AS360" s="81"/>
      <c r="AT360" s="81"/>
      <c r="AU360" s="81"/>
      <c r="AV360" s="81"/>
      <c r="AW360" s="81"/>
      <c r="AX360" s="82"/>
    </row>
    <row r="361" ht="15.75" customHeight="1">
      <c r="A361" s="78"/>
      <c r="B361" s="78"/>
      <c r="C361" s="79"/>
      <c r="D361" s="79"/>
      <c r="E361" s="80"/>
      <c r="F361" s="80"/>
      <c r="G361" s="80"/>
      <c r="H361" s="80"/>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1"/>
      <c r="AI361" s="81"/>
      <c r="AJ361" s="81"/>
      <c r="AK361" s="81"/>
      <c r="AL361" s="81"/>
      <c r="AM361" s="81"/>
      <c r="AN361" s="81"/>
      <c r="AO361" s="81"/>
      <c r="AP361" s="81"/>
      <c r="AQ361" s="81"/>
      <c r="AR361" s="81"/>
      <c r="AS361" s="81"/>
      <c r="AT361" s="81"/>
      <c r="AU361" s="81"/>
      <c r="AV361" s="81"/>
      <c r="AW361" s="81"/>
      <c r="AX361" s="82"/>
    </row>
    <row r="362" ht="15.75" customHeight="1">
      <c r="A362" s="78"/>
      <c r="B362" s="78"/>
      <c r="C362" s="79"/>
      <c r="D362" s="79"/>
      <c r="E362" s="80"/>
      <c r="F362" s="80"/>
      <c r="G362" s="80"/>
      <c r="H362" s="80"/>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c r="AH362" s="81"/>
      <c r="AI362" s="81"/>
      <c r="AJ362" s="81"/>
      <c r="AK362" s="81"/>
      <c r="AL362" s="81"/>
      <c r="AM362" s="81"/>
      <c r="AN362" s="81"/>
      <c r="AO362" s="81"/>
      <c r="AP362" s="81"/>
      <c r="AQ362" s="81"/>
      <c r="AR362" s="81"/>
      <c r="AS362" s="81"/>
      <c r="AT362" s="81"/>
      <c r="AU362" s="81"/>
      <c r="AV362" s="81"/>
      <c r="AW362" s="81"/>
      <c r="AX362" s="82"/>
    </row>
    <row r="363" ht="15.75" customHeight="1">
      <c r="A363" s="78"/>
      <c r="B363" s="78"/>
      <c r="C363" s="79"/>
      <c r="D363" s="79"/>
      <c r="E363" s="80"/>
      <c r="F363" s="80"/>
      <c r="G363" s="80"/>
      <c r="H363" s="80"/>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c r="AH363" s="81"/>
      <c r="AI363" s="81"/>
      <c r="AJ363" s="81"/>
      <c r="AK363" s="81"/>
      <c r="AL363" s="81"/>
      <c r="AM363" s="81"/>
      <c r="AN363" s="81"/>
      <c r="AO363" s="81"/>
      <c r="AP363" s="81"/>
      <c r="AQ363" s="81"/>
      <c r="AR363" s="81"/>
      <c r="AS363" s="81"/>
      <c r="AT363" s="81"/>
      <c r="AU363" s="81"/>
      <c r="AV363" s="81"/>
      <c r="AW363" s="81"/>
      <c r="AX363" s="82"/>
    </row>
    <row r="364" ht="15.75" customHeight="1">
      <c r="A364" s="78"/>
      <c r="B364" s="78"/>
      <c r="C364" s="79"/>
      <c r="D364" s="79"/>
      <c r="E364" s="80"/>
      <c r="F364" s="80"/>
      <c r="G364" s="80"/>
      <c r="H364" s="80"/>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c r="AH364" s="81"/>
      <c r="AI364" s="81"/>
      <c r="AJ364" s="81"/>
      <c r="AK364" s="81"/>
      <c r="AL364" s="81"/>
      <c r="AM364" s="81"/>
      <c r="AN364" s="81"/>
      <c r="AO364" s="81"/>
      <c r="AP364" s="81"/>
      <c r="AQ364" s="81"/>
      <c r="AR364" s="81"/>
      <c r="AS364" s="81"/>
      <c r="AT364" s="81"/>
      <c r="AU364" s="81"/>
      <c r="AV364" s="81"/>
      <c r="AW364" s="81"/>
      <c r="AX364" s="82"/>
    </row>
    <row r="365" ht="15.75" customHeight="1">
      <c r="A365" s="78"/>
      <c r="B365" s="78"/>
      <c r="C365" s="79"/>
      <c r="D365" s="79"/>
      <c r="E365" s="80"/>
      <c r="F365" s="80"/>
      <c r="G365" s="80"/>
      <c r="H365" s="80"/>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c r="AH365" s="81"/>
      <c r="AI365" s="81"/>
      <c r="AJ365" s="81"/>
      <c r="AK365" s="81"/>
      <c r="AL365" s="81"/>
      <c r="AM365" s="81"/>
      <c r="AN365" s="81"/>
      <c r="AO365" s="81"/>
      <c r="AP365" s="81"/>
      <c r="AQ365" s="81"/>
      <c r="AR365" s="81"/>
      <c r="AS365" s="81"/>
      <c r="AT365" s="81"/>
      <c r="AU365" s="81"/>
      <c r="AV365" s="81"/>
      <c r="AW365" s="81"/>
      <c r="AX365" s="82"/>
    </row>
    <row r="366" ht="15.75" customHeight="1">
      <c r="A366" s="78"/>
      <c r="B366" s="78"/>
      <c r="C366" s="79"/>
      <c r="D366" s="79"/>
      <c r="E366" s="80"/>
      <c r="F366" s="80"/>
      <c r="G366" s="80"/>
      <c r="H366" s="80"/>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c r="AH366" s="81"/>
      <c r="AI366" s="81"/>
      <c r="AJ366" s="81"/>
      <c r="AK366" s="81"/>
      <c r="AL366" s="81"/>
      <c r="AM366" s="81"/>
      <c r="AN366" s="81"/>
      <c r="AO366" s="81"/>
      <c r="AP366" s="81"/>
      <c r="AQ366" s="81"/>
      <c r="AR366" s="81"/>
      <c r="AS366" s="81"/>
      <c r="AT366" s="81"/>
      <c r="AU366" s="81"/>
      <c r="AV366" s="81"/>
      <c r="AW366" s="81"/>
      <c r="AX366" s="82"/>
    </row>
    <row r="367" ht="15.75" customHeight="1">
      <c r="A367" s="78"/>
      <c r="B367" s="78"/>
      <c r="C367" s="79"/>
      <c r="D367" s="79"/>
      <c r="E367" s="80"/>
      <c r="F367" s="80"/>
      <c r="G367" s="80"/>
      <c r="H367" s="80"/>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c r="AH367" s="81"/>
      <c r="AI367" s="81"/>
      <c r="AJ367" s="81"/>
      <c r="AK367" s="81"/>
      <c r="AL367" s="81"/>
      <c r="AM367" s="81"/>
      <c r="AN367" s="81"/>
      <c r="AO367" s="81"/>
      <c r="AP367" s="81"/>
      <c r="AQ367" s="81"/>
      <c r="AR367" s="81"/>
      <c r="AS367" s="81"/>
      <c r="AT367" s="81"/>
      <c r="AU367" s="81"/>
      <c r="AV367" s="81"/>
      <c r="AW367" s="81"/>
      <c r="AX367" s="82"/>
    </row>
    <row r="368" ht="15.75" customHeight="1">
      <c r="A368" s="78"/>
      <c r="B368" s="78"/>
      <c r="C368" s="79"/>
      <c r="D368" s="79"/>
      <c r="E368" s="80"/>
      <c r="F368" s="80"/>
      <c r="G368" s="80"/>
      <c r="H368" s="80"/>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c r="AH368" s="81"/>
      <c r="AI368" s="81"/>
      <c r="AJ368" s="81"/>
      <c r="AK368" s="81"/>
      <c r="AL368" s="81"/>
      <c r="AM368" s="81"/>
      <c r="AN368" s="81"/>
      <c r="AO368" s="81"/>
      <c r="AP368" s="81"/>
      <c r="AQ368" s="81"/>
      <c r="AR368" s="81"/>
      <c r="AS368" s="81"/>
      <c r="AT368" s="81"/>
      <c r="AU368" s="81"/>
      <c r="AV368" s="81"/>
      <c r="AW368" s="81"/>
      <c r="AX368" s="82"/>
    </row>
    <row r="369" ht="15.75" customHeight="1">
      <c r="A369" s="78"/>
      <c r="B369" s="78"/>
      <c r="C369" s="79"/>
      <c r="D369" s="79"/>
      <c r="E369" s="80"/>
      <c r="F369" s="80"/>
      <c r="G369" s="80"/>
      <c r="H369" s="80"/>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81"/>
      <c r="AI369" s="81"/>
      <c r="AJ369" s="81"/>
      <c r="AK369" s="81"/>
      <c r="AL369" s="81"/>
      <c r="AM369" s="81"/>
      <c r="AN369" s="81"/>
      <c r="AO369" s="81"/>
      <c r="AP369" s="81"/>
      <c r="AQ369" s="81"/>
      <c r="AR369" s="81"/>
      <c r="AS369" s="81"/>
      <c r="AT369" s="81"/>
      <c r="AU369" s="81"/>
      <c r="AV369" s="81"/>
      <c r="AW369" s="81"/>
      <c r="AX369" s="82"/>
    </row>
    <row r="370" ht="15.75" customHeight="1">
      <c r="A370" s="78"/>
      <c r="B370" s="78"/>
      <c r="C370" s="79"/>
      <c r="D370" s="79"/>
      <c r="E370" s="80"/>
      <c r="F370" s="80"/>
      <c r="G370" s="80"/>
      <c r="H370" s="80"/>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c r="AH370" s="81"/>
      <c r="AI370" s="81"/>
      <c r="AJ370" s="81"/>
      <c r="AK370" s="81"/>
      <c r="AL370" s="81"/>
      <c r="AM370" s="81"/>
      <c r="AN370" s="81"/>
      <c r="AO370" s="81"/>
      <c r="AP370" s="81"/>
      <c r="AQ370" s="81"/>
      <c r="AR370" s="81"/>
      <c r="AS370" s="81"/>
      <c r="AT370" s="81"/>
      <c r="AU370" s="81"/>
      <c r="AV370" s="81"/>
      <c r="AW370" s="81"/>
      <c r="AX370" s="82"/>
    </row>
    <row r="371" ht="15.75" customHeight="1">
      <c r="A371" s="78"/>
      <c r="B371" s="78"/>
      <c r="C371" s="79"/>
      <c r="D371" s="79"/>
      <c r="E371" s="80"/>
      <c r="F371" s="80"/>
      <c r="G371" s="80"/>
      <c r="H371" s="80"/>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c r="AH371" s="81"/>
      <c r="AI371" s="81"/>
      <c r="AJ371" s="81"/>
      <c r="AK371" s="81"/>
      <c r="AL371" s="81"/>
      <c r="AM371" s="81"/>
      <c r="AN371" s="81"/>
      <c r="AO371" s="81"/>
      <c r="AP371" s="81"/>
      <c r="AQ371" s="81"/>
      <c r="AR371" s="81"/>
      <c r="AS371" s="81"/>
      <c r="AT371" s="81"/>
      <c r="AU371" s="81"/>
      <c r="AV371" s="81"/>
      <c r="AW371" s="81"/>
      <c r="AX371" s="82"/>
    </row>
    <row r="372" ht="15.75" customHeight="1">
      <c r="A372" s="78"/>
      <c r="B372" s="78"/>
      <c r="C372" s="79"/>
      <c r="D372" s="79"/>
      <c r="E372" s="80"/>
      <c r="F372" s="80"/>
      <c r="G372" s="80"/>
      <c r="H372" s="80"/>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c r="AH372" s="81"/>
      <c r="AI372" s="81"/>
      <c r="AJ372" s="81"/>
      <c r="AK372" s="81"/>
      <c r="AL372" s="81"/>
      <c r="AM372" s="81"/>
      <c r="AN372" s="81"/>
      <c r="AO372" s="81"/>
      <c r="AP372" s="81"/>
      <c r="AQ372" s="81"/>
      <c r="AR372" s="81"/>
      <c r="AS372" s="81"/>
      <c r="AT372" s="81"/>
      <c r="AU372" s="81"/>
      <c r="AV372" s="81"/>
      <c r="AW372" s="81"/>
      <c r="AX372" s="82"/>
    </row>
    <row r="373" ht="15.75" customHeight="1">
      <c r="A373" s="78"/>
      <c r="B373" s="78"/>
      <c r="C373" s="79"/>
      <c r="D373" s="79"/>
      <c r="E373" s="80"/>
      <c r="F373" s="80"/>
      <c r="G373" s="80"/>
      <c r="H373" s="80"/>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c r="AH373" s="81"/>
      <c r="AI373" s="81"/>
      <c r="AJ373" s="81"/>
      <c r="AK373" s="81"/>
      <c r="AL373" s="81"/>
      <c r="AM373" s="81"/>
      <c r="AN373" s="81"/>
      <c r="AO373" s="81"/>
      <c r="AP373" s="81"/>
      <c r="AQ373" s="81"/>
      <c r="AR373" s="81"/>
      <c r="AS373" s="81"/>
      <c r="AT373" s="81"/>
      <c r="AU373" s="81"/>
      <c r="AV373" s="81"/>
      <c r="AW373" s="81"/>
      <c r="AX373" s="82"/>
    </row>
    <row r="374" ht="15.75" customHeight="1">
      <c r="A374" s="78"/>
      <c r="B374" s="78"/>
      <c r="C374" s="79"/>
      <c r="D374" s="79"/>
      <c r="E374" s="80"/>
      <c r="F374" s="80"/>
      <c r="G374" s="80"/>
      <c r="H374" s="80"/>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c r="AH374" s="81"/>
      <c r="AI374" s="81"/>
      <c r="AJ374" s="81"/>
      <c r="AK374" s="81"/>
      <c r="AL374" s="81"/>
      <c r="AM374" s="81"/>
      <c r="AN374" s="81"/>
      <c r="AO374" s="81"/>
      <c r="AP374" s="81"/>
      <c r="AQ374" s="81"/>
      <c r="AR374" s="81"/>
      <c r="AS374" s="81"/>
      <c r="AT374" s="81"/>
      <c r="AU374" s="81"/>
      <c r="AV374" s="81"/>
      <c r="AW374" s="81"/>
      <c r="AX374" s="82"/>
    </row>
    <row r="375" ht="15.75" customHeight="1">
      <c r="A375" s="78"/>
      <c r="B375" s="78"/>
      <c r="C375" s="79"/>
      <c r="D375" s="79"/>
      <c r="E375" s="80"/>
      <c r="F375" s="80"/>
      <c r="G375" s="80"/>
      <c r="H375" s="80"/>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c r="AH375" s="81"/>
      <c r="AI375" s="81"/>
      <c r="AJ375" s="81"/>
      <c r="AK375" s="81"/>
      <c r="AL375" s="81"/>
      <c r="AM375" s="81"/>
      <c r="AN375" s="81"/>
      <c r="AO375" s="81"/>
      <c r="AP375" s="81"/>
      <c r="AQ375" s="81"/>
      <c r="AR375" s="81"/>
      <c r="AS375" s="81"/>
      <c r="AT375" s="81"/>
      <c r="AU375" s="81"/>
      <c r="AV375" s="81"/>
      <c r="AW375" s="81"/>
      <c r="AX375" s="82"/>
    </row>
    <row r="376" ht="15.75" customHeight="1">
      <c r="A376" s="78"/>
      <c r="B376" s="78"/>
      <c r="C376" s="79"/>
      <c r="D376" s="79"/>
      <c r="E376" s="80"/>
      <c r="F376" s="80"/>
      <c r="G376" s="80"/>
      <c r="H376" s="80"/>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c r="AH376" s="81"/>
      <c r="AI376" s="81"/>
      <c r="AJ376" s="81"/>
      <c r="AK376" s="81"/>
      <c r="AL376" s="81"/>
      <c r="AM376" s="81"/>
      <c r="AN376" s="81"/>
      <c r="AO376" s="81"/>
      <c r="AP376" s="81"/>
      <c r="AQ376" s="81"/>
      <c r="AR376" s="81"/>
      <c r="AS376" s="81"/>
      <c r="AT376" s="81"/>
      <c r="AU376" s="81"/>
      <c r="AV376" s="81"/>
      <c r="AW376" s="81"/>
      <c r="AX376" s="82"/>
    </row>
    <row r="377" ht="15.75" customHeight="1">
      <c r="A377" s="78"/>
      <c r="B377" s="78"/>
      <c r="C377" s="79"/>
      <c r="D377" s="79"/>
      <c r="E377" s="80"/>
      <c r="F377" s="80"/>
      <c r="G377" s="80"/>
      <c r="H377" s="80"/>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c r="AH377" s="81"/>
      <c r="AI377" s="81"/>
      <c r="AJ377" s="81"/>
      <c r="AK377" s="81"/>
      <c r="AL377" s="81"/>
      <c r="AM377" s="81"/>
      <c r="AN377" s="81"/>
      <c r="AO377" s="81"/>
      <c r="AP377" s="81"/>
      <c r="AQ377" s="81"/>
      <c r="AR377" s="81"/>
      <c r="AS377" s="81"/>
      <c r="AT377" s="81"/>
      <c r="AU377" s="81"/>
      <c r="AV377" s="81"/>
      <c r="AW377" s="81"/>
      <c r="AX377" s="82"/>
    </row>
    <row r="378" ht="15.75" customHeight="1">
      <c r="A378" s="78"/>
      <c r="B378" s="78"/>
      <c r="C378" s="79"/>
      <c r="D378" s="79"/>
      <c r="E378" s="80"/>
      <c r="F378" s="80"/>
      <c r="G378" s="80"/>
      <c r="H378" s="80"/>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c r="AH378" s="81"/>
      <c r="AI378" s="81"/>
      <c r="AJ378" s="81"/>
      <c r="AK378" s="81"/>
      <c r="AL378" s="81"/>
      <c r="AM378" s="81"/>
      <c r="AN378" s="81"/>
      <c r="AO378" s="81"/>
      <c r="AP378" s="81"/>
      <c r="AQ378" s="81"/>
      <c r="AR378" s="81"/>
      <c r="AS378" s="81"/>
      <c r="AT378" s="81"/>
      <c r="AU378" s="81"/>
      <c r="AV378" s="81"/>
      <c r="AW378" s="81"/>
      <c r="AX378" s="82"/>
    </row>
    <row r="379" ht="15.75" customHeight="1">
      <c r="A379" s="78"/>
      <c r="B379" s="78"/>
      <c r="C379" s="79"/>
      <c r="D379" s="79"/>
      <c r="E379" s="80"/>
      <c r="F379" s="80"/>
      <c r="G379" s="80"/>
      <c r="H379" s="80"/>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c r="AH379" s="81"/>
      <c r="AI379" s="81"/>
      <c r="AJ379" s="81"/>
      <c r="AK379" s="81"/>
      <c r="AL379" s="81"/>
      <c r="AM379" s="81"/>
      <c r="AN379" s="81"/>
      <c r="AO379" s="81"/>
      <c r="AP379" s="81"/>
      <c r="AQ379" s="81"/>
      <c r="AR379" s="81"/>
      <c r="AS379" s="81"/>
      <c r="AT379" s="81"/>
      <c r="AU379" s="81"/>
      <c r="AV379" s="81"/>
      <c r="AW379" s="81"/>
      <c r="AX379" s="82"/>
    </row>
    <row r="380" ht="15.75" customHeight="1">
      <c r="A380" s="78"/>
      <c r="B380" s="78"/>
      <c r="C380" s="79"/>
      <c r="D380" s="79"/>
      <c r="E380" s="80"/>
      <c r="F380" s="80"/>
      <c r="G380" s="80"/>
      <c r="H380" s="80"/>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c r="AH380" s="81"/>
      <c r="AI380" s="81"/>
      <c r="AJ380" s="81"/>
      <c r="AK380" s="81"/>
      <c r="AL380" s="81"/>
      <c r="AM380" s="81"/>
      <c r="AN380" s="81"/>
      <c r="AO380" s="81"/>
      <c r="AP380" s="81"/>
      <c r="AQ380" s="81"/>
      <c r="AR380" s="81"/>
      <c r="AS380" s="81"/>
      <c r="AT380" s="81"/>
      <c r="AU380" s="81"/>
      <c r="AV380" s="81"/>
      <c r="AW380" s="81"/>
      <c r="AX380" s="82"/>
    </row>
    <row r="381" ht="15.75" customHeight="1">
      <c r="A381" s="78"/>
      <c r="B381" s="78"/>
      <c r="C381" s="79"/>
      <c r="D381" s="79"/>
      <c r="E381" s="80"/>
      <c r="F381" s="80"/>
      <c r="G381" s="80"/>
      <c r="H381" s="80"/>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c r="AH381" s="81"/>
      <c r="AI381" s="81"/>
      <c r="AJ381" s="81"/>
      <c r="AK381" s="81"/>
      <c r="AL381" s="81"/>
      <c r="AM381" s="81"/>
      <c r="AN381" s="81"/>
      <c r="AO381" s="81"/>
      <c r="AP381" s="81"/>
      <c r="AQ381" s="81"/>
      <c r="AR381" s="81"/>
      <c r="AS381" s="81"/>
      <c r="AT381" s="81"/>
      <c r="AU381" s="81"/>
      <c r="AV381" s="81"/>
      <c r="AW381" s="81"/>
      <c r="AX381" s="82"/>
    </row>
    <row r="382" ht="15.75" customHeight="1">
      <c r="A382" s="78"/>
      <c r="B382" s="78"/>
      <c r="C382" s="79"/>
      <c r="D382" s="79"/>
      <c r="E382" s="80"/>
      <c r="F382" s="80"/>
      <c r="G382" s="80"/>
      <c r="H382" s="80"/>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c r="AH382" s="81"/>
      <c r="AI382" s="81"/>
      <c r="AJ382" s="81"/>
      <c r="AK382" s="81"/>
      <c r="AL382" s="81"/>
      <c r="AM382" s="81"/>
      <c r="AN382" s="81"/>
      <c r="AO382" s="81"/>
      <c r="AP382" s="81"/>
      <c r="AQ382" s="81"/>
      <c r="AR382" s="81"/>
      <c r="AS382" s="81"/>
      <c r="AT382" s="81"/>
      <c r="AU382" s="81"/>
      <c r="AV382" s="81"/>
      <c r="AW382" s="81"/>
      <c r="AX382" s="82"/>
    </row>
    <row r="383" ht="15.75" customHeight="1">
      <c r="A383" s="78"/>
      <c r="B383" s="78"/>
      <c r="C383" s="79"/>
      <c r="D383" s="79"/>
      <c r="E383" s="80"/>
      <c r="F383" s="80"/>
      <c r="G383" s="80"/>
      <c r="H383" s="80"/>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c r="AH383" s="81"/>
      <c r="AI383" s="81"/>
      <c r="AJ383" s="81"/>
      <c r="AK383" s="81"/>
      <c r="AL383" s="81"/>
      <c r="AM383" s="81"/>
      <c r="AN383" s="81"/>
      <c r="AO383" s="81"/>
      <c r="AP383" s="81"/>
      <c r="AQ383" s="81"/>
      <c r="AR383" s="81"/>
      <c r="AS383" s="81"/>
      <c r="AT383" s="81"/>
      <c r="AU383" s="81"/>
      <c r="AV383" s="81"/>
      <c r="AW383" s="81"/>
      <c r="AX383" s="82"/>
    </row>
    <row r="384" ht="15.75" customHeight="1">
      <c r="A384" s="78"/>
      <c r="B384" s="78"/>
      <c r="C384" s="79"/>
      <c r="D384" s="79"/>
      <c r="E384" s="80"/>
      <c r="F384" s="80"/>
      <c r="G384" s="80"/>
      <c r="H384" s="80"/>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c r="AH384" s="81"/>
      <c r="AI384" s="81"/>
      <c r="AJ384" s="81"/>
      <c r="AK384" s="81"/>
      <c r="AL384" s="81"/>
      <c r="AM384" s="81"/>
      <c r="AN384" s="81"/>
      <c r="AO384" s="81"/>
      <c r="AP384" s="81"/>
      <c r="AQ384" s="81"/>
      <c r="AR384" s="81"/>
      <c r="AS384" s="81"/>
      <c r="AT384" s="81"/>
      <c r="AU384" s="81"/>
      <c r="AV384" s="81"/>
      <c r="AW384" s="81"/>
      <c r="AX384" s="82"/>
    </row>
    <row r="385" ht="15.75" customHeight="1">
      <c r="A385" s="78"/>
      <c r="B385" s="78"/>
      <c r="C385" s="79"/>
      <c r="D385" s="79"/>
      <c r="E385" s="80"/>
      <c r="F385" s="80"/>
      <c r="G385" s="80"/>
      <c r="H385" s="80"/>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c r="AH385" s="81"/>
      <c r="AI385" s="81"/>
      <c r="AJ385" s="81"/>
      <c r="AK385" s="81"/>
      <c r="AL385" s="81"/>
      <c r="AM385" s="81"/>
      <c r="AN385" s="81"/>
      <c r="AO385" s="81"/>
      <c r="AP385" s="81"/>
      <c r="AQ385" s="81"/>
      <c r="AR385" s="81"/>
      <c r="AS385" s="81"/>
      <c r="AT385" s="81"/>
      <c r="AU385" s="81"/>
      <c r="AV385" s="81"/>
      <c r="AW385" s="81"/>
      <c r="AX385" s="82"/>
    </row>
    <row r="386" ht="15.75" customHeight="1">
      <c r="A386" s="78"/>
      <c r="B386" s="78"/>
      <c r="C386" s="79"/>
      <c r="D386" s="79"/>
      <c r="E386" s="80"/>
      <c r="F386" s="80"/>
      <c r="G386" s="80"/>
      <c r="H386" s="80"/>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c r="AH386" s="81"/>
      <c r="AI386" s="81"/>
      <c r="AJ386" s="81"/>
      <c r="AK386" s="81"/>
      <c r="AL386" s="81"/>
      <c r="AM386" s="81"/>
      <c r="AN386" s="81"/>
      <c r="AO386" s="81"/>
      <c r="AP386" s="81"/>
      <c r="AQ386" s="81"/>
      <c r="AR386" s="81"/>
      <c r="AS386" s="81"/>
      <c r="AT386" s="81"/>
      <c r="AU386" s="81"/>
      <c r="AV386" s="81"/>
      <c r="AW386" s="81"/>
      <c r="AX386" s="82"/>
    </row>
    <row r="387" ht="15.75" customHeight="1">
      <c r="A387" s="78"/>
      <c r="B387" s="78"/>
      <c r="C387" s="79"/>
      <c r="D387" s="79"/>
      <c r="E387" s="80"/>
      <c r="F387" s="80"/>
      <c r="G387" s="80"/>
      <c r="H387" s="80"/>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c r="AH387" s="81"/>
      <c r="AI387" s="81"/>
      <c r="AJ387" s="81"/>
      <c r="AK387" s="81"/>
      <c r="AL387" s="81"/>
      <c r="AM387" s="81"/>
      <c r="AN387" s="81"/>
      <c r="AO387" s="81"/>
      <c r="AP387" s="81"/>
      <c r="AQ387" s="81"/>
      <c r="AR387" s="81"/>
      <c r="AS387" s="81"/>
      <c r="AT387" s="81"/>
      <c r="AU387" s="81"/>
      <c r="AV387" s="81"/>
      <c r="AW387" s="81"/>
      <c r="AX387" s="82"/>
    </row>
    <row r="388" ht="15.75" customHeight="1">
      <c r="A388" s="78"/>
      <c r="B388" s="78"/>
      <c r="C388" s="79"/>
      <c r="D388" s="79"/>
      <c r="E388" s="80"/>
      <c r="F388" s="80"/>
      <c r="G388" s="80"/>
      <c r="H388" s="80"/>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c r="AH388" s="81"/>
      <c r="AI388" s="81"/>
      <c r="AJ388" s="81"/>
      <c r="AK388" s="81"/>
      <c r="AL388" s="81"/>
      <c r="AM388" s="81"/>
      <c r="AN388" s="81"/>
      <c r="AO388" s="81"/>
      <c r="AP388" s="81"/>
      <c r="AQ388" s="81"/>
      <c r="AR388" s="81"/>
      <c r="AS388" s="81"/>
      <c r="AT388" s="81"/>
      <c r="AU388" s="81"/>
      <c r="AV388" s="81"/>
      <c r="AW388" s="81"/>
      <c r="AX388" s="82"/>
    </row>
    <row r="389" ht="15.75" customHeight="1">
      <c r="A389" s="78"/>
      <c r="B389" s="78"/>
      <c r="C389" s="79"/>
      <c r="D389" s="79"/>
      <c r="E389" s="80"/>
      <c r="F389" s="80"/>
      <c r="G389" s="80"/>
      <c r="H389" s="80"/>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c r="AH389" s="81"/>
      <c r="AI389" s="81"/>
      <c r="AJ389" s="81"/>
      <c r="AK389" s="81"/>
      <c r="AL389" s="81"/>
      <c r="AM389" s="81"/>
      <c r="AN389" s="81"/>
      <c r="AO389" s="81"/>
      <c r="AP389" s="81"/>
      <c r="AQ389" s="81"/>
      <c r="AR389" s="81"/>
      <c r="AS389" s="81"/>
      <c r="AT389" s="81"/>
      <c r="AU389" s="81"/>
      <c r="AV389" s="81"/>
      <c r="AW389" s="81"/>
      <c r="AX389" s="82"/>
    </row>
    <row r="390" ht="15.75" customHeight="1">
      <c r="A390" s="78"/>
      <c r="B390" s="78"/>
      <c r="C390" s="79"/>
      <c r="D390" s="79"/>
      <c r="E390" s="80"/>
      <c r="F390" s="80"/>
      <c r="G390" s="80"/>
      <c r="H390" s="80"/>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c r="AH390" s="81"/>
      <c r="AI390" s="81"/>
      <c r="AJ390" s="81"/>
      <c r="AK390" s="81"/>
      <c r="AL390" s="81"/>
      <c r="AM390" s="81"/>
      <c r="AN390" s="81"/>
      <c r="AO390" s="81"/>
      <c r="AP390" s="81"/>
      <c r="AQ390" s="81"/>
      <c r="AR390" s="81"/>
      <c r="AS390" s="81"/>
      <c r="AT390" s="81"/>
      <c r="AU390" s="81"/>
      <c r="AV390" s="81"/>
      <c r="AW390" s="81"/>
      <c r="AX390" s="82"/>
    </row>
    <row r="391" ht="15.75" customHeight="1">
      <c r="A391" s="78"/>
      <c r="B391" s="78"/>
      <c r="C391" s="79"/>
      <c r="D391" s="79"/>
      <c r="E391" s="80"/>
      <c r="F391" s="80"/>
      <c r="G391" s="80"/>
      <c r="H391" s="80"/>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c r="AH391" s="81"/>
      <c r="AI391" s="81"/>
      <c r="AJ391" s="81"/>
      <c r="AK391" s="81"/>
      <c r="AL391" s="81"/>
      <c r="AM391" s="81"/>
      <c r="AN391" s="81"/>
      <c r="AO391" s="81"/>
      <c r="AP391" s="81"/>
      <c r="AQ391" s="81"/>
      <c r="AR391" s="81"/>
      <c r="AS391" s="81"/>
      <c r="AT391" s="81"/>
      <c r="AU391" s="81"/>
      <c r="AV391" s="81"/>
      <c r="AW391" s="81"/>
      <c r="AX391" s="82"/>
    </row>
    <row r="392" ht="15.75" customHeight="1">
      <c r="A392" s="78"/>
      <c r="B392" s="78"/>
      <c r="C392" s="79"/>
      <c r="D392" s="79"/>
      <c r="E392" s="80"/>
      <c r="F392" s="80"/>
      <c r="G392" s="80"/>
      <c r="H392" s="80"/>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c r="AH392" s="81"/>
      <c r="AI392" s="81"/>
      <c r="AJ392" s="81"/>
      <c r="AK392" s="81"/>
      <c r="AL392" s="81"/>
      <c r="AM392" s="81"/>
      <c r="AN392" s="81"/>
      <c r="AO392" s="81"/>
      <c r="AP392" s="81"/>
      <c r="AQ392" s="81"/>
      <c r="AR392" s="81"/>
      <c r="AS392" s="81"/>
      <c r="AT392" s="81"/>
      <c r="AU392" s="81"/>
      <c r="AV392" s="81"/>
      <c r="AW392" s="81"/>
      <c r="AX392" s="82"/>
    </row>
    <row r="393" ht="15.75" customHeight="1">
      <c r="A393" s="78"/>
      <c r="B393" s="78"/>
      <c r="C393" s="79"/>
      <c r="D393" s="79"/>
      <c r="E393" s="80"/>
      <c r="F393" s="80"/>
      <c r="G393" s="80"/>
      <c r="H393" s="80"/>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c r="AH393" s="81"/>
      <c r="AI393" s="81"/>
      <c r="AJ393" s="81"/>
      <c r="AK393" s="81"/>
      <c r="AL393" s="81"/>
      <c r="AM393" s="81"/>
      <c r="AN393" s="81"/>
      <c r="AO393" s="81"/>
      <c r="AP393" s="81"/>
      <c r="AQ393" s="81"/>
      <c r="AR393" s="81"/>
      <c r="AS393" s="81"/>
      <c r="AT393" s="81"/>
      <c r="AU393" s="81"/>
      <c r="AV393" s="81"/>
      <c r="AW393" s="81"/>
      <c r="AX393" s="82"/>
    </row>
    <row r="394" ht="15.75" customHeight="1">
      <c r="A394" s="78"/>
      <c r="B394" s="78"/>
      <c r="C394" s="79"/>
      <c r="D394" s="79"/>
      <c r="E394" s="80"/>
      <c r="F394" s="80"/>
      <c r="G394" s="80"/>
      <c r="H394" s="80"/>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c r="AH394" s="81"/>
      <c r="AI394" s="81"/>
      <c r="AJ394" s="81"/>
      <c r="AK394" s="81"/>
      <c r="AL394" s="81"/>
      <c r="AM394" s="81"/>
      <c r="AN394" s="81"/>
      <c r="AO394" s="81"/>
      <c r="AP394" s="81"/>
      <c r="AQ394" s="81"/>
      <c r="AR394" s="81"/>
      <c r="AS394" s="81"/>
      <c r="AT394" s="81"/>
      <c r="AU394" s="81"/>
      <c r="AV394" s="81"/>
      <c r="AW394" s="81"/>
      <c r="AX394" s="82"/>
    </row>
    <row r="395" ht="15.75" customHeight="1">
      <c r="A395" s="78"/>
      <c r="B395" s="78"/>
      <c r="C395" s="79"/>
      <c r="D395" s="79"/>
      <c r="E395" s="80"/>
      <c r="F395" s="80"/>
      <c r="G395" s="80"/>
      <c r="H395" s="80"/>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c r="AH395" s="81"/>
      <c r="AI395" s="81"/>
      <c r="AJ395" s="81"/>
      <c r="AK395" s="81"/>
      <c r="AL395" s="81"/>
      <c r="AM395" s="81"/>
      <c r="AN395" s="81"/>
      <c r="AO395" s="81"/>
      <c r="AP395" s="81"/>
      <c r="AQ395" s="81"/>
      <c r="AR395" s="81"/>
      <c r="AS395" s="81"/>
      <c r="AT395" s="81"/>
      <c r="AU395" s="81"/>
      <c r="AV395" s="81"/>
      <c r="AW395" s="81"/>
      <c r="AX395" s="82"/>
    </row>
    <row r="396" ht="15.75" customHeight="1">
      <c r="A396" s="78"/>
      <c r="B396" s="78"/>
      <c r="C396" s="79"/>
      <c r="D396" s="79"/>
      <c r="E396" s="80"/>
      <c r="F396" s="80"/>
      <c r="G396" s="80"/>
      <c r="H396" s="80"/>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c r="AH396" s="81"/>
      <c r="AI396" s="81"/>
      <c r="AJ396" s="81"/>
      <c r="AK396" s="81"/>
      <c r="AL396" s="81"/>
      <c r="AM396" s="81"/>
      <c r="AN396" s="81"/>
      <c r="AO396" s="81"/>
      <c r="AP396" s="81"/>
      <c r="AQ396" s="81"/>
      <c r="AR396" s="81"/>
      <c r="AS396" s="81"/>
      <c r="AT396" s="81"/>
      <c r="AU396" s="81"/>
      <c r="AV396" s="81"/>
      <c r="AW396" s="81"/>
      <c r="AX396" s="82"/>
    </row>
    <row r="397" ht="15.75" customHeight="1">
      <c r="A397" s="78"/>
      <c r="B397" s="78"/>
      <c r="C397" s="79"/>
      <c r="D397" s="79"/>
      <c r="E397" s="80"/>
      <c r="F397" s="80"/>
      <c r="G397" s="80"/>
      <c r="H397" s="80"/>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c r="AH397" s="81"/>
      <c r="AI397" s="81"/>
      <c r="AJ397" s="81"/>
      <c r="AK397" s="81"/>
      <c r="AL397" s="81"/>
      <c r="AM397" s="81"/>
      <c r="AN397" s="81"/>
      <c r="AO397" s="81"/>
      <c r="AP397" s="81"/>
      <c r="AQ397" s="81"/>
      <c r="AR397" s="81"/>
      <c r="AS397" s="81"/>
      <c r="AT397" s="81"/>
      <c r="AU397" s="81"/>
      <c r="AV397" s="81"/>
      <c r="AW397" s="81"/>
      <c r="AX397" s="82"/>
    </row>
    <row r="398" ht="15.75" customHeight="1">
      <c r="A398" s="78"/>
      <c r="B398" s="78"/>
      <c r="C398" s="79"/>
      <c r="D398" s="79"/>
      <c r="E398" s="80"/>
      <c r="F398" s="80"/>
      <c r="G398" s="80"/>
      <c r="H398" s="80"/>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c r="AH398" s="81"/>
      <c r="AI398" s="81"/>
      <c r="AJ398" s="81"/>
      <c r="AK398" s="81"/>
      <c r="AL398" s="81"/>
      <c r="AM398" s="81"/>
      <c r="AN398" s="81"/>
      <c r="AO398" s="81"/>
      <c r="AP398" s="81"/>
      <c r="AQ398" s="81"/>
      <c r="AR398" s="81"/>
      <c r="AS398" s="81"/>
      <c r="AT398" s="81"/>
      <c r="AU398" s="81"/>
      <c r="AV398" s="81"/>
      <c r="AW398" s="81"/>
      <c r="AX398" s="82"/>
    </row>
    <row r="399" ht="15.75" customHeight="1">
      <c r="A399" s="78"/>
      <c r="B399" s="78"/>
      <c r="C399" s="79"/>
      <c r="D399" s="79"/>
      <c r="E399" s="80"/>
      <c r="F399" s="80"/>
      <c r="G399" s="80"/>
      <c r="H399" s="80"/>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c r="AH399" s="81"/>
      <c r="AI399" s="81"/>
      <c r="AJ399" s="81"/>
      <c r="AK399" s="81"/>
      <c r="AL399" s="81"/>
      <c r="AM399" s="81"/>
      <c r="AN399" s="81"/>
      <c r="AO399" s="81"/>
      <c r="AP399" s="81"/>
      <c r="AQ399" s="81"/>
      <c r="AR399" s="81"/>
      <c r="AS399" s="81"/>
      <c r="AT399" s="81"/>
      <c r="AU399" s="81"/>
      <c r="AV399" s="81"/>
      <c r="AW399" s="81"/>
      <c r="AX399" s="82"/>
    </row>
    <row r="400" ht="15.75" customHeight="1">
      <c r="A400" s="78"/>
      <c r="B400" s="78"/>
      <c r="C400" s="79"/>
      <c r="D400" s="79"/>
      <c r="E400" s="80"/>
      <c r="F400" s="80"/>
      <c r="G400" s="80"/>
      <c r="H400" s="80"/>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c r="AH400" s="81"/>
      <c r="AI400" s="81"/>
      <c r="AJ400" s="81"/>
      <c r="AK400" s="81"/>
      <c r="AL400" s="81"/>
      <c r="AM400" s="81"/>
      <c r="AN400" s="81"/>
      <c r="AO400" s="81"/>
      <c r="AP400" s="81"/>
      <c r="AQ400" s="81"/>
      <c r="AR400" s="81"/>
      <c r="AS400" s="81"/>
      <c r="AT400" s="81"/>
      <c r="AU400" s="81"/>
      <c r="AV400" s="81"/>
      <c r="AW400" s="81"/>
      <c r="AX400" s="82"/>
    </row>
    <row r="401" ht="15.75" customHeight="1">
      <c r="A401" s="78"/>
      <c r="B401" s="78"/>
      <c r="C401" s="79"/>
      <c r="D401" s="79"/>
      <c r="E401" s="80"/>
      <c r="F401" s="80"/>
      <c r="G401" s="80"/>
      <c r="H401" s="80"/>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c r="AH401" s="81"/>
      <c r="AI401" s="81"/>
      <c r="AJ401" s="81"/>
      <c r="AK401" s="81"/>
      <c r="AL401" s="81"/>
      <c r="AM401" s="81"/>
      <c r="AN401" s="81"/>
      <c r="AO401" s="81"/>
      <c r="AP401" s="81"/>
      <c r="AQ401" s="81"/>
      <c r="AR401" s="81"/>
      <c r="AS401" s="81"/>
      <c r="AT401" s="81"/>
      <c r="AU401" s="81"/>
      <c r="AV401" s="81"/>
      <c r="AW401" s="81"/>
      <c r="AX401" s="82"/>
    </row>
    <row r="402" ht="15.75" customHeight="1">
      <c r="A402" s="78"/>
      <c r="B402" s="78"/>
      <c r="C402" s="79"/>
      <c r="D402" s="79"/>
      <c r="E402" s="80"/>
      <c r="F402" s="80"/>
      <c r="G402" s="80"/>
      <c r="H402" s="80"/>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c r="AH402" s="81"/>
      <c r="AI402" s="81"/>
      <c r="AJ402" s="81"/>
      <c r="AK402" s="81"/>
      <c r="AL402" s="81"/>
      <c r="AM402" s="81"/>
      <c r="AN402" s="81"/>
      <c r="AO402" s="81"/>
      <c r="AP402" s="81"/>
      <c r="AQ402" s="81"/>
      <c r="AR402" s="81"/>
      <c r="AS402" s="81"/>
      <c r="AT402" s="81"/>
      <c r="AU402" s="81"/>
      <c r="AV402" s="81"/>
      <c r="AW402" s="81"/>
      <c r="AX402" s="82"/>
    </row>
    <row r="403" ht="15.75" customHeight="1">
      <c r="A403" s="78"/>
      <c r="B403" s="78"/>
      <c r="C403" s="79"/>
      <c r="D403" s="79"/>
      <c r="E403" s="80"/>
      <c r="F403" s="80"/>
      <c r="G403" s="80"/>
      <c r="H403" s="80"/>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c r="AH403" s="81"/>
      <c r="AI403" s="81"/>
      <c r="AJ403" s="81"/>
      <c r="AK403" s="81"/>
      <c r="AL403" s="81"/>
      <c r="AM403" s="81"/>
      <c r="AN403" s="81"/>
      <c r="AO403" s="81"/>
      <c r="AP403" s="81"/>
      <c r="AQ403" s="81"/>
      <c r="AR403" s="81"/>
      <c r="AS403" s="81"/>
      <c r="AT403" s="81"/>
      <c r="AU403" s="81"/>
      <c r="AV403" s="81"/>
      <c r="AW403" s="81"/>
      <c r="AX403" s="82"/>
    </row>
    <row r="404" ht="15.75" customHeight="1">
      <c r="A404" s="78"/>
      <c r="B404" s="78"/>
      <c r="C404" s="79"/>
      <c r="D404" s="79"/>
      <c r="E404" s="80"/>
      <c r="F404" s="80"/>
      <c r="G404" s="80"/>
      <c r="H404" s="80"/>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c r="AH404" s="81"/>
      <c r="AI404" s="81"/>
      <c r="AJ404" s="81"/>
      <c r="AK404" s="81"/>
      <c r="AL404" s="81"/>
      <c r="AM404" s="81"/>
      <c r="AN404" s="81"/>
      <c r="AO404" s="81"/>
      <c r="AP404" s="81"/>
      <c r="AQ404" s="81"/>
      <c r="AR404" s="81"/>
      <c r="AS404" s="81"/>
      <c r="AT404" s="81"/>
      <c r="AU404" s="81"/>
      <c r="AV404" s="81"/>
      <c r="AW404" s="81"/>
      <c r="AX404" s="82"/>
    </row>
    <row r="405" ht="15.75" customHeight="1">
      <c r="A405" s="78"/>
      <c r="B405" s="78"/>
      <c r="C405" s="79"/>
      <c r="D405" s="79"/>
      <c r="E405" s="80"/>
      <c r="F405" s="80"/>
      <c r="G405" s="80"/>
      <c r="H405" s="80"/>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c r="AH405" s="81"/>
      <c r="AI405" s="81"/>
      <c r="AJ405" s="81"/>
      <c r="AK405" s="81"/>
      <c r="AL405" s="81"/>
      <c r="AM405" s="81"/>
      <c r="AN405" s="81"/>
      <c r="AO405" s="81"/>
      <c r="AP405" s="81"/>
      <c r="AQ405" s="81"/>
      <c r="AR405" s="81"/>
      <c r="AS405" s="81"/>
      <c r="AT405" s="81"/>
      <c r="AU405" s="81"/>
      <c r="AV405" s="81"/>
      <c r="AW405" s="81"/>
      <c r="AX405" s="82"/>
    </row>
    <row r="406" ht="15.75" customHeight="1">
      <c r="A406" s="78"/>
      <c r="B406" s="78"/>
      <c r="C406" s="79"/>
      <c r="D406" s="79"/>
      <c r="E406" s="80"/>
      <c r="F406" s="80"/>
      <c r="G406" s="80"/>
      <c r="H406" s="80"/>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c r="AH406" s="81"/>
      <c r="AI406" s="81"/>
      <c r="AJ406" s="81"/>
      <c r="AK406" s="81"/>
      <c r="AL406" s="81"/>
      <c r="AM406" s="81"/>
      <c r="AN406" s="81"/>
      <c r="AO406" s="81"/>
      <c r="AP406" s="81"/>
      <c r="AQ406" s="81"/>
      <c r="AR406" s="81"/>
      <c r="AS406" s="81"/>
      <c r="AT406" s="81"/>
      <c r="AU406" s="81"/>
      <c r="AV406" s="81"/>
      <c r="AW406" s="81"/>
      <c r="AX406" s="82"/>
    </row>
    <row r="407" ht="15.75" customHeight="1">
      <c r="A407" s="78"/>
      <c r="B407" s="78"/>
      <c r="C407" s="79"/>
      <c r="D407" s="79"/>
      <c r="E407" s="80"/>
      <c r="F407" s="80"/>
      <c r="G407" s="80"/>
      <c r="H407" s="80"/>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c r="AH407" s="81"/>
      <c r="AI407" s="81"/>
      <c r="AJ407" s="81"/>
      <c r="AK407" s="81"/>
      <c r="AL407" s="81"/>
      <c r="AM407" s="81"/>
      <c r="AN407" s="81"/>
      <c r="AO407" s="81"/>
      <c r="AP407" s="81"/>
      <c r="AQ407" s="81"/>
      <c r="AR407" s="81"/>
      <c r="AS407" s="81"/>
      <c r="AT407" s="81"/>
      <c r="AU407" s="81"/>
      <c r="AV407" s="81"/>
      <c r="AW407" s="81"/>
      <c r="AX407" s="82"/>
    </row>
    <row r="408" ht="15.75" customHeight="1">
      <c r="A408" s="78"/>
      <c r="B408" s="78"/>
      <c r="C408" s="79"/>
      <c r="D408" s="79"/>
      <c r="E408" s="80"/>
      <c r="F408" s="80"/>
      <c r="G408" s="80"/>
      <c r="H408" s="80"/>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c r="AH408" s="81"/>
      <c r="AI408" s="81"/>
      <c r="AJ408" s="81"/>
      <c r="AK408" s="81"/>
      <c r="AL408" s="81"/>
      <c r="AM408" s="81"/>
      <c r="AN408" s="81"/>
      <c r="AO408" s="81"/>
      <c r="AP408" s="81"/>
      <c r="AQ408" s="81"/>
      <c r="AR408" s="81"/>
      <c r="AS408" s="81"/>
      <c r="AT408" s="81"/>
      <c r="AU408" s="81"/>
      <c r="AV408" s="81"/>
      <c r="AW408" s="81"/>
      <c r="AX408" s="82"/>
    </row>
    <row r="409" ht="15.75" customHeight="1">
      <c r="A409" s="78"/>
      <c r="B409" s="78"/>
      <c r="C409" s="79"/>
      <c r="D409" s="79"/>
      <c r="E409" s="80"/>
      <c r="F409" s="80"/>
      <c r="G409" s="80"/>
      <c r="H409" s="80"/>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c r="AH409" s="81"/>
      <c r="AI409" s="81"/>
      <c r="AJ409" s="81"/>
      <c r="AK409" s="81"/>
      <c r="AL409" s="81"/>
      <c r="AM409" s="81"/>
      <c r="AN409" s="81"/>
      <c r="AO409" s="81"/>
      <c r="AP409" s="81"/>
      <c r="AQ409" s="81"/>
      <c r="AR409" s="81"/>
      <c r="AS409" s="81"/>
      <c r="AT409" s="81"/>
      <c r="AU409" s="81"/>
      <c r="AV409" s="81"/>
      <c r="AW409" s="81"/>
      <c r="AX409" s="82"/>
    </row>
    <row r="410" ht="15.75" customHeight="1">
      <c r="A410" s="78"/>
      <c r="B410" s="78"/>
      <c r="C410" s="79"/>
      <c r="D410" s="79"/>
      <c r="E410" s="80"/>
      <c r="F410" s="80"/>
      <c r="G410" s="80"/>
      <c r="H410" s="80"/>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c r="AH410" s="81"/>
      <c r="AI410" s="81"/>
      <c r="AJ410" s="81"/>
      <c r="AK410" s="81"/>
      <c r="AL410" s="81"/>
      <c r="AM410" s="81"/>
      <c r="AN410" s="81"/>
      <c r="AO410" s="81"/>
      <c r="AP410" s="81"/>
      <c r="AQ410" s="81"/>
      <c r="AR410" s="81"/>
      <c r="AS410" s="81"/>
      <c r="AT410" s="81"/>
      <c r="AU410" s="81"/>
      <c r="AV410" s="81"/>
      <c r="AW410" s="81"/>
      <c r="AX410" s="82"/>
    </row>
    <row r="411" ht="15.75" customHeight="1">
      <c r="A411" s="78"/>
      <c r="B411" s="78"/>
      <c r="C411" s="79"/>
      <c r="D411" s="79"/>
      <c r="E411" s="80"/>
      <c r="F411" s="80"/>
      <c r="G411" s="80"/>
      <c r="H411" s="80"/>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c r="AH411" s="81"/>
      <c r="AI411" s="81"/>
      <c r="AJ411" s="81"/>
      <c r="AK411" s="81"/>
      <c r="AL411" s="81"/>
      <c r="AM411" s="81"/>
      <c r="AN411" s="81"/>
      <c r="AO411" s="81"/>
      <c r="AP411" s="81"/>
      <c r="AQ411" s="81"/>
      <c r="AR411" s="81"/>
      <c r="AS411" s="81"/>
      <c r="AT411" s="81"/>
      <c r="AU411" s="81"/>
      <c r="AV411" s="81"/>
      <c r="AW411" s="81"/>
      <c r="AX411" s="82"/>
    </row>
    <row r="412" ht="15.75" customHeight="1">
      <c r="A412" s="78"/>
      <c r="B412" s="78"/>
      <c r="C412" s="79"/>
      <c r="D412" s="79"/>
      <c r="E412" s="80"/>
      <c r="F412" s="80"/>
      <c r="G412" s="80"/>
      <c r="H412" s="80"/>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c r="AH412" s="81"/>
      <c r="AI412" s="81"/>
      <c r="AJ412" s="81"/>
      <c r="AK412" s="81"/>
      <c r="AL412" s="81"/>
      <c r="AM412" s="81"/>
      <c r="AN412" s="81"/>
      <c r="AO412" s="81"/>
      <c r="AP412" s="81"/>
      <c r="AQ412" s="81"/>
      <c r="AR412" s="81"/>
      <c r="AS412" s="81"/>
      <c r="AT412" s="81"/>
      <c r="AU412" s="81"/>
      <c r="AV412" s="81"/>
      <c r="AW412" s="81"/>
      <c r="AX412" s="82"/>
    </row>
    <row r="413" ht="15.75" customHeight="1">
      <c r="A413" s="78"/>
      <c r="B413" s="78"/>
      <c r="C413" s="79"/>
      <c r="D413" s="79"/>
      <c r="E413" s="80"/>
      <c r="F413" s="80"/>
      <c r="G413" s="80"/>
      <c r="H413" s="80"/>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c r="AH413" s="81"/>
      <c r="AI413" s="81"/>
      <c r="AJ413" s="81"/>
      <c r="AK413" s="81"/>
      <c r="AL413" s="81"/>
      <c r="AM413" s="81"/>
      <c r="AN413" s="81"/>
      <c r="AO413" s="81"/>
      <c r="AP413" s="81"/>
      <c r="AQ413" s="81"/>
      <c r="AR413" s="81"/>
      <c r="AS413" s="81"/>
      <c r="AT413" s="81"/>
      <c r="AU413" s="81"/>
      <c r="AV413" s="81"/>
      <c r="AW413" s="81"/>
      <c r="AX413" s="82"/>
    </row>
    <row r="414" ht="15.75" customHeight="1">
      <c r="A414" s="78"/>
      <c r="B414" s="78"/>
      <c r="C414" s="79"/>
      <c r="D414" s="79"/>
      <c r="E414" s="80"/>
      <c r="F414" s="80"/>
      <c r="G414" s="80"/>
      <c r="H414" s="80"/>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c r="AH414" s="81"/>
      <c r="AI414" s="81"/>
      <c r="AJ414" s="81"/>
      <c r="AK414" s="81"/>
      <c r="AL414" s="81"/>
      <c r="AM414" s="81"/>
      <c r="AN414" s="81"/>
      <c r="AO414" s="81"/>
      <c r="AP414" s="81"/>
      <c r="AQ414" s="81"/>
      <c r="AR414" s="81"/>
      <c r="AS414" s="81"/>
      <c r="AT414" s="81"/>
      <c r="AU414" s="81"/>
      <c r="AV414" s="81"/>
      <c r="AW414" s="81"/>
      <c r="AX414" s="82"/>
    </row>
    <row r="415" ht="15.75" customHeight="1">
      <c r="A415" s="78"/>
      <c r="B415" s="78"/>
      <c r="C415" s="79"/>
      <c r="D415" s="79"/>
      <c r="E415" s="80"/>
      <c r="F415" s="80"/>
      <c r="G415" s="80"/>
      <c r="H415" s="80"/>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c r="AH415" s="81"/>
      <c r="AI415" s="81"/>
      <c r="AJ415" s="81"/>
      <c r="AK415" s="81"/>
      <c r="AL415" s="81"/>
      <c r="AM415" s="81"/>
      <c r="AN415" s="81"/>
      <c r="AO415" s="81"/>
      <c r="AP415" s="81"/>
      <c r="AQ415" s="81"/>
      <c r="AR415" s="81"/>
      <c r="AS415" s="81"/>
      <c r="AT415" s="81"/>
      <c r="AU415" s="81"/>
      <c r="AV415" s="81"/>
      <c r="AW415" s="81"/>
      <c r="AX415" s="82"/>
    </row>
    <row r="416" ht="15.75" customHeight="1">
      <c r="A416" s="78"/>
      <c r="B416" s="78"/>
      <c r="C416" s="79"/>
      <c r="D416" s="79"/>
      <c r="E416" s="80"/>
      <c r="F416" s="80"/>
      <c r="G416" s="80"/>
      <c r="H416" s="80"/>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c r="AH416" s="81"/>
      <c r="AI416" s="81"/>
      <c r="AJ416" s="81"/>
      <c r="AK416" s="81"/>
      <c r="AL416" s="81"/>
      <c r="AM416" s="81"/>
      <c r="AN416" s="81"/>
      <c r="AO416" s="81"/>
      <c r="AP416" s="81"/>
      <c r="AQ416" s="81"/>
      <c r="AR416" s="81"/>
      <c r="AS416" s="81"/>
      <c r="AT416" s="81"/>
      <c r="AU416" s="81"/>
      <c r="AV416" s="81"/>
      <c r="AW416" s="81"/>
      <c r="AX416" s="82"/>
    </row>
    <row r="417" ht="15.75" customHeight="1">
      <c r="A417" s="78"/>
      <c r="B417" s="78"/>
      <c r="C417" s="79"/>
      <c r="D417" s="79"/>
      <c r="E417" s="80"/>
      <c r="F417" s="80"/>
      <c r="G417" s="80"/>
      <c r="H417" s="80"/>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c r="AH417" s="81"/>
      <c r="AI417" s="81"/>
      <c r="AJ417" s="81"/>
      <c r="AK417" s="81"/>
      <c r="AL417" s="81"/>
      <c r="AM417" s="81"/>
      <c r="AN417" s="81"/>
      <c r="AO417" s="81"/>
      <c r="AP417" s="81"/>
      <c r="AQ417" s="81"/>
      <c r="AR417" s="81"/>
      <c r="AS417" s="81"/>
      <c r="AT417" s="81"/>
      <c r="AU417" s="81"/>
      <c r="AV417" s="81"/>
      <c r="AW417" s="81"/>
      <c r="AX417" s="82"/>
    </row>
    <row r="418" ht="15.75" customHeight="1">
      <c r="A418" s="78"/>
      <c r="B418" s="78"/>
      <c r="C418" s="79"/>
      <c r="D418" s="79"/>
      <c r="E418" s="80"/>
      <c r="F418" s="80"/>
      <c r="G418" s="80"/>
      <c r="H418" s="80"/>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c r="AH418" s="81"/>
      <c r="AI418" s="81"/>
      <c r="AJ418" s="81"/>
      <c r="AK418" s="81"/>
      <c r="AL418" s="81"/>
      <c r="AM418" s="81"/>
      <c r="AN418" s="81"/>
      <c r="AO418" s="81"/>
      <c r="AP418" s="81"/>
      <c r="AQ418" s="81"/>
      <c r="AR418" s="81"/>
      <c r="AS418" s="81"/>
      <c r="AT418" s="81"/>
      <c r="AU418" s="81"/>
      <c r="AV418" s="81"/>
      <c r="AW418" s="81"/>
      <c r="AX418" s="82"/>
    </row>
    <row r="419" ht="15.75" customHeight="1">
      <c r="A419" s="78"/>
      <c r="B419" s="78"/>
      <c r="C419" s="79"/>
      <c r="D419" s="79"/>
      <c r="E419" s="80"/>
      <c r="F419" s="80"/>
      <c r="G419" s="80"/>
      <c r="H419" s="80"/>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c r="AH419" s="81"/>
      <c r="AI419" s="81"/>
      <c r="AJ419" s="81"/>
      <c r="AK419" s="81"/>
      <c r="AL419" s="81"/>
      <c r="AM419" s="81"/>
      <c r="AN419" s="81"/>
      <c r="AO419" s="81"/>
      <c r="AP419" s="81"/>
      <c r="AQ419" s="81"/>
      <c r="AR419" s="81"/>
      <c r="AS419" s="81"/>
      <c r="AT419" s="81"/>
      <c r="AU419" s="81"/>
      <c r="AV419" s="81"/>
      <c r="AW419" s="81"/>
      <c r="AX419" s="82"/>
    </row>
    <row r="420" ht="15.75" customHeight="1">
      <c r="A420" s="78"/>
      <c r="B420" s="78"/>
      <c r="C420" s="79"/>
      <c r="D420" s="79"/>
      <c r="E420" s="80"/>
      <c r="F420" s="80"/>
      <c r="G420" s="80"/>
      <c r="H420" s="80"/>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c r="AH420" s="81"/>
      <c r="AI420" s="81"/>
      <c r="AJ420" s="81"/>
      <c r="AK420" s="81"/>
      <c r="AL420" s="81"/>
      <c r="AM420" s="81"/>
      <c r="AN420" s="81"/>
      <c r="AO420" s="81"/>
      <c r="AP420" s="81"/>
      <c r="AQ420" s="81"/>
      <c r="AR420" s="81"/>
      <c r="AS420" s="81"/>
      <c r="AT420" s="81"/>
      <c r="AU420" s="81"/>
      <c r="AV420" s="81"/>
      <c r="AW420" s="81"/>
      <c r="AX420" s="82"/>
    </row>
    <row r="421" ht="15.75" customHeight="1">
      <c r="A421" s="78"/>
      <c r="B421" s="78"/>
      <c r="C421" s="79"/>
      <c r="D421" s="79"/>
      <c r="E421" s="80"/>
      <c r="F421" s="80"/>
      <c r="G421" s="80"/>
      <c r="H421" s="80"/>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c r="AH421" s="81"/>
      <c r="AI421" s="81"/>
      <c r="AJ421" s="81"/>
      <c r="AK421" s="81"/>
      <c r="AL421" s="81"/>
      <c r="AM421" s="81"/>
      <c r="AN421" s="81"/>
      <c r="AO421" s="81"/>
      <c r="AP421" s="81"/>
      <c r="AQ421" s="81"/>
      <c r="AR421" s="81"/>
      <c r="AS421" s="81"/>
      <c r="AT421" s="81"/>
      <c r="AU421" s="81"/>
      <c r="AV421" s="81"/>
      <c r="AW421" s="81"/>
      <c r="AX421" s="82"/>
    </row>
    <row r="422" ht="15.75" customHeight="1">
      <c r="A422" s="78"/>
      <c r="B422" s="78"/>
      <c r="C422" s="79"/>
      <c r="D422" s="79"/>
      <c r="E422" s="80"/>
      <c r="F422" s="80"/>
      <c r="G422" s="80"/>
      <c r="H422" s="80"/>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c r="AH422" s="81"/>
      <c r="AI422" s="81"/>
      <c r="AJ422" s="81"/>
      <c r="AK422" s="81"/>
      <c r="AL422" s="81"/>
      <c r="AM422" s="81"/>
      <c r="AN422" s="81"/>
      <c r="AO422" s="81"/>
      <c r="AP422" s="81"/>
      <c r="AQ422" s="81"/>
      <c r="AR422" s="81"/>
      <c r="AS422" s="81"/>
      <c r="AT422" s="81"/>
      <c r="AU422" s="81"/>
      <c r="AV422" s="81"/>
      <c r="AW422" s="81"/>
      <c r="AX422" s="82"/>
    </row>
    <row r="423" ht="15.75" customHeight="1">
      <c r="A423" s="78"/>
      <c r="B423" s="78"/>
      <c r="C423" s="79"/>
      <c r="D423" s="79"/>
      <c r="E423" s="80"/>
      <c r="F423" s="80"/>
      <c r="G423" s="80"/>
      <c r="H423" s="80"/>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c r="AH423" s="81"/>
      <c r="AI423" s="81"/>
      <c r="AJ423" s="81"/>
      <c r="AK423" s="81"/>
      <c r="AL423" s="81"/>
      <c r="AM423" s="81"/>
      <c r="AN423" s="81"/>
      <c r="AO423" s="81"/>
      <c r="AP423" s="81"/>
      <c r="AQ423" s="81"/>
      <c r="AR423" s="81"/>
      <c r="AS423" s="81"/>
      <c r="AT423" s="81"/>
      <c r="AU423" s="81"/>
      <c r="AV423" s="81"/>
      <c r="AW423" s="81"/>
      <c r="AX423" s="82"/>
    </row>
    <row r="424" ht="15.75" customHeight="1">
      <c r="A424" s="78"/>
      <c r="B424" s="78"/>
      <c r="C424" s="79"/>
      <c r="D424" s="79"/>
      <c r="E424" s="80"/>
      <c r="F424" s="80"/>
      <c r="G424" s="80"/>
      <c r="H424" s="80"/>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c r="AH424" s="81"/>
      <c r="AI424" s="81"/>
      <c r="AJ424" s="81"/>
      <c r="AK424" s="81"/>
      <c r="AL424" s="81"/>
      <c r="AM424" s="81"/>
      <c r="AN424" s="81"/>
      <c r="AO424" s="81"/>
      <c r="AP424" s="81"/>
      <c r="AQ424" s="81"/>
      <c r="AR424" s="81"/>
      <c r="AS424" s="81"/>
      <c r="AT424" s="81"/>
      <c r="AU424" s="81"/>
      <c r="AV424" s="81"/>
      <c r="AW424" s="81"/>
      <c r="AX424" s="82"/>
    </row>
    <row r="425" ht="15.75" customHeight="1">
      <c r="A425" s="78"/>
      <c r="B425" s="78"/>
      <c r="C425" s="79"/>
      <c r="D425" s="79"/>
      <c r="E425" s="80"/>
      <c r="F425" s="80"/>
      <c r="G425" s="80"/>
      <c r="H425" s="80"/>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c r="AH425" s="81"/>
      <c r="AI425" s="81"/>
      <c r="AJ425" s="81"/>
      <c r="AK425" s="81"/>
      <c r="AL425" s="81"/>
      <c r="AM425" s="81"/>
      <c r="AN425" s="81"/>
      <c r="AO425" s="81"/>
      <c r="AP425" s="81"/>
      <c r="AQ425" s="81"/>
      <c r="AR425" s="81"/>
      <c r="AS425" s="81"/>
      <c r="AT425" s="81"/>
      <c r="AU425" s="81"/>
      <c r="AV425" s="81"/>
      <c r="AW425" s="81"/>
      <c r="AX425" s="82"/>
    </row>
    <row r="426" ht="15.75" customHeight="1">
      <c r="A426" s="78"/>
      <c r="B426" s="78"/>
      <c r="C426" s="79"/>
      <c r="D426" s="79"/>
      <c r="E426" s="80"/>
      <c r="F426" s="80"/>
      <c r="G426" s="80"/>
      <c r="H426" s="80"/>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c r="AH426" s="81"/>
      <c r="AI426" s="81"/>
      <c r="AJ426" s="81"/>
      <c r="AK426" s="81"/>
      <c r="AL426" s="81"/>
      <c r="AM426" s="81"/>
      <c r="AN426" s="81"/>
      <c r="AO426" s="81"/>
      <c r="AP426" s="81"/>
      <c r="AQ426" s="81"/>
      <c r="AR426" s="81"/>
      <c r="AS426" s="81"/>
      <c r="AT426" s="81"/>
      <c r="AU426" s="81"/>
      <c r="AV426" s="81"/>
      <c r="AW426" s="81"/>
      <c r="AX426" s="82"/>
    </row>
    <row r="427" ht="15.75" customHeight="1">
      <c r="A427" s="78"/>
      <c r="B427" s="78"/>
      <c r="C427" s="79"/>
      <c r="D427" s="79"/>
      <c r="E427" s="80"/>
      <c r="F427" s="80"/>
      <c r="G427" s="80"/>
      <c r="H427" s="80"/>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c r="AH427" s="81"/>
      <c r="AI427" s="81"/>
      <c r="AJ427" s="81"/>
      <c r="AK427" s="81"/>
      <c r="AL427" s="81"/>
      <c r="AM427" s="81"/>
      <c r="AN427" s="81"/>
      <c r="AO427" s="81"/>
      <c r="AP427" s="81"/>
      <c r="AQ427" s="81"/>
      <c r="AR427" s="81"/>
      <c r="AS427" s="81"/>
      <c r="AT427" s="81"/>
      <c r="AU427" s="81"/>
      <c r="AV427" s="81"/>
      <c r="AW427" s="81"/>
      <c r="AX427" s="82"/>
    </row>
    <row r="428" ht="15.75" customHeight="1">
      <c r="A428" s="78"/>
      <c r="B428" s="78"/>
      <c r="C428" s="79"/>
      <c r="D428" s="79"/>
      <c r="E428" s="80"/>
      <c r="F428" s="80"/>
      <c r="G428" s="80"/>
      <c r="H428" s="80"/>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c r="AH428" s="81"/>
      <c r="AI428" s="81"/>
      <c r="AJ428" s="81"/>
      <c r="AK428" s="81"/>
      <c r="AL428" s="81"/>
      <c r="AM428" s="81"/>
      <c r="AN428" s="81"/>
      <c r="AO428" s="81"/>
      <c r="AP428" s="81"/>
      <c r="AQ428" s="81"/>
      <c r="AR428" s="81"/>
      <c r="AS428" s="81"/>
      <c r="AT428" s="81"/>
      <c r="AU428" s="81"/>
      <c r="AV428" s="81"/>
      <c r="AW428" s="81"/>
      <c r="AX428" s="82"/>
    </row>
    <row r="429" ht="15.75" customHeight="1">
      <c r="A429" s="78"/>
      <c r="B429" s="78"/>
      <c r="C429" s="79"/>
      <c r="D429" s="79"/>
      <c r="E429" s="80"/>
      <c r="F429" s="80"/>
      <c r="G429" s="80"/>
      <c r="H429" s="80"/>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c r="AH429" s="81"/>
      <c r="AI429" s="81"/>
      <c r="AJ429" s="81"/>
      <c r="AK429" s="81"/>
      <c r="AL429" s="81"/>
      <c r="AM429" s="81"/>
      <c r="AN429" s="81"/>
      <c r="AO429" s="81"/>
      <c r="AP429" s="81"/>
      <c r="AQ429" s="81"/>
      <c r="AR429" s="81"/>
      <c r="AS429" s="81"/>
      <c r="AT429" s="81"/>
      <c r="AU429" s="81"/>
      <c r="AV429" s="81"/>
      <c r="AW429" s="81"/>
      <c r="AX429" s="82"/>
    </row>
    <row r="430" ht="15.75" customHeight="1">
      <c r="A430" s="78"/>
      <c r="B430" s="78"/>
      <c r="C430" s="79"/>
      <c r="D430" s="79"/>
      <c r="E430" s="80"/>
      <c r="F430" s="80"/>
      <c r="G430" s="80"/>
      <c r="H430" s="80"/>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c r="AH430" s="81"/>
      <c r="AI430" s="81"/>
      <c r="AJ430" s="81"/>
      <c r="AK430" s="81"/>
      <c r="AL430" s="81"/>
      <c r="AM430" s="81"/>
      <c r="AN430" s="81"/>
      <c r="AO430" s="81"/>
      <c r="AP430" s="81"/>
      <c r="AQ430" s="81"/>
      <c r="AR430" s="81"/>
      <c r="AS430" s="81"/>
      <c r="AT430" s="81"/>
      <c r="AU430" s="81"/>
      <c r="AV430" s="81"/>
      <c r="AW430" s="81"/>
      <c r="AX430" s="82"/>
    </row>
    <row r="431" ht="15.75" customHeight="1">
      <c r="A431" s="78"/>
      <c r="B431" s="78"/>
      <c r="C431" s="79"/>
      <c r="D431" s="79"/>
      <c r="E431" s="80"/>
      <c r="F431" s="80"/>
      <c r="G431" s="80"/>
      <c r="H431" s="80"/>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c r="AH431" s="81"/>
      <c r="AI431" s="81"/>
      <c r="AJ431" s="81"/>
      <c r="AK431" s="81"/>
      <c r="AL431" s="81"/>
      <c r="AM431" s="81"/>
      <c r="AN431" s="81"/>
      <c r="AO431" s="81"/>
      <c r="AP431" s="81"/>
      <c r="AQ431" s="81"/>
      <c r="AR431" s="81"/>
      <c r="AS431" s="81"/>
      <c r="AT431" s="81"/>
      <c r="AU431" s="81"/>
      <c r="AV431" s="81"/>
      <c r="AW431" s="81"/>
      <c r="AX431" s="82"/>
    </row>
    <row r="432" ht="15.75" customHeight="1">
      <c r="A432" s="78"/>
      <c r="B432" s="78"/>
      <c r="C432" s="79"/>
      <c r="D432" s="79"/>
      <c r="E432" s="80"/>
      <c r="F432" s="80"/>
      <c r="G432" s="80"/>
      <c r="H432" s="80"/>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c r="AJ432" s="81"/>
      <c r="AK432" s="81"/>
      <c r="AL432" s="81"/>
      <c r="AM432" s="81"/>
      <c r="AN432" s="81"/>
      <c r="AO432" s="81"/>
      <c r="AP432" s="81"/>
      <c r="AQ432" s="81"/>
      <c r="AR432" s="81"/>
      <c r="AS432" s="81"/>
      <c r="AT432" s="81"/>
      <c r="AU432" s="81"/>
      <c r="AV432" s="81"/>
      <c r="AW432" s="81"/>
      <c r="AX432" s="82"/>
    </row>
    <row r="433" ht="15.75" customHeight="1">
      <c r="A433" s="78"/>
      <c r="B433" s="78"/>
      <c r="C433" s="79"/>
      <c r="D433" s="79"/>
      <c r="E433" s="80"/>
      <c r="F433" s="80"/>
      <c r="G433" s="80"/>
      <c r="H433" s="80"/>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c r="AH433" s="81"/>
      <c r="AI433" s="81"/>
      <c r="AJ433" s="81"/>
      <c r="AK433" s="81"/>
      <c r="AL433" s="81"/>
      <c r="AM433" s="81"/>
      <c r="AN433" s="81"/>
      <c r="AO433" s="81"/>
      <c r="AP433" s="81"/>
      <c r="AQ433" s="81"/>
      <c r="AR433" s="81"/>
      <c r="AS433" s="81"/>
      <c r="AT433" s="81"/>
      <c r="AU433" s="81"/>
      <c r="AV433" s="81"/>
      <c r="AW433" s="81"/>
      <c r="AX433" s="82"/>
    </row>
    <row r="434" ht="15.75" customHeight="1">
      <c r="A434" s="78"/>
      <c r="B434" s="78"/>
      <c r="C434" s="79"/>
      <c r="D434" s="79"/>
      <c r="E434" s="80"/>
      <c r="F434" s="80"/>
      <c r="G434" s="80"/>
      <c r="H434" s="80"/>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c r="AH434" s="81"/>
      <c r="AI434" s="81"/>
      <c r="AJ434" s="81"/>
      <c r="AK434" s="81"/>
      <c r="AL434" s="81"/>
      <c r="AM434" s="81"/>
      <c r="AN434" s="81"/>
      <c r="AO434" s="81"/>
      <c r="AP434" s="81"/>
      <c r="AQ434" s="81"/>
      <c r="AR434" s="81"/>
      <c r="AS434" s="81"/>
      <c r="AT434" s="81"/>
      <c r="AU434" s="81"/>
      <c r="AV434" s="81"/>
      <c r="AW434" s="81"/>
      <c r="AX434" s="82"/>
    </row>
    <row r="435" ht="15.75" customHeight="1">
      <c r="A435" s="78"/>
      <c r="B435" s="78"/>
      <c r="C435" s="79"/>
      <c r="D435" s="79"/>
      <c r="E435" s="80"/>
      <c r="F435" s="80"/>
      <c r="G435" s="80"/>
      <c r="H435" s="80"/>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c r="AH435" s="81"/>
      <c r="AI435" s="81"/>
      <c r="AJ435" s="81"/>
      <c r="AK435" s="81"/>
      <c r="AL435" s="81"/>
      <c r="AM435" s="81"/>
      <c r="AN435" s="81"/>
      <c r="AO435" s="81"/>
      <c r="AP435" s="81"/>
      <c r="AQ435" s="81"/>
      <c r="AR435" s="81"/>
      <c r="AS435" s="81"/>
      <c r="AT435" s="81"/>
      <c r="AU435" s="81"/>
      <c r="AV435" s="81"/>
      <c r="AW435" s="81"/>
      <c r="AX435" s="82"/>
    </row>
    <row r="436" ht="15.75" customHeight="1">
      <c r="A436" s="78"/>
      <c r="B436" s="78"/>
      <c r="C436" s="79"/>
      <c r="D436" s="79"/>
      <c r="E436" s="80"/>
      <c r="F436" s="80"/>
      <c r="G436" s="80"/>
      <c r="H436" s="80"/>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c r="AH436" s="81"/>
      <c r="AI436" s="81"/>
      <c r="AJ436" s="81"/>
      <c r="AK436" s="81"/>
      <c r="AL436" s="81"/>
      <c r="AM436" s="81"/>
      <c r="AN436" s="81"/>
      <c r="AO436" s="81"/>
      <c r="AP436" s="81"/>
      <c r="AQ436" s="81"/>
      <c r="AR436" s="81"/>
      <c r="AS436" s="81"/>
      <c r="AT436" s="81"/>
      <c r="AU436" s="81"/>
      <c r="AV436" s="81"/>
      <c r="AW436" s="81"/>
      <c r="AX436" s="82"/>
    </row>
    <row r="437" ht="15.75" customHeight="1">
      <c r="A437" s="78"/>
      <c r="B437" s="78"/>
      <c r="C437" s="79"/>
      <c r="D437" s="79"/>
      <c r="E437" s="80"/>
      <c r="F437" s="80"/>
      <c r="G437" s="80"/>
      <c r="H437" s="80"/>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c r="AH437" s="81"/>
      <c r="AI437" s="81"/>
      <c r="AJ437" s="81"/>
      <c r="AK437" s="81"/>
      <c r="AL437" s="81"/>
      <c r="AM437" s="81"/>
      <c r="AN437" s="81"/>
      <c r="AO437" s="81"/>
      <c r="AP437" s="81"/>
      <c r="AQ437" s="81"/>
      <c r="AR437" s="81"/>
      <c r="AS437" s="81"/>
      <c r="AT437" s="81"/>
      <c r="AU437" s="81"/>
      <c r="AV437" s="81"/>
      <c r="AW437" s="81"/>
      <c r="AX437" s="82"/>
    </row>
    <row r="438" ht="15.75" customHeight="1">
      <c r="A438" s="78"/>
      <c r="B438" s="78"/>
      <c r="C438" s="79"/>
      <c r="D438" s="79"/>
      <c r="E438" s="80"/>
      <c r="F438" s="80"/>
      <c r="G438" s="80"/>
      <c r="H438" s="80"/>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c r="AH438" s="81"/>
      <c r="AI438" s="81"/>
      <c r="AJ438" s="81"/>
      <c r="AK438" s="81"/>
      <c r="AL438" s="81"/>
      <c r="AM438" s="81"/>
      <c r="AN438" s="81"/>
      <c r="AO438" s="81"/>
      <c r="AP438" s="81"/>
      <c r="AQ438" s="81"/>
      <c r="AR438" s="81"/>
      <c r="AS438" s="81"/>
      <c r="AT438" s="81"/>
      <c r="AU438" s="81"/>
      <c r="AV438" s="81"/>
      <c r="AW438" s="81"/>
      <c r="AX438" s="82"/>
    </row>
    <row r="439" ht="15.75" customHeight="1">
      <c r="A439" s="78"/>
      <c r="B439" s="78"/>
      <c r="C439" s="79"/>
      <c r="D439" s="79"/>
      <c r="E439" s="80"/>
      <c r="F439" s="80"/>
      <c r="G439" s="80"/>
      <c r="H439" s="80"/>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c r="AH439" s="81"/>
      <c r="AI439" s="81"/>
      <c r="AJ439" s="81"/>
      <c r="AK439" s="81"/>
      <c r="AL439" s="81"/>
      <c r="AM439" s="81"/>
      <c r="AN439" s="81"/>
      <c r="AO439" s="81"/>
      <c r="AP439" s="81"/>
      <c r="AQ439" s="81"/>
      <c r="AR439" s="81"/>
      <c r="AS439" s="81"/>
      <c r="AT439" s="81"/>
      <c r="AU439" s="81"/>
      <c r="AV439" s="81"/>
      <c r="AW439" s="81"/>
      <c r="AX439" s="82"/>
    </row>
    <row r="440" ht="15.75" customHeight="1">
      <c r="A440" s="78"/>
      <c r="B440" s="78"/>
      <c r="C440" s="79"/>
      <c r="D440" s="79"/>
      <c r="E440" s="80"/>
      <c r="F440" s="80"/>
      <c r="G440" s="80"/>
      <c r="H440" s="80"/>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c r="AH440" s="81"/>
      <c r="AI440" s="81"/>
      <c r="AJ440" s="81"/>
      <c r="AK440" s="81"/>
      <c r="AL440" s="81"/>
      <c r="AM440" s="81"/>
      <c r="AN440" s="81"/>
      <c r="AO440" s="81"/>
      <c r="AP440" s="81"/>
      <c r="AQ440" s="81"/>
      <c r="AR440" s="81"/>
      <c r="AS440" s="81"/>
      <c r="AT440" s="81"/>
      <c r="AU440" s="81"/>
      <c r="AV440" s="81"/>
      <c r="AW440" s="81"/>
      <c r="AX440" s="82"/>
    </row>
    <row r="441" ht="15.75" customHeight="1">
      <c r="A441" s="78"/>
      <c r="B441" s="78"/>
      <c r="C441" s="79"/>
      <c r="D441" s="79"/>
      <c r="E441" s="80"/>
      <c r="F441" s="80"/>
      <c r="G441" s="80"/>
      <c r="H441" s="80"/>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c r="AH441" s="81"/>
      <c r="AI441" s="81"/>
      <c r="AJ441" s="81"/>
      <c r="AK441" s="81"/>
      <c r="AL441" s="81"/>
      <c r="AM441" s="81"/>
      <c r="AN441" s="81"/>
      <c r="AO441" s="81"/>
      <c r="AP441" s="81"/>
      <c r="AQ441" s="81"/>
      <c r="AR441" s="81"/>
      <c r="AS441" s="81"/>
      <c r="AT441" s="81"/>
      <c r="AU441" s="81"/>
      <c r="AV441" s="81"/>
      <c r="AW441" s="81"/>
      <c r="AX441" s="82"/>
    </row>
    <row r="442" ht="15.75" customHeight="1">
      <c r="A442" s="78"/>
      <c r="B442" s="78"/>
      <c r="C442" s="79"/>
      <c r="D442" s="79"/>
      <c r="E442" s="80"/>
      <c r="F442" s="80"/>
      <c r="G442" s="80"/>
      <c r="H442" s="80"/>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c r="AH442" s="81"/>
      <c r="AI442" s="81"/>
      <c r="AJ442" s="81"/>
      <c r="AK442" s="81"/>
      <c r="AL442" s="81"/>
      <c r="AM442" s="81"/>
      <c r="AN442" s="81"/>
      <c r="AO442" s="81"/>
      <c r="AP442" s="81"/>
      <c r="AQ442" s="81"/>
      <c r="AR442" s="81"/>
      <c r="AS442" s="81"/>
      <c r="AT442" s="81"/>
      <c r="AU442" s="81"/>
      <c r="AV442" s="81"/>
      <c r="AW442" s="81"/>
      <c r="AX442" s="82"/>
    </row>
    <row r="443" ht="15.75" customHeight="1">
      <c r="A443" s="78"/>
      <c r="B443" s="78"/>
      <c r="C443" s="79"/>
      <c r="D443" s="79"/>
      <c r="E443" s="80"/>
      <c r="F443" s="80"/>
      <c r="G443" s="80"/>
      <c r="H443" s="80"/>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c r="AH443" s="81"/>
      <c r="AI443" s="81"/>
      <c r="AJ443" s="81"/>
      <c r="AK443" s="81"/>
      <c r="AL443" s="81"/>
      <c r="AM443" s="81"/>
      <c r="AN443" s="81"/>
      <c r="AO443" s="81"/>
      <c r="AP443" s="81"/>
      <c r="AQ443" s="81"/>
      <c r="AR443" s="81"/>
      <c r="AS443" s="81"/>
      <c r="AT443" s="81"/>
      <c r="AU443" s="81"/>
      <c r="AV443" s="81"/>
      <c r="AW443" s="81"/>
      <c r="AX443" s="82"/>
    </row>
    <row r="444" ht="15.75" customHeight="1">
      <c r="A444" s="78"/>
      <c r="B444" s="78"/>
      <c r="C444" s="79"/>
      <c r="D444" s="79"/>
      <c r="E444" s="80"/>
      <c r="F444" s="80"/>
      <c r="G444" s="80"/>
      <c r="H444" s="80"/>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c r="AH444" s="81"/>
      <c r="AI444" s="81"/>
      <c r="AJ444" s="81"/>
      <c r="AK444" s="81"/>
      <c r="AL444" s="81"/>
      <c r="AM444" s="81"/>
      <c r="AN444" s="81"/>
      <c r="AO444" s="81"/>
      <c r="AP444" s="81"/>
      <c r="AQ444" s="81"/>
      <c r="AR444" s="81"/>
      <c r="AS444" s="81"/>
      <c r="AT444" s="81"/>
      <c r="AU444" s="81"/>
      <c r="AV444" s="81"/>
      <c r="AW444" s="81"/>
      <c r="AX444" s="82"/>
    </row>
    <row r="445" ht="15.75" customHeight="1">
      <c r="A445" s="78"/>
      <c r="B445" s="78"/>
      <c r="C445" s="79"/>
      <c r="D445" s="79"/>
      <c r="E445" s="80"/>
      <c r="F445" s="80"/>
      <c r="G445" s="80"/>
      <c r="H445" s="80"/>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c r="AH445" s="81"/>
      <c r="AI445" s="81"/>
      <c r="AJ445" s="81"/>
      <c r="AK445" s="81"/>
      <c r="AL445" s="81"/>
      <c r="AM445" s="81"/>
      <c r="AN445" s="81"/>
      <c r="AO445" s="81"/>
      <c r="AP445" s="81"/>
      <c r="AQ445" s="81"/>
      <c r="AR445" s="81"/>
      <c r="AS445" s="81"/>
      <c r="AT445" s="81"/>
      <c r="AU445" s="81"/>
      <c r="AV445" s="81"/>
      <c r="AW445" s="81"/>
      <c r="AX445" s="82"/>
    </row>
    <row r="446" ht="15.75" customHeight="1">
      <c r="A446" s="78"/>
      <c r="B446" s="78"/>
      <c r="C446" s="79"/>
      <c r="D446" s="79"/>
      <c r="E446" s="80"/>
      <c r="F446" s="80"/>
      <c r="G446" s="80"/>
      <c r="H446" s="80"/>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c r="AH446" s="81"/>
      <c r="AI446" s="81"/>
      <c r="AJ446" s="81"/>
      <c r="AK446" s="81"/>
      <c r="AL446" s="81"/>
      <c r="AM446" s="81"/>
      <c r="AN446" s="81"/>
      <c r="AO446" s="81"/>
      <c r="AP446" s="81"/>
      <c r="AQ446" s="81"/>
      <c r="AR446" s="81"/>
      <c r="AS446" s="81"/>
      <c r="AT446" s="81"/>
      <c r="AU446" s="81"/>
      <c r="AV446" s="81"/>
      <c r="AW446" s="81"/>
      <c r="AX446" s="82"/>
    </row>
    <row r="447" ht="15.75" customHeight="1">
      <c r="A447" s="78"/>
      <c r="B447" s="78"/>
      <c r="C447" s="79"/>
      <c r="D447" s="79"/>
      <c r="E447" s="80"/>
      <c r="F447" s="80"/>
      <c r="G447" s="80"/>
      <c r="H447" s="80"/>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c r="AH447" s="81"/>
      <c r="AI447" s="81"/>
      <c r="AJ447" s="81"/>
      <c r="AK447" s="81"/>
      <c r="AL447" s="81"/>
      <c r="AM447" s="81"/>
      <c r="AN447" s="81"/>
      <c r="AO447" s="81"/>
      <c r="AP447" s="81"/>
      <c r="AQ447" s="81"/>
      <c r="AR447" s="81"/>
      <c r="AS447" s="81"/>
      <c r="AT447" s="81"/>
      <c r="AU447" s="81"/>
      <c r="AV447" s="81"/>
      <c r="AW447" s="81"/>
      <c r="AX447" s="82"/>
    </row>
    <row r="448" ht="15.75" customHeight="1">
      <c r="A448" s="78"/>
      <c r="B448" s="78"/>
      <c r="C448" s="79"/>
      <c r="D448" s="79"/>
      <c r="E448" s="80"/>
      <c r="F448" s="80"/>
      <c r="G448" s="80"/>
      <c r="H448" s="80"/>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c r="AH448" s="81"/>
      <c r="AI448" s="81"/>
      <c r="AJ448" s="81"/>
      <c r="AK448" s="81"/>
      <c r="AL448" s="81"/>
      <c r="AM448" s="81"/>
      <c r="AN448" s="81"/>
      <c r="AO448" s="81"/>
      <c r="AP448" s="81"/>
      <c r="AQ448" s="81"/>
      <c r="AR448" s="81"/>
      <c r="AS448" s="81"/>
      <c r="AT448" s="81"/>
      <c r="AU448" s="81"/>
      <c r="AV448" s="81"/>
      <c r="AW448" s="81"/>
      <c r="AX448" s="82"/>
    </row>
    <row r="449" ht="15.75" customHeight="1">
      <c r="A449" s="78"/>
      <c r="B449" s="78"/>
      <c r="C449" s="79"/>
      <c r="D449" s="79"/>
      <c r="E449" s="80"/>
      <c r="F449" s="80"/>
      <c r="G449" s="80"/>
      <c r="H449" s="80"/>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c r="AH449" s="81"/>
      <c r="AI449" s="81"/>
      <c r="AJ449" s="81"/>
      <c r="AK449" s="81"/>
      <c r="AL449" s="81"/>
      <c r="AM449" s="81"/>
      <c r="AN449" s="81"/>
      <c r="AO449" s="81"/>
      <c r="AP449" s="81"/>
      <c r="AQ449" s="81"/>
      <c r="AR449" s="81"/>
      <c r="AS449" s="81"/>
      <c r="AT449" s="81"/>
      <c r="AU449" s="81"/>
      <c r="AV449" s="81"/>
      <c r="AW449" s="81"/>
      <c r="AX449" s="82"/>
    </row>
    <row r="450" ht="15.75" customHeight="1">
      <c r="A450" s="78"/>
      <c r="B450" s="78"/>
      <c r="C450" s="79"/>
      <c r="D450" s="79"/>
      <c r="E450" s="80"/>
      <c r="F450" s="80"/>
      <c r="G450" s="80"/>
      <c r="H450" s="80"/>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c r="AH450" s="81"/>
      <c r="AI450" s="81"/>
      <c r="AJ450" s="81"/>
      <c r="AK450" s="81"/>
      <c r="AL450" s="81"/>
      <c r="AM450" s="81"/>
      <c r="AN450" s="81"/>
      <c r="AO450" s="81"/>
      <c r="AP450" s="81"/>
      <c r="AQ450" s="81"/>
      <c r="AR450" s="81"/>
      <c r="AS450" s="81"/>
      <c r="AT450" s="81"/>
      <c r="AU450" s="81"/>
      <c r="AV450" s="81"/>
      <c r="AW450" s="81"/>
      <c r="AX450" s="82"/>
    </row>
    <row r="451" ht="15.75" customHeight="1">
      <c r="A451" s="78"/>
      <c r="B451" s="78"/>
      <c r="C451" s="79"/>
      <c r="D451" s="79"/>
      <c r="E451" s="80"/>
      <c r="F451" s="80"/>
      <c r="G451" s="80"/>
      <c r="H451" s="80"/>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c r="AH451" s="81"/>
      <c r="AI451" s="81"/>
      <c r="AJ451" s="81"/>
      <c r="AK451" s="81"/>
      <c r="AL451" s="81"/>
      <c r="AM451" s="81"/>
      <c r="AN451" s="81"/>
      <c r="AO451" s="81"/>
      <c r="AP451" s="81"/>
      <c r="AQ451" s="81"/>
      <c r="AR451" s="81"/>
      <c r="AS451" s="81"/>
      <c r="AT451" s="81"/>
      <c r="AU451" s="81"/>
      <c r="AV451" s="81"/>
      <c r="AW451" s="81"/>
      <c r="AX451" s="82"/>
    </row>
    <row r="452" ht="15.75" customHeight="1">
      <c r="A452" s="78"/>
      <c r="B452" s="78"/>
      <c r="C452" s="79"/>
      <c r="D452" s="79"/>
      <c r="E452" s="80"/>
      <c r="F452" s="80"/>
      <c r="G452" s="80"/>
      <c r="H452" s="80"/>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c r="AH452" s="81"/>
      <c r="AI452" s="81"/>
      <c r="AJ452" s="81"/>
      <c r="AK452" s="81"/>
      <c r="AL452" s="81"/>
      <c r="AM452" s="81"/>
      <c r="AN452" s="81"/>
      <c r="AO452" s="81"/>
      <c r="AP452" s="81"/>
      <c r="AQ452" s="81"/>
      <c r="AR452" s="81"/>
      <c r="AS452" s="81"/>
      <c r="AT452" s="81"/>
      <c r="AU452" s="81"/>
      <c r="AV452" s="81"/>
      <c r="AW452" s="81"/>
      <c r="AX452" s="82"/>
    </row>
    <row r="453" ht="15.75" customHeight="1">
      <c r="A453" s="78"/>
      <c r="B453" s="78"/>
      <c r="C453" s="79"/>
      <c r="D453" s="79"/>
      <c r="E453" s="80"/>
      <c r="F453" s="80"/>
      <c r="G453" s="80"/>
      <c r="H453" s="80"/>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c r="AH453" s="81"/>
      <c r="AI453" s="81"/>
      <c r="AJ453" s="81"/>
      <c r="AK453" s="81"/>
      <c r="AL453" s="81"/>
      <c r="AM453" s="81"/>
      <c r="AN453" s="81"/>
      <c r="AO453" s="81"/>
      <c r="AP453" s="81"/>
      <c r="AQ453" s="81"/>
      <c r="AR453" s="81"/>
      <c r="AS453" s="81"/>
      <c r="AT453" s="81"/>
      <c r="AU453" s="81"/>
      <c r="AV453" s="81"/>
      <c r="AW453" s="81"/>
      <c r="AX453" s="82"/>
    </row>
    <row r="454" ht="15.75" customHeight="1">
      <c r="A454" s="78"/>
      <c r="B454" s="78"/>
      <c r="C454" s="79"/>
      <c r="D454" s="79"/>
      <c r="E454" s="80"/>
      <c r="F454" s="80"/>
      <c r="G454" s="80"/>
      <c r="H454" s="80"/>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c r="AH454" s="81"/>
      <c r="AI454" s="81"/>
      <c r="AJ454" s="81"/>
      <c r="AK454" s="81"/>
      <c r="AL454" s="81"/>
      <c r="AM454" s="81"/>
      <c r="AN454" s="81"/>
      <c r="AO454" s="81"/>
      <c r="AP454" s="81"/>
      <c r="AQ454" s="81"/>
      <c r="AR454" s="81"/>
      <c r="AS454" s="81"/>
      <c r="AT454" s="81"/>
      <c r="AU454" s="81"/>
      <c r="AV454" s="81"/>
      <c r="AW454" s="81"/>
      <c r="AX454" s="82"/>
    </row>
    <row r="455" ht="15.75" customHeight="1">
      <c r="A455" s="78"/>
      <c r="B455" s="78"/>
      <c r="C455" s="79"/>
      <c r="D455" s="79"/>
      <c r="E455" s="80"/>
      <c r="F455" s="80"/>
      <c r="G455" s="80"/>
      <c r="H455" s="80"/>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c r="AH455" s="81"/>
      <c r="AI455" s="81"/>
      <c r="AJ455" s="81"/>
      <c r="AK455" s="81"/>
      <c r="AL455" s="81"/>
      <c r="AM455" s="81"/>
      <c r="AN455" s="81"/>
      <c r="AO455" s="81"/>
      <c r="AP455" s="81"/>
      <c r="AQ455" s="81"/>
      <c r="AR455" s="81"/>
      <c r="AS455" s="81"/>
      <c r="AT455" s="81"/>
      <c r="AU455" s="81"/>
      <c r="AV455" s="81"/>
      <c r="AW455" s="81"/>
      <c r="AX455" s="82"/>
    </row>
    <row r="456" ht="15.75" customHeight="1">
      <c r="A456" s="78"/>
      <c r="B456" s="78"/>
      <c r="C456" s="79"/>
      <c r="D456" s="79"/>
      <c r="E456" s="80"/>
      <c r="F456" s="80"/>
      <c r="G456" s="80"/>
      <c r="H456" s="80"/>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c r="AH456" s="81"/>
      <c r="AI456" s="81"/>
      <c r="AJ456" s="81"/>
      <c r="AK456" s="81"/>
      <c r="AL456" s="81"/>
      <c r="AM456" s="81"/>
      <c r="AN456" s="81"/>
      <c r="AO456" s="81"/>
      <c r="AP456" s="81"/>
      <c r="AQ456" s="81"/>
      <c r="AR456" s="81"/>
      <c r="AS456" s="81"/>
      <c r="AT456" s="81"/>
      <c r="AU456" s="81"/>
      <c r="AV456" s="81"/>
      <c r="AW456" s="81"/>
      <c r="AX456" s="82"/>
    </row>
    <row r="457" ht="15.75" customHeight="1">
      <c r="A457" s="78"/>
      <c r="B457" s="78"/>
      <c r="C457" s="79"/>
      <c r="D457" s="79"/>
      <c r="E457" s="80"/>
      <c r="F457" s="80"/>
      <c r="G457" s="80"/>
      <c r="H457" s="80"/>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c r="AH457" s="81"/>
      <c r="AI457" s="81"/>
      <c r="AJ457" s="81"/>
      <c r="AK457" s="81"/>
      <c r="AL457" s="81"/>
      <c r="AM457" s="81"/>
      <c r="AN457" s="81"/>
      <c r="AO457" s="81"/>
      <c r="AP457" s="81"/>
      <c r="AQ457" s="81"/>
      <c r="AR457" s="81"/>
      <c r="AS457" s="81"/>
      <c r="AT457" s="81"/>
      <c r="AU457" s="81"/>
      <c r="AV457" s="81"/>
      <c r="AW457" s="81"/>
      <c r="AX457" s="82"/>
    </row>
    <row r="458" ht="15.75" customHeight="1">
      <c r="A458" s="78"/>
      <c r="B458" s="78"/>
      <c r="C458" s="79"/>
      <c r="D458" s="79"/>
      <c r="E458" s="80"/>
      <c r="F458" s="80"/>
      <c r="G458" s="80"/>
      <c r="H458" s="80"/>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c r="AH458" s="81"/>
      <c r="AI458" s="81"/>
      <c r="AJ458" s="81"/>
      <c r="AK458" s="81"/>
      <c r="AL458" s="81"/>
      <c r="AM458" s="81"/>
      <c r="AN458" s="81"/>
      <c r="AO458" s="81"/>
      <c r="AP458" s="81"/>
      <c r="AQ458" s="81"/>
      <c r="AR458" s="81"/>
      <c r="AS458" s="81"/>
      <c r="AT458" s="81"/>
      <c r="AU458" s="81"/>
      <c r="AV458" s="81"/>
      <c r="AW458" s="81"/>
      <c r="AX458" s="82"/>
    </row>
    <row r="459" ht="15.75" customHeight="1">
      <c r="A459" s="78"/>
      <c r="B459" s="78"/>
      <c r="C459" s="79"/>
      <c r="D459" s="79"/>
      <c r="E459" s="80"/>
      <c r="F459" s="80"/>
      <c r="G459" s="80"/>
      <c r="H459" s="80"/>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c r="AH459" s="81"/>
      <c r="AI459" s="81"/>
      <c r="AJ459" s="81"/>
      <c r="AK459" s="81"/>
      <c r="AL459" s="81"/>
      <c r="AM459" s="81"/>
      <c r="AN459" s="81"/>
      <c r="AO459" s="81"/>
      <c r="AP459" s="81"/>
      <c r="AQ459" s="81"/>
      <c r="AR459" s="81"/>
      <c r="AS459" s="81"/>
      <c r="AT459" s="81"/>
      <c r="AU459" s="81"/>
      <c r="AV459" s="81"/>
      <c r="AW459" s="81"/>
      <c r="AX459" s="82"/>
    </row>
    <row r="460" ht="15.75" customHeight="1">
      <c r="A460" s="78"/>
      <c r="B460" s="78"/>
      <c r="C460" s="79"/>
      <c r="D460" s="79"/>
      <c r="E460" s="80"/>
      <c r="F460" s="80"/>
      <c r="G460" s="80"/>
      <c r="H460" s="80"/>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c r="AH460" s="81"/>
      <c r="AI460" s="81"/>
      <c r="AJ460" s="81"/>
      <c r="AK460" s="81"/>
      <c r="AL460" s="81"/>
      <c r="AM460" s="81"/>
      <c r="AN460" s="81"/>
      <c r="AO460" s="81"/>
      <c r="AP460" s="81"/>
      <c r="AQ460" s="81"/>
      <c r="AR460" s="81"/>
      <c r="AS460" s="81"/>
      <c r="AT460" s="81"/>
      <c r="AU460" s="81"/>
      <c r="AV460" s="81"/>
      <c r="AW460" s="81"/>
      <c r="AX460" s="82"/>
    </row>
    <row r="461" ht="15.75" customHeight="1">
      <c r="A461" s="78"/>
      <c r="B461" s="78"/>
      <c r="C461" s="79"/>
      <c r="D461" s="79"/>
      <c r="E461" s="80"/>
      <c r="F461" s="80"/>
      <c r="G461" s="80"/>
      <c r="H461" s="80"/>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c r="AH461" s="81"/>
      <c r="AI461" s="81"/>
      <c r="AJ461" s="81"/>
      <c r="AK461" s="81"/>
      <c r="AL461" s="81"/>
      <c r="AM461" s="81"/>
      <c r="AN461" s="81"/>
      <c r="AO461" s="81"/>
      <c r="AP461" s="81"/>
      <c r="AQ461" s="81"/>
      <c r="AR461" s="81"/>
      <c r="AS461" s="81"/>
      <c r="AT461" s="81"/>
      <c r="AU461" s="81"/>
      <c r="AV461" s="81"/>
      <c r="AW461" s="81"/>
      <c r="AX461" s="82"/>
    </row>
    <row r="462" ht="15.75" customHeight="1">
      <c r="A462" s="78"/>
      <c r="B462" s="78"/>
      <c r="C462" s="79"/>
      <c r="D462" s="79"/>
      <c r="E462" s="80"/>
      <c r="F462" s="80"/>
      <c r="G462" s="80"/>
      <c r="H462" s="80"/>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c r="AH462" s="81"/>
      <c r="AI462" s="81"/>
      <c r="AJ462" s="81"/>
      <c r="AK462" s="81"/>
      <c r="AL462" s="81"/>
      <c r="AM462" s="81"/>
      <c r="AN462" s="81"/>
      <c r="AO462" s="81"/>
      <c r="AP462" s="81"/>
      <c r="AQ462" s="81"/>
      <c r="AR462" s="81"/>
      <c r="AS462" s="81"/>
      <c r="AT462" s="81"/>
      <c r="AU462" s="81"/>
      <c r="AV462" s="81"/>
      <c r="AW462" s="81"/>
      <c r="AX462" s="82"/>
    </row>
    <row r="463" ht="15.75" customHeight="1">
      <c r="A463" s="78"/>
      <c r="B463" s="78"/>
      <c r="C463" s="79"/>
      <c r="D463" s="79"/>
      <c r="E463" s="80"/>
      <c r="F463" s="80"/>
      <c r="G463" s="80"/>
      <c r="H463" s="80"/>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c r="AH463" s="81"/>
      <c r="AI463" s="81"/>
      <c r="AJ463" s="81"/>
      <c r="AK463" s="81"/>
      <c r="AL463" s="81"/>
      <c r="AM463" s="81"/>
      <c r="AN463" s="81"/>
      <c r="AO463" s="81"/>
      <c r="AP463" s="81"/>
      <c r="AQ463" s="81"/>
      <c r="AR463" s="81"/>
      <c r="AS463" s="81"/>
      <c r="AT463" s="81"/>
      <c r="AU463" s="81"/>
      <c r="AV463" s="81"/>
      <c r="AW463" s="81"/>
      <c r="AX463" s="82"/>
    </row>
    <row r="464" ht="15.75" customHeight="1">
      <c r="A464" s="78"/>
      <c r="B464" s="78"/>
      <c r="C464" s="79"/>
      <c r="D464" s="79"/>
      <c r="E464" s="80"/>
      <c r="F464" s="80"/>
      <c r="G464" s="80"/>
      <c r="H464" s="80"/>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c r="AH464" s="81"/>
      <c r="AI464" s="81"/>
      <c r="AJ464" s="81"/>
      <c r="AK464" s="81"/>
      <c r="AL464" s="81"/>
      <c r="AM464" s="81"/>
      <c r="AN464" s="81"/>
      <c r="AO464" s="81"/>
      <c r="AP464" s="81"/>
      <c r="AQ464" s="81"/>
      <c r="AR464" s="81"/>
      <c r="AS464" s="81"/>
      <c r="AT464" s="81"/>
      <c r="AU464" s="81"/>
      <c r="AV464" s="81"/>
      <c r="AW464" s="81"/>
      <c r="AX464" s="82"/>
    </row>
    <row r="465" ht="15.75" customHeight="1">
      <c r="A465" s="78"/>
      <c r="B465" s="78"/>
      <c r="C465" s="79"/>
      <c r="D465" s="79"/>
      <c r="E465" s="80"/>
      <c r="F465" s="80"/>
      <c r="G465" s="80"/>
      <c r="H465" s="80"/>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c r="AH465" s="81"/>
      <c r="AI465" s="81"/>
      <c r="AJ465" s="81"/>
      <c r="AK465" s="81"/>
      <c r="AL465" s="81"/>
      <c r="AM465" s="81"/>
      <c r="AN465" s="81"/>
      <c r="AO465" s="81"/>
      <c r="AP465" s="81"/>
      <c r="AQ465" s="81"/>
      <c r="AR465" s="81"/>
      <c r="AS465" s="81"/>
      <c r="AT465" s="81"/>
      <c r="AU465" s="81"/>
      <c r="AV465" s="81"/>
      <c r="AW465" s="81"/>
      <c r="AX465" s="82"/>
    </row>
    <row r="466" ht="15.75" customHeight="1">
      <c r="A466" s="78"/>
      <c r="B466" s="78"/>
      <c r="C466" s="79"/>
      <c r="D466" s="79"/>
      <c r="E466" s="80"/>
      <c r="F466" s="80"/>
      <c r="G466" s="80"/>
      <c r="H466" s="80"/>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c r="AH466" s="81"/>
      <c r="AI466" s="81"/>
      <c r="AJ466" s="81"/>
      <c r="AK466" s="81"/>
      <c r="AL466" s="81"/>
      <c r="AM466" s="81"/>
      <c r="AN466" s="81"/>
      <c r="AO466" s="81"/>
      <c r="AP466" s="81"/>
      <c r="AQ466" s="81"/>
      <c r="AR466" s="81"/>
      <c r="AS466" s="81"/>
      <c r="AT466" s="81"/>
      <c r="AU466" s="81"/>
      <c r="AV466" s="81"/>
      <c r="AW466" s="81"/>
      <c r="AX466" s="82"/>
    </row>
    <row r="467" ht="15.75" customHeight="1">
      <c r="A467" s="78"/>
      <c r="B467" s="78"/>
      <c r="C467" s="79"/>
      <c r="D467" s="79"/>
      <c r="E467" s="80"/>
      <c r="F467" s="80"/>
      <c r="G467" s="80"/>
      <c r="H467" s="80"/>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c r="AH467" s="81"/>
      <c r="AI467" s="81"/>
      <c r="AJ467" s="81"/>
      <c r="AK467" s="81"/>
      <c r="AL467" s="81"/>
      <c r="AM467" s="81"/>
      <c r="AN467" s="81"/>
      <c r="AO467" s="81"/>
      <c r="AP467" s="81"/>
      <c r="AQ467" s="81"/>
      <c r="AR467" s="81"/>
      <c r="AS467" s="81"/>
      <c r="AT467" s="81"/>
      <c r="AU467" s="81"/>
      <c r="AV467" s="81"/>
      <c r="AW467" s="81"/>
      <c r="AX467" s="82"/>
    </row>
    <row r="468" ht="15.75" customHeight="1">
      <c r="A468" s="78"/>
      <c r="B468" s="78"/>
      <c r="C468" s="79"/>
      <c r="D468" s="79"/>
      <c r="E468" s="80"/>
      <c r="F468" s="80"/>
      <c r="G468" s="80"/>
      <c r="H468" s="80"/>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c r="AH468" s="81"/>
      <c r="AI468" s="81"/>
      <c r="AJ468" s="81"/>
      <c r="AK468" s="81"/>
      <c r="AL468" s="81"/>
      <c r="AM468" s="81"/>
      <c r="AN468" s="81"/>
      <c r="AO468" s="81"/>
      <c r="AP468" s="81"/>
      <c r="AQ468" s="81"/>
      <c r="AR468" s="81"/>
      <c r="AS468" s="81"/>
      <c r="AT468" s="81"/>
      <c r="AU468" s="81"/>
      <c r="AV468" s="81"/>
      <c r="AW468" s="81"/>
      <c r="AX468" s="82"/>
    </row>
    <row r="469" ht="15.75" customHeight="1">
      <c r="A469" s="78"/>
      <c r="B469" s="78"/>
      <c r="C469" s="79"/>
      <c r="D469" s="79"/>
      <c r="E469" s="80"/>
      <c r="F469" s="80"/>
      <c r="G469" s="80"/>
      <c r="H469" s="80"/>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c r="AH469" s="81"/>
      <c r="AI469" s="81"/>
      <c r="AJ469" s="81"/>
      <c r="AK469" s="81"/>
      <c r="AL469" s="81"/>
      <c r="AM469" s="81"/>
      <c r="AN469" s="81"/>
      <c r="AO469" s="81"/>
      <c r="AP469" s="81"/>
      <c r="AQ469" s="81"/>
      <c r="AR469" s="81"/>
      <c r="AS469" s="81"/>
      <c r="AT469" s="81"/>
      <c r="AU469" s="81"/>
      <c r="AV469" s="81"/>
      <c r="AW469" s="81"/>
      <c r="AX469" s="82"/>
    </row>
    <row r="470" ht="15.75" customHeight="1">
      <c r="A470" s="78"/>
      <c r="B470" s="78"/>
      <c r="C470" s="79"/>
      <c r="D470" s="79"/>
      <c r="E470" s="80"/>
      <c r="F470" s="80"/>
      <c r="G470" s="80"/>
      <c r="H470" s="80"/>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c r="AH470" s="81"/>
      <c r="AI470" s="81"/>
      <c r="AJ470" s="81"/>
      <c r="AK470" s="81"/>
      <c r="AL470" s="81"/>
      <c r="AM470" s="81"/>
      <c r="AN470" s="81"/>
      <c r="AO470" s="81"/>
      <c r="AP470" s="81"/>
      <c r="AQ470" s="81"/>
      <c r="AR470" s="81"/>
      <c r="AS470" s="81"/>
      <c r="AT470" s="81"/>
      <c r="AU470" s="81"/>
      <c r="AV470" s="81"/>
      <c r="AW470" s="81"/>
      <c r="AX470" s="82"/>
    </row>
    <row r="471" ht="15.75" customHeight="1">
      <c r="A471" s="78"/>
      <c r="B471" s="78"/>
      <c r="C471" s="79"/>
      <c r="D471" s="79"/>
      <c r="E471" s="80"/>
      <c r="F471" s="80"/>
      <c r="G471" s="80"/>
      <c r="H471" s="80"/>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c r="AH471" s="81"/>
      <c r="AI471" s="81"/>
      <c r="AJ471" s="81"/>
      <c r="AK471" s="81"/>
      <c r="AL471" s="81"/>
      <c r="AM471" s="81"/>
      <c r="AN471" s="81"/>
      <c r="AO471" s="81"/>
      <c r="AP471" s="81"/>
      <c r="AQ471" s="81"/>
      <c r="AR471" s="81"/>
      <c r="AS471" s="81"/>
      <c r="AT471" s="81"/>
      <c r="AU471" s="81"/>
      <c r="AV471" s="81"/>
      <c r="AW471" s="81"/>
      <c r="AX471" s="82"/>
    </row>
    <row r="472" ht="15.75" customHeight="1">
      <c r="A472" s="78"/>
      <c r="B472" s="78"/>
      <c r="C472" s="79"/>
      <c r="D472" s="79"/>
      <c r="E472" s="80"/>
      <c r="F472" s="80"/>
      <c r="G472" s="80"/>
      <c r="H472" s="80"/>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c r="AH472" s="81"/>
      <c r="AI472" s="81"/>
      <c r="AJ472" s="81"/>
      <c r="AK472" s="81"/>
      <c r="AL472" s="81"/>
      <c r="AM472" s="81"/>
      <c r="AN472" s="81"/>
      <c r="AO472" s="81"/>
      <c r="AP472" s="81"/>
      <c r="AQ472" s="81"/>
      <c r="AR472" s="81"/>
      <c r="AS472" s="81"/>
      <c r="AT472" s="81"/>
      <c r="AU472" s="81"/>
      <c r="AV472" s="81"/>
      <c r="AW472" s="81"/>
      <c r="AX472" s="82"/>
    </row>
    <row r="473" ht="15.75" customHeight="1">
      <c r="A473" s="78"/>
      <c r="B473" s="78"/>
      <c r="C473" s="79"/>
      <c r="D473" s="79"/>
      <c r="E473" s="80"/>
      <c r="F473" s="80"/>
      <c r="G473" s="80"/>
      <c r="H473" s="80"/>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c r="AH473" s="81"/>
      <c r="AI473" s="81"/>
      <c r="AJ473" s="81"/>
      <c r="AK473" s="81"/>
      <c r="AL473" s="81"/>
      <c r="AM473" s="81"/>
      <c r="AN473" s="81"/>
      <c r="AO473" s="81"/>
      <c r="AP473" s="81"/>
      <c r="AQ473" s="81"/>
      <c r="AR473" s="81"/>
      <c r="AS473" s="81"/>
      <c r="AT473" s="81"/>
      <c r="AU473" s="81"/>
      <c r="AV473" s="81"/>
      <c r="AW473" s="81"/>
      <c r="AX473" s="82"/>
    </row>
    <row r="474" ht="15.75" customHeight="1">
      <c r="A474" s="78"/>
      <c r="B474" s="78"/>
      <c r="C474" s="79"/>
      <c r="D474" s="79"/>
      <c r="E474" s="80"/>
      <c r="F474" s="80"/>
      <c r="G474" s="80"/>
      <c r="H474" s="80"/>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c r="AH474" s="81"/>
      <c r="AI474" s="81"/>
      <c r="AJ474" s="81"/>
      <c r="AK474" s="81"/>
      <c r="AL474" s="81"/>
      <c r="AM474" s="81"/>
      <c r="AN474" s="81"/>
      <c r="AO474" s="81"/>
      <c r="AP474" s="81"/>
      <c r="AQ474" s="81"/>
      <c r="AR474" s="81"/>
      <c r="AS474" s="81"/>
      <c r="AT474" s="81"/>
      <c r="AU474" s="81"/>
      <c r="AV474" s="81"/>
      <c r="AW474" s="81"/>
      <c r="AX474" s="82"/>
    </row>
    <row r="475" ht="15.75" customHeight="1">
      <c r="A475" s="78"/>
      <c r="B475" s="78"/>
      <c r="C475" s="79"/>
      <c r="D475" s="79"/>
      <c r="E475" s="80"/>
      <c r="F475" s="80"/>
      <c r="G475" s="80"/>
      <c r="H475" s="80"/>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c r="AH475" s="81"/>
      <c r="AI475" s="81"/>
      <c r="AJ475" s="81"/>
      <c r="AK475" s="81"/>
      <c r="AL475" s="81"/>
      <c r="AM475" s="81"/>
      <c r="AN475" s="81"/>
      <c r="AO475" s="81"/>
      <c r="AP475" s="81"/>
      <c r="AQ475" s="81"/>
      <c r="AR475" s="81"/>
      <c r="AS475" s="81"/>
      <c r="AT475" s="81"/>
      <c r="AU475" s="81"/>
      <c r="AV475" s="81"/>
      <c r="AW475" s="81"/>
      <c r="AX475" s="82"/>
    </row>
    <row r="476" ht="15.75" customHeight="1">
      <c r="A476" s="78"/>
      <c r="B476" s="78"/>
      <c r="C476" s="79"/>
      <c r="D476" s="79"/>
      <c r="E476" s="80"/>
      <c r="F476" s="80"/>
      <c r="G476" s="80"/>
      <c r="H476" s="80"/>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c r="AH476" s="81"/>
      <c r="AI476" s="81"/>
      <c r="AJ476" s="81"/>
      <c r="AK476" s="81"/>
      <c r="AL476" s="81"/>
      <c r="AM476" s="81"/>
      <c r="AN476" s="81"/>
      <c r="AO476" s="81"/>
      <c r="AP476" s="81"/>
      <c r="AQ476" s="81"/>
      <c r="AR476" s="81"/>
      <c r="AS476" s="81"/>
      <c r="AT476" s="81"/>
      <c r="AU476" s="81"/>
      <c r="AV476" s="81"/>
      <c r="AW476" s="81"/>
      <c r="AX476" s="82"/>
    </row>
    <row r="477" ht="15.75" customHeight="1">
      <c r="A477" s="78"/>
      <c r="B477" s="78"/>
      <c r="C477" s="79"/>
      <c r="D477" s="79"/>
      <c r="E477" s="80"/>
      <c r="F477" s="80"/>
      <c r="G477" s="80"/>
      <c r="H477" s="80"/>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c r="AH477" s="81"/>
      <c r="AI477" s="81"/>
      <c r="AJ477" s="81"/>
      <c r="AK477" s="81"/>
      <c r="AL477" s="81"/>
      <c r="AM477" s="81"/>
      <c r="AN477" s="81"/>
      <c r="AO477" s="81"/>
      <c r="AP477" s="81"/>
      <c r="AQ477" s="81"/>
      <c r="AR477" s="81"/>
      <c r="AS477" s="81"/>
      <c r="AT477" s="81"/>
      <c r="AU477" s="81"/>
      <c r="AV477" s="81"/>
      <c r="AW477" s="81"/>
      <c r="AX477" s="82"/>
    </row>
    <row r="478" ht="15.75" customHeight="1">
      <c r="A478" s="78"/>
      <c r="B478" s="78"/>
      <c r="C478" s="79"/>
      <c r="D478" s="79"/>
      <c r="E478" s="80"/>
      <c r="F478" s="80"/>
      <c r="G478" s="80"/>
      <c r="H478" s="80"/>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c r="AH478" s="81"/>
      <c r="AI478" s="81"/>
      <c r="AJ478" s="81"/>
      <c r="AK478" s="81"/>
      <c r="AL478" s="81"/>
      <c r="AM478" s="81"/>
      <c r="AN478" s="81"/>
      <c r="AO478" s="81"/>
      <c r="AP478" s="81"/>
      <c r="AQ478" s="81"/>
      <c r="AR478" s="81"/>
      <c r="AS478" s="81"/>
      <c r="AT478" s="81"/>
      <c r="AU478" s="81"/>
      <c r="AV478" s="81"/>
      <c r="AW478" s="81"/>
      <c r="AX478" s="82"/>
    </row>
    <row r="479" ht="15.75" customHeight="1">
      <c r="A479" s="78"/>
      <c r="B479" s="78"/>
      <c r="C479" s="79"/>
      <c r="D479" s="79"/>
      <c r="E479" s="80"/>
      <c r="F479" s="80"/>
      <c r="G479" s="80"/>
      <c r="H479" s="80"/>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c r="AH479" s="81"/>
      <c r="AI479" s="81"/>
      <c r="AJ479" s="81"/>
      <c r="AK479" s="81"/>
      <c r="AL479" s="81"/>
      <c r="AM479" s="81"/>
      <c r="AN479" s="81"/>
      <c r="AO479" s="81"/>
      <c r="AP479" s="81"/>
      <c r="AQ479" s="81"/>
      <c r="AR479" s="81"/>
      <c r="AS479" s="81"/>
      <c r="AT479" s="81"/>
      <c r="AU479" s="81"/>
      <c r="AV479" s="81"/>
      <c r="AW479" s="81"/>
      <c r="AX479" s="82"/>
    </row>
    <row r="480" ht="15.75" customHeight="1">
      <c r="A480" s="78"/>
      <c r="B480" s="78"/>
      <c r="C480" s="79"/>
      <c r="D480" s="79"/>
      <c r="E480" s="80"/>
      <c r="F480" s="80"/>
      <c r="G480" s="80"/>
      <c r="H480" s="80"/>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c r="AH480" s="81"/>
      <c r="AI480" s="81"/>
      <c r="AJ480" s="81"/>
      <c r="AK480" s="81"/>
      <c r="AL480" s="81"/>
      <c r="AM480" s="81"/>
      <c r="AN480" s="81"/>
      <c r="AO480" s="81"/>
      <c r="AP480" s="81"/>
      <c r="AQ480" s="81"/>
      <c r="AR480" s="81"/>
      <c r="AS480" s="81"/>
      <c r="AT480" s="81"/>
      <c r="AU480" s="81"/>
      <c r="AV480" s="81"/>
      <c r="AW480" s="81"/>
      <c r="AX480" s="82"/>
    </row>
    <row r="481" ht="15.75" customHeight="1">
      <c r="A481" s="78"/>
      <c r="B481" s="78"/>
      <c r="C481" s="79"/>
      <c r="D481" s="79"/>
      <c r="E481" s="80"/>
      <c r="F481" s="80"/>
      <c r="G481" s="80"/>
      <c r="H481" s="80"/>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c r="AH481" s="81"/>
      <c r="AI481" s="81"/>
      <c r="AJ481" s="81"/>
      <c r="AK481" s="81"/>
      <c r="AL481" s="81"/>
      <c r="AM481" s="81"/>
      <c r="AN481" s="81"/>
      <c r="AO481" s="81"/>
      <c r="AP481" s="81"/>
      <c r="AQ481" s="81"/>
      <c r="AR481" s="81"/>
      <c r="AS481" s="81"/>
      <c r="AT481" s="81"/>
      <c r="AU481" s="81"/>
      <c r="AV481" s="81"/>
      <c r="AW481" s="81"/>
      <c r="AX481" s="82"/>
    </row>
    <row r="482" ht="15.75" customHeight="1">
      <c r="A482" s="78"/>
      <c r="B482" s="78"/>
      <c r="C482" s="79"/>
      <c r="D482" s="79"/>
      <c r="E482" s="80"/>
      <c r="F482" s="80"/>
      <c r="G482" s="80"/>
      <c r="H482" s="80"/>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c r="AH482" s="81"/>
      <c r="AI482" s="81"/>
      <c r="AJ482" s="81"/>
      <c r="AK482" s="81"/>
      <c r="AL482" s="81"/>
      <c r="AM482" s="81"/>
      <c r="AN482" s="81"/>
      <c r="AO482" s="81"/>
      <c r="AP482" s="81"/>
      <c r="AQ482" s="81"/>
      <c r="AR482" s="81"/>
      <c r="AS482" s="81"/>
      <c r="AT482" s="81"/>
      <c r="AU482" s="81"/>
      <c r="AV482" s="81"/>
      <c r="AW482" s="81"/>
      <c r="AX482" s="82"/>
    </row>
    <row r="483" ht="15.75" customHeight="1">
      <c r="A483" s="78"/>
      <c r="B483" s="78"/>
      <c r="C483" s="79"/>
      <c r="D483" s="79"/>
      <c r="E483" s="80"/>
      <c r="F483" s="80"/>
      <c r="G483" s="80"/>
      <c r="H483" s="80"/>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c r="AH483" s="81"/>
      <c r="AI483" s="81"/>
      <c r="AJ483" s="81"/>
      <c r="AK483" s="81"/>
      <c r="AL483" s="81"/>
      <c r="AM483" s="81"/>
      <c r="AN483" s="81"/>
      <c r="AO483" s="81"/>
      <c r="AP483" s="81"/>
      <c r="AQ483" s="81"/>
      <c r="AR483" s="81"/>
      <c r="AS483" s="81"/>
      <c r="AT483" s="81"/>
      <c r="AU483" s="81"/>
      <c r="AV483" s="81"/>
      <c r="AW483" s="81"/>
      <c r="AX483" s="82"/>
    </row>
    <row r="484" ht="15.75" customHeight="1">
      <c r="A484" s="78"/>
      <c r="B484" s="78"/>
      <c r="C484" s="79"/>
      <c r="D484" s="79"/>
      <c r="E484" s="80"/>
      <c r="F484" s="80"/>
      <c r="G484" s="80"/>
      <c r="H484" s="80"/>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c r="AH484" s="81"/>
      <c r="AI484" s="81"/>
      <c r="AJ484" s="81"/>
      <c r="AK484" s="81"/>
      <c r="AL484" s="81"/>
      <c r="AM484" s="81"/>
      <c r="AN484" s="81"/>
      <c r="AO484" s="81"/>
      <c r="AP484" s="81"/>
      <c r="AQ484" s="81"/>
      <c r="AR484" s="81"/>
      <c r="AS484" s="81"/>
      <c r="AT484" s="81"/>
      <c r="AU484" s="81"/>
      <c r="AV484" s="81"/>
      <c r="AW484" s="81"/>
      <c r="AX484" s="82"/>
    </row>
    <row r="485" ht="15.75" customHeight="1">
      <c r="A485" s="78"/>
      <c r="B485" s="78"/>
      <c r="C485" s="79"/>
      <c r="D485" s="79"/>
      <c r="E485" s="80"/>
      <c r="F485" s="80"/>
      <c r="G485" s="80"/>
      <c r="H485" s="80"/>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c r="AH485" s="81"/>
      <c r="AI485" s="81"/>
      <c r="AJ485" s="81"/>
      <c r="AK485" s="81"/>
      <c r="AL485" s="81"/>
      <c r="AM485" s="81"/>
      <c r="AN485" s="81"/>
      <c r="AO485" s="81"/>
      <c r="AP485" s="81"/>
      <c r="AQ485" s="81"/>
      <c r="AR485" s="81"/>
      <c r="AS485" s="81"/>
      <c r="AT485" s="81"/>
      <c r="AU485" s="81"/>
      <c r="AV485" s="81"/>
      <c r="AW485" s="81"/>
      <c r="AX485" s="82"/>
    </row>
    <row r="486" ht="15.75" customHeight="1">
      <c r="A486" s="78"/>
      <c r="B486" s="78"/>
      <c r="C486" s="79"/>
      <c r="D486" s="79"/>
      <c r="E486" s="80"/>
      <c r="F486" s="80"/>
      <c r="G486" s="80"/>
      <c r="H486" s="80"/>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c r="AH486" s="81"/>
      <c r="AI486" s="81"/>
      <c r="AJ486" s="81"/>
      <c r="AK486" s="81"/>
      <c r="AL486" s="81"/>
      <c r="AM486" s="81"/>
      <c r="AN486" s="81"/>
      <c r="AO486" s="81"/>
      <c r="AP486" s="81"/>
      <c r="AQ486" s="81"/>
      <c r="AR486" s="81"/>
      <c r="AS486" s="81"/>
      <c r="AT486" s="81"/>
      <c r="AU486" s="81"/>
      <c r="AV486" s="81"/>
      <c r="AW486" s="81"/>
      <c r="AX486" s="82"/>
    </row>
    <row r="487" ht="15.75" customHeight="1">
      <c r="A487" s="78"/>
      <c r="B487" s="78"/>
      <c r="C487" s="79"/>
      <c r="D487" s="79"/>
      <c r="E487" s="80"/>
      <c r="F487" s="80"/>
      <c r="G487" s="80"/>
      <c r="H487" s="80"/>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c r="AH487" s="81"/>
      <c r="AI487" s="81"/>
      <c r="AJ487" s="81"/>
      <c r="AK487" s="81"/>
      <c r="AL487" s="81"/>
      <c r="AM487" s="81"/>
      <c r="AN487" s="81"/>
      <c r="AO487" s="81"/>
      <c r="AP487" s="81"/>
      <c r="AQ487" s="81"/>
      <c r="AR487" s="81"/>
      <c r="AS487" s="81"/>
      <c r="AT487" s="81"/>
      <c r="AU487" s="81"/>
      <c r="AV487" s="81"/>
      <c r="AW487" s="81"/>
      <c r="AX487" s="82"/>
    </row>
    <row r="488" ht="15.75" customHeight="1">
      <c r="A488" s="78"/>
      <c r="B488" s="78"/>
      <c r="C488" s="79"/>
      <c r="D488" s="79"/>
      <c r="E488" s="80"/>
      <c r="F488" s="80"/>
      <c r="G488" s="80"/>
      <c r="H488" s="80"/>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c r="AH488" s="81"/>
      <c r="AI488" s="81"/>
      <c r="AJ488" s="81"/>
      <c r="AK488" s="81"/>
      <c r="AL488" s="81"/>
      <c r="AM488" s="81"/>
      <c r="AN488" s="81"/>
      <c r="AO488" s="81"/>
      <c r="AP488" s="81"/>
      <c r="AQ488" s="81"/>
      <c r="AR488" s="81"/>
      <c r="AS488" s="81"/>
      <c r="AT488" s="81"/>
      <c r="AU488" s="81"/>
      <c r="AV488" s="81"/>
      <c r="AW488" s="81"/>
      <c r="AX488" s="82"/>
    </row>
    <row r="489" ht="15.75" customHeight="1">
      <c r="A489" s="78"/>
      <c r="B489" s="78"/>
      <c r="C489" s="79"/>
      <c r="D489" s="79"/>
      <c r="E489" s="80"/>
      <c r="F489" s="80"/>
      <c r="G489" s="80"/>
      <c r="H489" s="80"/>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c r="AH489" s="81"/>
      <c r="AI489" s="81"/>
      <c r="AJ489" s="81"/>
      <c r="AK489" s="81"/>
      <c r="AL489" s="81"/>
      <c r="AM489" s="81"/>
      <c r="AN489" s="81"/>
      <c r="AO489" s="81"/>
      <c r="AP489" s="81"/>
      <c r="AQ489" s="81"/>
      <c r="AR489" s="81"/>
      <c r="AS489" s="81"/>
      <c r="AT489" s="81"/>
      <c r="AU489" s="81"/>
      <c r="AV489" s="81"/>
      <c r="AW489" s="81"/>
      <c r="AX489" s="82"/>
    </row>
    <row r="490" ht="15.75" customHeight="1">
      <c r="A490" s="78"/>
      <c r="B490" s="78"/>
      <c r="C490" s="79"/>
      <c r="D490" s="79"/>
      <c r="E490" s="80"/>
      <c r="F490" s="80"/>
      <c r="G490" s="80"/>
      <c r="H490" s="80"/>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c r="AH490" s="81"/>
      <c r="AI490" s="81"/>
      <c r="AJ490" s="81"/>
      <c r="AK490" s="81"/>
      <c r="AL490" s="81"/>
      <c r="AM490" s="81"/>
      <c r="AN490" s="81"/>
      <c r="AO490" s="81"/>
      <c r="AP490" s="81"/>
      <c r="AQ490" s="81"/>
      <c r="AR490" s="81"/>
      <c r="AS490" s="81"/>
      <c r="AT490" s="81"/>
      <c r="AU490" s="81"/>
      <c r="AV490" s="81"/>
      <c r="AW490" s="81"/>
      <c r="AX490" s="82"/>
    </row>
    <row r="491" ht="15.75" customHeight="1">
      <c r="A491" s="78"/>
      <c r="B491" s="78"/>
      <c r="C491" s="79"/>
      <c r="D491" s="79"/>
      <c r="E491" s="80"/>
      <c r="F491" s="80"/>
      <c r="G491" s="80"/>
      <c r="H491" s="80"/>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c r="AH491" s="81"/>
      <c r="AI491" s="81"/>
      <c r="AJ491" s="81"/>
      <c r="AK491" s="81"/>
      <c r="AL491" s="81"/>
      <c r="AM491" s="81"/>
      <c r="AN491" s="81"/>
      <c r="AO491" s="81"/>
      <c r="AP491" s="81"/>
      <c r="AQ491" s="81"/>
      <c r="AR491" s="81"/>
      <c r="AS491" s="81"/>
      <c r="AT491" s="81"/>
      <c r="AU491" s="81"/>
      <c r="AV491" s="81"/>
      <c r="AW491" s="81"/>
      <c r="AX491" s="82"/>
    </row>
    <row r="492" ht="15.75" customHeight="1">
      <c r="A492" s="78"/>
      <c r="B492" s="78"/>
      <c r="C492" s="79"/>
      <c r="D492" s="79"/>
      <c r="E492" s="80"/>
      <c r="F492" s="80"/>
      <c r="G492" s="80"/>
      <c r="H492" s="80"/>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c r="AH492" s="81"/>
      <c r="AI492" s="81"/>
      <c r="AJ492" s="81"/>
      <c r="AK492" s="81"/>
      <c r="AL492" s="81"/>
      <c r="AM492" s="81"/>
      <c r="AN492" s="81"/>
      <c r="AO492" s="81"/>
      <c r="AP492" s="81"/>
      <c r="AQ492" s="81"/>
      <c r="AR492" s="81"/>
      <c r="AS492" s="81"/>
      <c r="AT492" s="81"/>
      <c r="AU492" s="81"/>
      <c r="AV492" s="81"/>
      <c r="AW492" s="81"/>
      <c r="AX492" s="82"/>
    </row>
    <row r="493" ht="15.75" customHeight="1">
      <c r="A493" s="78"/>
      <c r="B493" s="78"/>
      <c r="C493" s="79"/>
      <c r="D493" s="79"/>
      <c r="E493" s="80"/>
      <c r="F493" s="80"/>
      <c r="G493" s="80"/>
      <c r="H493" s="80"/>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c r="AH493" s="81"/>
      <c r="AI493" s="81"/>
      <c r="AJ493" s="81"/>
      <c r="AK493" s="81"/>
      <c r="AL493" s="81"/>
      <c r="AM493" s="81"/>
      <c r="AN493" s="81"/>
      <c r="AO493" s="81"/>
      <c r="AP493" s="81"/>
      <c r="AQ493" s="81"/>
      <c r="AR493" s="81"/>
      <c r="AS493" s="81"/>
      <c r="AT493" s="81"/>
      <c r="AU493" s="81"/>
      <c r="AV493" s="81"/>
      <c r="AW493" s="81"/>
      <c r="AX493" s="82"/>
    </row>
    <row r="494" ht="15.75" customHeight="1">
      <c r="A494" s="78"/>
      <c r="B494" s="78"/>
      <c r="C494" s="79"/>
      <c r="D494" s="79"/>
      <c r="E494" s="80"/>
      <c r="F494" s="80"/>
      <c r="G494" s="80"/>
      <c r="H494" s="80"/>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c r="AH494" s="81"/>
      <c r="AI494" s="81"/>
      <c r="AJ494" s="81"/>
      <c r="AK494" s="81"/>
      <c r="AL494" s="81"/>
      <c r="AM494" s="81"/>
      <c r="AN494" s="81"/>
      <c r="AO494" s="81"/>
      <c r="AP494" s="81"/>
      <c r="AQ494" s="81"/>
      <c r="AR494" s="81"/>
      <c r="AS494" s="81"/>
      <c r="AT494" s="81"/>
      <c r="AU494" s="81"/>
      <c r="AV494" s="81"/>
      <c r="AW494" s="81"/>
      <c r="AX494" s="82"/>
    </row>
    <row r="495" ht="15.75" customHeight="1">
      <c r="A495" s="78"/>
      <c r="B495" s="78"/>
      <c r="C495" s="79"/>
      <c r="D495" s="79"/>
      <c r="E495" s="80"/>
      <c r="F495" s="80"/>
      <c r="G495" s="80"/>
      <c r="H495" s="80"/>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c r="AH495" s="81"/>
      <c r="AI495" s="81"/>
      <c r="AJ495" s="81"/>
      <c r="AK495" s="81"/>
      <c r="AL495" s="81"/>
      <c r="AM495" s="81"/>
      <c r="AN495" s="81"/>
      <c r="AO495" s="81"/>
      <c r="AP495" s="81"/>
      <c r="AQ495" s="81"/>
      <c r="AR495" s="81"/>
      <c r="AS495" s="81"/>
      <c r="AT495" s="81"/>
      <c r="AU495" s="81"/>
      <c r="AV495" s="81"/>
      <c r="AW495" s="81"/>
      <c r="AX495" s="82"/>
    </row>
    <row r="496" ht="15.75" customHeight="1">
      <c r="A496" s="78"/>
      <c r="B496" s="78"/>
      <c r="C496" s="79"/>
      <c r="D496" s="79"/>
      <c r="E496" s="80"/>
      <c r="F496" s="80"/>
      <c r="G496" s="80"/>
      <c r="H496" s="80"/>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c r="AH496" s="81"/>
      <c r="AI496" s="81"/>
      <c r="AJ496" s="81"/>
      <c r="AK496" s="81"/>
      <c r="AL496" s="81"/>
      <c r="AM496" s="81"/>
      <c r="AN496" s="81"/>
      <c r="AO496" s="81"/>
      <c r="AP496" s="81"/>
      <c r="AQ496" s="81"/>
      <c r="AR496" s="81"/>
      <c r="AS496" s="81"/>
      <c r="AT496" s="81"/>
      <c r="AU496" s="81"/>
      <c r="AV496" s="81"/>
      <c r="AW496" s="81"/>
      <c r="AX496" s="82"/>
    </row>
    <row r="497" ht="15.75" customHeight="1">
      <c r="A497" s="78"/>
      <c r="B497" s="78"/>
      <c r="C497" s="79"/>
      <c r="D497" s="79"/>
      <c r="E497" s="80"/>
      <c r="F497" s="80"/>
      <c r="G497" s="80"/>
      <c r="H497" s="80"/>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c r="AH497" s="81"/>
      <c r="AI497" s="81"/>
      <c r="AJ497" s="81"/>
      <c r="AK497" s="81"/>
      <c r="AL497" s="81"/>
      <c r="AM497" s="81"/>
      <c r="AN497" s="81"/>
      <c r="AO497" s="81"/>
      <c r="AP497" s="81"/>
      <c r="AQ497" s="81"/>
      <c r="AR497" s="81"/>
      <c r="AS497" s="81"/>
      <c r="AT497" s="81"/>
      <c r="AU497" s="81"/>
      <c r="AV497" s="81"/>
      <c r="AW497" s="81"/>
      <c r="AX497" s="82"/>
    </row>
    <row r="498" ht="15.75" customHeight="1">
      <c r="A498" s="78"/>
      <c r="B498" s="78"/>
      <c r="C498" s="79"/>
      <c r="D498" s="79"/>
      <c r="E498" s="80"/>
      <c r="F498" s="80"/>
      <c r="G498" s="80"/>
      <c r="H498" s="80"/>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c r="AH498" s="81"/>
      <c r="AI498" s="81"/>
      <c r="AJ498" s="81"/>
      <c r="AK498" s="81"/>
      <c r="AL498" s="81"/>
      <c r="AM498" s="81"/>
      <c r="AN498" s="81"/>
      <c r="AO498" s="81"/>
      <c r="AP498" s="81"/>
      <c r="AQ498" s="81"/>
      <c r="AR498" s="81"/>
      <c r="AS498" s="81"/>
      <c r="AT498" s="81"/>
      <c r="AU498" s="81"/>
      <c r="AV498" s="81"/>
      <c r="AW498" s="81"/>
      <c r="AX498" s="82"/>
    </row>
    <row r="499" ht="15.75" customHeight="1">
      <c r="A499" s="78"/>
      <c r="B499" s="78"/>
      <c r="C499" s="79"/>
      <c r="D499" s="79"/>
      <c r="E499" s="80"/>
      <c r="F499" s="80"/>
      <c r="G499" s="80"/>
      <c r="H499" s="80"/>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c r="AH499" s="81"/>
      <c r="AI499" s="81"/>
      <c r="AJ499" s="81"/>
      <c r="AK499" s="81"/>
      <c r="AL499" s="81"/>
      <c r="AM499" s="81"/>
      <c r="AN499" s="81"/>
      <c r="AO499" s="81"/>
      <c r="AP499" s="81"/>
      <c r="AQ499" s="81"/>
      <c r="AR499" s="81"/>
      <c r="AS499" s="81"/>
      <c r="AT499" s="81"/>
      <c r="AU499" s="81"/>
      <c r="AV499" s="81"/>
      <c r="AW499" s="81"/>
      <c r="AX499" s="82"/>
    </row>
    <row r="500" ht="15.75" customHeight="1">
      <c r="A500" s="78"/>
      <c r="B500" s="78"/>
      <c r="C500" s="79"/>
      <c r="D500" s="79"/>
      <c r="E500" s="80"/>
      <c r="F500" s="80"/>
      <c r="G500" s="80"/>
      <c r="H500" s="80"/>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c r="AH500" s="81"/>
      <c r="AI500" s="81"/>
      <c r="AJ500" s="81"/>
      <c r="AK500" s="81"/>
      <c r="AL500" s="81"/>
      <c r="AM500" s="81"/>
      <c r="AN500" s="81"/>
      <c r="AO500" s="81"/>
      <c r="AP500" s="81"/>
      <c r="AQ500" s="81"/>
      <c r="AR500" s="81"/>
      <c r="AS500" s="81"/>
      <c r="AT500" s="81"/>
      <c r="AU500" s="81"/>
      <c r="AV500" s="81"/>
      <c r="AW500" s="81"/>
      <c r="AX500" s="82"/>
    </row>
    <row r="501" ht="15.75" customHeight="1">
      <c r="A501" s="78"/>
      <c r="B501" s="78"/>
      <c r="C501" s="79"/>
      <c r="D501" s="79"/>
      <c r="E501" s="80"/>
      <c r="F501" s="80"/>
      <c r="G501" s="80"/>
      <c r="H501" s="80"/>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c r="AH501" s="81"/>
      <c r="AI501" s="81"/>
      <c r="AJ501" s="81"/>
      <c r="AK501" s="81"/>
      <c r="AL501" s="81"/>
      <c r="AM501" s="81"/>
      <c r="AN501" s="81"/>
      <c r="AO501" s="81"/>
      <c r="AP501" s="81"/>
      <c r="AQ501" s="81"/>
      <c r="AR501" s="81"/>
      <c r="AS501" s="81"/>
      <c r="AT501" s="81"/>
      <c r="AU501" s="81"/>
      <c r="AV501" s="81"/>
      <c r="AW501" s="81"/>
      <c r="AX501" s="82"/>
    </row>
    <row r="502" ht="15.75" customHeight="1">
      <c r="A502" s="78"/>
      <c r="B502" s="78"/>
      <c r="C502" s="79"/>
      <c r="D502" s="79"/>
      <c r="E502" s="80"/>
      <c r="F502" s="80"/>
      <c r="G502" s="80"/>
      <c r="H502" s="80"/>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c r="AH502" s="81"/>
      <c r="AI502" s="81"/>
      <c r="AJ502" s="81"/>
      <c r="AK502" s="81"/>
      <c r="AL502" s="81"/>
      <c r="AM502" s="81"/>
      <c r="AN502" s="81"/>
      <c r="AO502" s="81"/>
      <c r="AP502" s="81"/>
      <c r="AQ502" s="81"/>
      <c r="AR502" s="81"/>
      <c r="AS502" s="81"/>
      <c r="AT502" s="81"/>
      <c r="AU502" s="81"/>
      <c r="AV502" s="81"/>
      <c r="AW502" s="81"/>
      <c r="AX502" s="82"/>
    </row>
    <row r="503" ht="15.75" customHeight="1">
      <c r="A503" s="78"/>
      <c r="B503" s="78"/>
      <c r="C503" s="79"/>
      <c r="D503" s="79"/>
      <c r="E503" s="80"/>
      <c r="F503" s="80"/>
      <c r="G503" s="80"/>
      <c r="H503" s="80"/>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c r="AH503" s="81"/>
      <c r="AI503" s="81"/>
      <c r="AJ503" s="81"/>
      <c r="AK503" s="81"/>
      <c r="AL503" s="81"/>
      <c r="AM503" s="81"/>
      <c r="AN503" s="81"/>
      <c r="AO503" s="81"/>
      <c r="AP503" s="81"/>
      <c r="AQ503" s="81"/>
      <c r="AR503" s="81"/>
      <c r="AS503" s="81"/>
      <c r="AT503" s="81"/>
      <c r="AU503" s="81"/>
      <c r="AV503" s="81"/>
      <c r="AW503" s="81"/>
      <c r="AX503" s="82"/>
    </row>
    <row r="504" ht="15.75" customHeight="1">
      <c r="A504" s="78"/>
      <c r="B504" s="78"/>
      <c r="C504" s="79"/>
      <c r="D504" s="79"/>
      <c r="E504" s="80"/>
      <c r="F504" s="80"/>
      <c r="G504" s="80"/>
      <c r="H504" s="80"/>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c r="AH504" s="81"/>
      <c r="AI504" s="81"/>
      <c r="AJ504" s="81"/>
      <c r="AK504" s="81"/>
      <c r="AL504" s="81"/>
      <c r="AM504" s="81"/>
      <c r="AN504" s="81"/>
      <c r="AO504" s="81"/>
      <c r="AP504" s="81"/>
      <c r="AQ504" s="81"/>
      <c r="AR504" s="81"/>
      <c r="AS504" s="81"/>
      <c r="AT504" s="81"/>
      <c r="AU504" s="81"/>
      <c r="AV504" s="81"/>
      <c r="AW504" s="81"/>
      <c r="AX504" s="82"/>
    </row>
    <row r="505" ht="15.75" customHeight="1">
      <c r="A505" s="78"/>
      <c r="B505" s="78"/>
      <c r="C505" s="79"/>
      <c r="D505" s="79"/>
      <c r="E505" s="80"/>
      <c r="F505" s="80"/>
      <c r="G505" s="80"/>
      <c r="H505" s="80"/>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c r="AH505" s="81"/>
      <c r="AI505" s="81"/>
      <c r="AJ505" s="81"/>
      <c r="AK505" s="81"/>
      <c r="AL505" s="81"/>
      <c r="AM505" s="81"/>
      <c r="AN505" s="81"/>
      <c r="AO505" s="81"/>
      <c r="AP505" s="81"/>
      <c r="AQ505" s="81"/>
      <c r="AR505" s="81"/>
      <c r="AS505" s="81"/>
      <c r="AT505" s="81"/>
      <c r="AU505" s="81"/>
      <c r="AV505" s="81"/>
      <c r="AW505" s="81"/>
      <c r="AX505" s="82"/>
    </row>
    <row r="506" ht="15.75" customHeight="1">
      <c r="A506" s="78"/>
      <c r="B506" s="78"/>
      <c r="C506" s="79"/>
      <c r="D506" s="79"/>
      <c r="E506" s="80"/>
      <c r="F506" s="80"/>
      <c r="G506" s="80"/>
      <c r="H506" s="80"/>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c r="AH506" s="81"/>
      <c r="AI506" s="81"/>
      <c r="AJ506" s="81"/>
      <c r="AK506" s="81"/>
      <c r="AL506" s="81"/>
      <c r="AM506" s="81"/>
      <c r="AN506" s="81"/>
      <c r="AO506" s="81"/>
      <c r="AP506" s="81"/>
      <c r="AQ506" s="81"/>
      <c r="AR506" s="81"/>
      <c r="AS506" s="81"/>
      <c r="AT506" s="81"/>
      <c r="AU506" s="81"/>
      <c r="AV506" s="81"/>
      <c r="AW506" s="81"/>
      <c r="AX506" s="82"/>
    </row>
    <row r="507" ht="15.75" customHeight="1">
      <c r="A507" s="78"/>
      <c r="B507" s="78"/>
      <c r="C507" s="79"/>
      <c r="D507" s="79"/>
      <c r="E507" s="80"/>
      <c r="F507" s="80"/>
      <c r="G507" s="80"/>
      <c r="H507" s="80"/>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c r="AH507" s="81"/>
      <c r="AI507" s="81"/>
      <c r="AJ507" s="81"/>
      <c r="AK507" s="81"/>
      <c r="AL507" s="81"/>
      <c r="AM507" s="81"/>
      <c r="AN507" s="81"/>
      <c r="AO507" s="81"/>
      <c r="AP507" s="81"/>
      <c r="AQ507" s="81"/>
      <c r="AR507" s="81"/>
      <c r="AS507" s="81"/>
      <c r="AT507" s="81"/>
      <c r="AU507" s="81"/>
      <c r="AV507" s="81"/>
      <c r="AW507" s="81"/>
      <c r="AX507" s="82"/>
    </row>
    <row r="508" ht="15.75" customHeight="1">
      <c r="A508" s="78"/>
      <c r="B508" s="78"/>
      <c r="C508" s="79"/>
      <c r="D508" s="79"/>
      <c r="E508" s="80"/>
      <c r="F508" s="80"/>
      <c r="G508" s="80"/>
      <c r="H508" s="80"/>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c r="AH508" s="81"/>
      <c r="AI508" s="81"/>
      <c r="AJ508" s="81"/>
      <c r="AK508" s="81"/>
      <c r="AL508" s="81"/>
      <c r="AM508" s="81"/>
      <c r="AN508" s="81"/>
      <c r="AO508" s="81"/>
      <c r="AP508" s="81"/>
      <c r="AQ508" s="81"/>
      <c r="AR508" s="81"/>
      <c r="AS508" s="81"/>
      <c r="AT508" s="81"/>
      <c r="AU508" s="81"/>
      <c r="AV508" s="81"/>
      <c r="AW508" s="81"/>
      <c r="AX508" s="82"/>
    </row>
    <row r="509" ht="15.75" customHeight="1">
      <c r="A509" s="78"/>
      <c r="B509" s="78"/>
      <c r="C509" s="79"/>
      <c r="D509" s="79"/>
      <c r="E509" s="80"/>
      <c r="F509" s="80"/>
      <c r="G509" s="80"/>
      <c r="H509" s="80"/>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c r="AH509" s="81"/>
      <c r="AI509" s="81"/>
      <c r="AJ509" s="81"/>
      <c r="AK509" s="81"/>
      <c r="AL509" s="81"/>
      <c r="AM509" s="81"/>
      <c r="AN509" s="81"/>
      <c r="AO509" s="81"/>
      <c r="AP509" s="81"/>
      <c r="AQ509" s="81"/>
      <c r="AR509" s="81"/>
      <c r="AS509" s="81"/>
      <c r="AT509" s="81"/>
      <c r="AU509" s="81"/>
      <c r="AV509" s="81"/>
      <c r="AW509" s="81"/>
      <c r="AX509" s="82"/>
    </row>
    <row r="510" ht="15.75" customHeight="1">
      <c r="A510" s="78"/>
      <c r="B510" s="78"/>
      <c r="C510" s="79"/>
      <c r="D510" s="79"/>
      <c r="E510" s="80"/>
      <c r="F510" s="80"/>
      <c r="G510" s="80"/>
      <c r="H510" s="80"/>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c r="AH510" s="81"/>
      <c r="AI510" s="81"/>
      <c r="AJ510" s="81"/>
      <c r="AK510" s="81"/>
      <c r="AL510" s="81"/>
      <c r="AM510" s="81"/>
      <c r="AN510" s="81"/>
      <c r="AO510" s="81"/>
      <c r="AP510" s="81"/>
      <c r="AQ510" s="81"/>
      <c r="AR510" s="81"/>
      <c r="AS510" s="81"/>
      <c r="AT510" s="81"/>
      <c r="AU510" s="81"/>
      <c r="AV510" s="81"/>
      <c r="AW510" s="81"/>
      <c r="AX510" s="82"/>
    </row>
    <row r="511" ht="15.75" customHeight="1">
      <c r="A511" s="78"/>
      <c r="B511" s="78"/>
      <c r="C511" s="79"/>
      <c r="D511" s="79"/>
      <c r="E511" s="80"/>
      <c r="F511" s="80"/>
      <c r="G511" s="80"/>
      <c r="H511" s="80"/>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c r="AI511" s="81"/>
      <c r="AJ511" s="81"/>
      <c r="AK511" s="81"/>
      <c r="AL511" s="81"/>
      <c r="AM511" s="81"/>
      <c r="AN511" s="81"/>
      <c r="AO511" s="81"/>
      <c r="AP511" s="81"/>
      <c r="AQ511" s="81"/>
      <c r="AR511" s="81"/>
      <c r="AS511" s="81"/>
      <c r="AT511" s="81"/>
      <c r="AU511" s="81"/>
      <c r="AV511" s="81"/>
      <c r="AW511" s="81"/>
      <c r="AX511" s="82"/>
    </row>
    <row r="512" ht="15.75" customHeight="1">
      <c r="A512" s="78"/>
      <c r="B512" s="78"/>
      <c r="C512" s="79"/>
      <c r="D512" s="79"/>
      <c r="E512" s="80"/>
      <c r="F512" s="80"/>
      <c r="G512" s="80"/>
      <c r="H512" s="80"/>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c r="AH512" s="81"/>
      <c r="AI512" s="81"/>
      <c r="AJ512" s="81"/>
      <c r="AK512" s="81"/>
      <c r="AL512" s="81"/>
      <c r="AM512" s="81"/>
      <c r="AN512" s="81"/>
      <c r="AO512" s="81"/>
      <c r="AP512" s="81"/>
      <c r="AQ512" s="81"/>
      <c r="AR512" s="81"/>
      <c r="AS512" s="81"/>
      <c r="AT512" s="81"/>
      <c r="AU512" s="81"/>
      <c r="AV512" s="81"/>
      <c r="AW512" s="81"/>
      <c r="AX512" s="82"/>
    </row>
    <row r="513" ht="15.75" customHeight="1">
      <c r="A513" s="78"/>
      <c r="B513" s="78"/>
      <c r="C513" s="79"/>
      <c r="D513" s="79"/>
      <c r="E513" s="80"/>
      <c r="F513" s="80"/>
      <c r="G513" s="80"/>
      <c r="H513" s="80"/>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c r="AH513" s="81"/>
      <c r="AI513" s="81"/>
      <c r="AJ513" s="81"/>
      <c r="AK513" s="81"/>
      <c r="AL513" s="81"/>
      <c r="AM513" s="81"/>
      <c r="AN513" s="81"/>
      <c r="AO513" s="81"/>
      <c r="AP513" s="81"/>
      <c r="AQ513" s="81"/>
      <c r="AR513" s="81"/>
      <c r="AS513" s="81"/>
      <c r="AT513" s="81"/>
      <c r="AU513" s="81"/>
      <c r="AV513" s="81"/>
      <c r="AW513" s="81"/>
      <c r="AX513" s="82"/>
    </row>
    <row r="514" ht="15.75" customHeight="1">
      <c r="A514" s="78"/>
      <c r="B514" s="78"/>
      <c r="C514" s="79"/>
      <c r="D514" s="79"/>
      <c r="E514" s="80"/>
      <c r="F514" s="80"/>
      <c r="G514" s="80"/>
      <c r="H514" s="80"/>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c r="AH514" s="81"/>
      <c r="AI514" s="81"/>
      <c r="AJ514" s="81"/>
      <c r="AK514" s="81"/>
      <c r="AL514" s="81"/>
      <c r="AM514" s="81"/>
      <c r="AN514" s="81"/>
      <c r="AO514" s="81"/>
      <c r="AP514" s="81"/>
      <c r="AQ514" s="81"/>
      <c r="AR514" s="81"/>
      <c r="AS514" s="81"/>
      <c r="AT514" s="81"/>
      <c r="AU514" s="81"/>
      <c r="AV514" s="81"/>
      <c r="AW514" s="81"/>
      <c r="AX514" s="82"/>
    </row>
    <row r="515" ht="15.75" customHeight="1">
      <c r="A515" s="78"/>
      <c r="B515" s="78"/>
      <c r="C515" s="79"/>
      <c r="D515" s="79"/>
      <c r="E515" s="80"/>
      <c r="F515" s="80"/>
      <c r="G515" s="80"/>
      <c r="H515" s="80"/>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c r="AH515" s="81"/>
      <c r="AI515" s="81"/>
      <c r="AJ515" s="81"/>
      <c r="AK515" s="81"/>
      <c r="AL515" s="81"/>
      <c r="AM515" s="81"/>
      <c r="AN515" s="81"/>
      <c r="AO515" s="81"/>
      <c r="AP515" s="81"/>
      <c r="AQ515" s="81"/>
      <c r="AR515" s="81"/>
      <c r="AS515" s="81"/>
      <c r="AT515" s="81"/>
      <c r="AU515" s="81"/>
      <c r="AV515" s="81"/>
      <c r="AW515" s="81"/>
      <c r="AX515" s="82"/>
    </row>
    <row r="516" ht="15.75" customHeight="1">
      <c r="A516" s="78"/>
      <c r="B516" s="78"/>
      <c r="C516" s="79"/>
      <c r="D516" s="79"/>
      <c r="E516" s="80"/>
      <c r="F516" s="80"/>
      <c r="G516" s="80"/>
      <c r="H516" s="80"/>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c r="AH516" s="81"/>
      <c r="AI516" s="81"/>
      <c r="AJ516" s="81"/>
      <c r="AK516" s="81"/>
      <c r="AL516" s="81"/>
      <c r="AM516" s="81"/>
      <c r="AN516" s="81"/>
      <c r="AO516" s="81"/>
      <c r="AP516" s="81"/>
      <c r="AQ516" s="81"/>
      <c r="AR516" s="81"/>
      <c r="AS516" s="81"/>
      <c r="AT516" s="81"/>
      <c r="AU516" s="81"/>
      <c r="AV516" s="81"/>
      <c r="AW516" s="81"/>
      <c r="AX516" s="82"/>
    </row>
    <row r="517" ht="15.75" customHeight="1">
      <c r="A517" s="78"/>
      <c r="B517" s="78"/>
      <c r="C517" s="79"/>
      <c r="D517" s="79"/>
      <c r="E517" s="80"/>
      <c r="F517" s="80"/>
      <c r="G517" s="80"/>
      <c r="H517" s="80"/>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c r="AH517" s="81"/>
      <c r="AI517" s="81"/>
      <c r="AJ517" s="81"/>
      <c r="AK517" s="81"/>
      <c r="AL517" s="81"/>
      <c r="AM517" s="81"/>
      <c r="AN517" s="81"/>
      <c r="AO517" s="81"/>
      <c r="AP517" s="81"/>
      <c r="AQ517" s="81"/>
      <c r="AR517" s="81"/>
      <c r="AS517" s="81"/>
      <c r="AT517" s="81"/>
      <c r="AU517" s="81"/>
      <c r="AV517" s="81"/>
      <c r="AW517" s="81"/>
      <c r="AX517" s="82"/>
    </row>
    <row r="518" ht="15.75" customHeight="1">
      <c r="A518" s="78"/>
      <c r="B518" s="78"/>
      <c r="C518" s="79"/>
      <c r="D518" s="79"/>
      <c r="E518" s="80"/>
      <c r="F518" s="80"/>
      <c r="G518" s="80"/>
      <c r="H518" s="80"/>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c r="AH518" s="81"/>
      <c r="AI518" s="81"/>
      <c r="AJ518" s="81"/>
      <c r="AK518" s="81"/>
      <c r="AL518" s="81"/>
      <c r="AM518" s="81"/>
      <c r="AN518" s="81"/>
      <c r="AO518" s="81"/>
      <c r="AP518" s="81"/>
      <c r="AQ518" s="81"/>
      <c r="AR518" s="81"/>
      <c r="AS518" s="81"/>
      <c r="AT518" s="81"/>
      <c r="AU518" s="81"/>
      <c r="AV518" s="81"/>
      <c r="AW518" s="81"/>
      <c r="AX518" s="82"/>
    </row>
    <row r="519" ht="15.75" customHeight="1">
      <c r="A519" s="78"/>
      <c r="B519" s="78"/>
      <c r="C519" s="79"/>
      <c r="D519" s="79"/>
      <c r="E519" s="80"/>
      <c r="F519" s="80"/>
      <c r="G519" s="80"/>
      <c r="H519" s="80"/>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c r="AH519" s="81"/>
      <c r="AI519" s="81"/>
      <c r="AJ519" s="81"/>
      <c r="AK519" s="81"/>
      <c r="AL519" s="81"/>
      <c r="AM519" s="81"/>
      <c r="AN519" s="81"/>
      <c r="AO519" s="81"/>
      <c r="AP519" s="81"/>
      <c r="AQ519" s="81"/>
      <c r="AR519" s="81"/>
      <c r="AS519" s="81"/>
      <c r="AT519" s="81"/>
      <c r="AU519" s="81"/>
      <c r="AV519" s="81"/>
      <c r="AW519" s="81"/>
      <c r="AX519" s="82"/>
    </row>
    <row r="520" ht="15.75" customHeight="1">
      <c r="A520" s="78"/>
      <c r="B520" s="78"/>
      <c r="C520" s="79"/>
      <c r="D520" s="79"/>
      <c r="E520" s="80"/>
      <c r="F520" s="80"/>
      <c r="G520" s="80"/>
      <c r="H520" s="80"/>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c r="AJ520" s="81"/>
      <c r="AK520" s="81"/>
      <c r="AL520" s="81"/>
      <c r="AM520" s="81"/>
      <c r="AN520" s="81"/>
      <c r="AO520" s="81"/>
      <c r="AP520" s="81"/>
      <c r="AQ520" s="81"/>
      <c r="AR520" s="81"/>
      <c r="AS520" s="81"/>
      <c r="AT520" s="81"/>
      <c r="AU520" s="81"/>
      <c r="AV520" s="81"/>
      <c r="AW520" s="81"/>
      <c r="AX520" s="82"/>
    </row>
    <row r="521" ht="15.75" customHeight="1">
      <c r="A521" s="78"/>
      <c r="B521" s="78"/>
      <c r="C521" s="79"/>
      <c r="D521" s="79"/>
      <c r="E521" s="80"/>
      <c r="F521" s="80"/>
      <c r="G521" s="80"/>
      <c r="H521" s="80"/>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c r="AH521" s="81"/>
      <c r="AI521" s="81"/>
      <c r="AJ521" s="81"/>
      <c r="AK521" s="81"/>
      <c r="AL521" s="81"/>
      <c r="AM521" s="81"/>
      <c r="AN521" s="81"/>
      <c r="AO521" s="81"/>
      <c r="AP521" s="81"/>
      <c r="AQ521" s="81"/>
      <c r="AR521" s="81"/>
      <c r="AS521" s="81"/>
      <c r="AT521" s="81"/>
      <c r="AU521" s="81"/>
      <c r="AV521" s="81"/>
      <c r="AW521" s="81"/>
      <c r="AX521" s="82"/>
    </row>
    <row r="522" ht="15.75" customHeight="1">
      <c r="A522" s="78"/>
      <c r="B522" s="78"/>
      <c r="C522" s="79"/>
      <c r="D522" s="79"/>
      <c r="E522" s="80"/>
      <c r="F522" s="80"/>
      <c r="G522" s="80"/>
      <c r="H522" s="80"/>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c r="AH522" s="81"/>
      <c r="AI522" s="81"/>
      <c r="AJ522" s="81"/>
      <c r="AK522" s="81"/>
      <c r="AL522" s="81"/>
      <c r="AM522" s="81"/>
      <c r="AN522" s="81"/>
      <c r="AO522" s="81"/>
      <c r="AP522" s="81"/>
      <c r="AQ522" s="81"/>
      <c r="AR522" s="81"/>
      <c r="AS522" s="81"/>
      <c r="AT522" s="81"/>
      <c r="AU522" s="81"/>
      <c r="AV522" s="81"/>
      <c r="AW522" s="81"/>
      <c r="AX522" s="82"/>
    </row>
    <row r="523" ht="15.75" customHeight="1">
      <c r="A523" s="78"/>
      <c r="B523" s="78"/>
      <c r="C523" s="79"/>
      <c r="D523" s="79"/>
      <c r="E523" s="80"/>
      <c r="F523" s="80"/>
      <c r="G523" s="80"/>
      <c r="H523" s="80"/>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c r="AH523" s="81"/>
      <c r="AI523" s="81"/>
      <c r="AJ523" s="81"/>
      <c r="AK523" s="81"/>
      <c r="AL523" s="81"/>
      <c r="AM523" s="81"/>
      <c r="AN523" s="81"/>
      <c r="AO523" s="81"/>
      <c r="AP523" s="81"/>
      <c r="AQ523" s="81"/>
      <c r="AR523" s="81"/>
      <c r="AS523" s="81"/>
      <c r="AT523" s="81"/>
      <c r="AU523" s="81"/>
      <c r="AV523" s="81"/>
      <c r="AW523" s="81"/>
      <c r="AX523" s="82"/>
    </row>
    <row r="524" ht="15.75" customHeight="1">
      <c r="A524" s="78"/>
      <c r="B524" s="78"/>
      <c r="C524" s="79"/>
      <c r="D524" s="79"/>
      <c r="E524" s="80"/>
      <c r="F524" s="80"/>
      <c r="G524" s="80"/>
      <c r="H524" s="80"/>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c r="AH524" s="81"/>
      <c r="AI524" s="81"/>
      <c r="AJ524" s="81"/>
      <c r="AK524" s="81"/>
      <c r="AL524" s="81"/>
      <c r="AM524" s="81"/>
      <c r="AN524" s="81"/>
      <c r="AO524" s="81"/>
      <c r="AP524" s="81"/>
      <c r="AQ524" s="81"/>
      <c r="AR524" s="81"/>
      <c r="AS524" s="81"/>
      <c r="AT524" s="81"/>
      <c r="AU524" s="81"/>
      <c r="AV524" s="81"/>
      <c r="AW524" s="81"/>
      <c r="AX524" s="82"/>
    </row>
    <row r="525" ht="15.75" customHeight="1">
      <c r="A525" s="78"/>
      <c r="B525" s="78"/>
      <c r="C525" s="79"/>
      <c r="D525" s="79"/>
      <c r="E525" s="80"/>
      <c r="F525" s="80"/>
      <c r="G525" s="80"/>
      <c r="H525" s="80"/>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c r="AH525" s="81"/>
      <c r="AI525" s="81"/>
      <c r="AJ525" s="81"/>
      <c r="AK525" s="81"/>
      <c r="AL525" s="81"/>
      <c r="AM525" s="81"/>
      <c r="AN525" s="81"/>
      <c r="AO525" s="81"/>
      <c r="AP525" s="81"/>
      <c r="AQ525" s="81"/>
      <c r="AR525" s="81"/>
      <c r="AS525" s="81"/>
      <c r="AT525" s="81"/>
      <c r="AU525" s="81"/>
      <c r="AV525" s="81"/>
      <c r="AW525" s="81"/>
      <c r="AX525" s="82"/>
    </row>
    <row r="526" ht="15.75" customHeight="1">
      <c r="A526" s="78"/>
      <c r="B526" s="78"/>
      <c r="C526" s="79"/>
      <c r="D526" s="79"/>
      <c r="E526" s="80"/>
      <c r="F526" s="80"/>
      <c r="G526" s="80"/>
      <c r="H526" s="80"/>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c r="AH526" s="81"/>
      <c r="AI526" s="81"/>
      <c r="AJ526" s="81"/>
      <c r="AK526" s="81"/>
      <c r="AL526" s="81"/>
      <c r="AM526" s="81"/>
      <c r="AN526" s="81"/>
      <c r="AO526" s="81"/>
      <c r="AP526" s="81"/>
      <c r="AQ526" s="81"/>
      <c r="AR526" s="81"/>
      <c r="AS526" s="81"/>
      <c r="AT526" s="81"/>
      <c r="AU526" s="81"/>
      <c r="AV526" s="81"/>
      <c r="AW526" s="81"/>
      <c r="AX526" s="82"/>
    </row>
    <row r="527" ht="15.75" customHeight="1">
      <c r="A527" s="78"/>
      <c r="B527" s="78"/>
      <c r="C527" s="79"/>
      <c r="D527" s="79"/>
      <c r="E527" s="80"/>
      <c r="F527" s="80"/>
      <c r="G527" s="80"/>
      <c r="H527" s="80"/>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c r="AH527" s="81"/>
      <c r="AI527" s="81"/>
      <c r="AJ527" s="81"/>
      <c r="AK527" s="81"/>
      <c r="AL527" s="81"/>
      <c r="AM527" s="81"/>
      <c r="AN527" s="81"/>
      <c r="AO527" s="81"/>
      <c r="AP527" s="81"/>
      <c r="AQ527" s="81"/>
      <c r="AR527" s="81"/>
      <c r="AS527" s="81"/>
      <c r="AT527" s="81"/>
      <c r="AU527" s="81"/>
      <c r="AV527" s="81"/>
      <c r="AW527" s="81"/>
      <c r="AX527" s="82"/>
    </row>
    <row r="528" ht="15.75" customHeight="1">
      <c r="A528" s="78"/>
      <c r="B528" s="78"/>
      <c r="C528" s="79"/>
      <c r="D528" s="79"/>
      <c r="E528" s="80"/>
      <c r="F528" s="80"/>
      <c r="G528" s="80"/>
      <c r="H528" s="80"/>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c r="AH528" s="81"/>
      <c r="AI528" s="81"/>
      <c r="AJ528" s="81"/>
      <c r="AK528" s="81"/>
      <c r="AL528" s="81"/>
      <c r="AM528" s="81"/>
      <c r="AN528" s="81"/>
      <c r="AO528" s="81"/>
      <c r="AP528" s="81"/>
      <c r="AQ528" s="81"/>
      <c r="AR528" s="81"/>
      <c r="AS528" s="81"/>
      <c r="AT528" s="81"/>
      <c r="AU528" s="81"/>
      <c r="AV528" s="81"/>
      <c r="AW528" s="81"/>
      <c r="AX528" s="82"/>
    </row>
    <row r="529" ht="15.75" customHeight="1">
      <c r="A529" s="78"/>
      <c r="B529" s="78"/>
      <c r="C529" s="79"/>
      <c r="D529" s="79"/>
      <c r="E529" s="80"/>
      <c r="F529" s="80"/>
      <c r="G529" s="80"/>
      <c r="H529" s="80"/>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c r="AH529" s="81"/>
      <c r="AI529" s="81"/>
      <c r="AJ529" s="81"/>
      <c r="AK529" s="81"/>
      <c r="AL529" s="81"/>
      <c r="AM529" s="81"/>
      <c r="AN529" s="81"/>
      <c r="AO529" s="81"/>
      <c r="AP529" s="81"/>
      <c r="AQ529" s="81"/>
      <c r="AR529" s="81"/>
      <c r="AS529" s="81"/>
      <c r="AT529" s="81"/>
      <c r="AU529" s="81"/>
      <c r="AV529" s="81"/>
      <c r="AW529" s="81"/>
      <c r="AX529" s="82"/>
    </row>
    <row r="530" ht="15.75" customHeight="1">
      <c r="A530" s="78"/>
      <c r="B530" s="78"/>
      <c r="C530" s="79"/>
      <c r="D530" s="79"/>
      <c r="E530" s="80"/>
      <c r="F530" s="80"/>
      <c r="G530" s="80"/>
      <c r="H530" s="80"/>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c r="AH530" s="81"/>
      <c r="AI530" s="81"/>
      <c r="AJ530" s="81"/>
      <c r="AK530" s="81"/>
      <c r="AL530" s="81"/>
      <c r="AM530" s="81"/>
      <c r="AN530" s="81"/>
      <c r="AO530" s="81"/>
      <c r="AP530" s="81"/>
      <c r="AQ530" s="81"/>
      <c r="AR530" s="81"/>
      <c r="AS530" s="81"/>
      <c r="AT530" s="81"/>
      <c r="AU530" s="81"/>
      <c r="AV530" s="81"/>
      <c r="AW530" s="81"/>
      <c r="AX530" s="82"/>
    </row>
    <row r="531" ht="15.75" customHeight="1">
      <c r="A531" s="78"/>
      <c r="B531" s="78"/>
      <c r="C531" s="79"/>
      <c r="D531" s="79"/>
      <c r="E531" s="80"/>
      <c r="F531" s="80"/>
      <c r="G531" s="80"/>
      <c r="H531" s="80"/>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c r="AH531" s="81"/>
      <c r="AI531" s="81"/>
      <c r="AJ531" s="81"/>
      <c r="AK531" s="81"/>
      <c r="AL531" s="81"/>
      <c r="AM531" s="81"/>
      <c r="AN531" s="81"/>
      <c r="AO531" s="81"/>
      <c r="AP531" s="81"/>
      <c r="AQ531" s="81"/>
      <c r="AR531" s="81"/>
      <c r="AS531" s="81"/>
      <c r="AT531" s="81"/>
      <c r="AU531" s="81"/>
      <c r="AV531" s="81"/>
      <c r="AW531" s="81"/>
      <c r="AX531" s="82"/>
    </row>
    <row r="532" ht="15.75" customHeight="1">
      <c r="A532" s="78"/>
      <c r="B532" s="78"/>
      <c r="C532" s="79"/>
      <c r="D532" s="79"/>
      <c r="E532" s="80"/>
      <c r="F532" s="80"/>
      <c r="G532" s="80"/>
      <c r="H532" s="80"/>
      <c r="I532" s="81"/>
      <c r="J532" s="81"/>
      <c r="K532" s="81"/>
      <c r="L532" s="81"/>
      <c r="M532" s="81"/>
      <c r="N532" s="81"/>
      <c r="O532" s="81"/>
      <c r="P532" s="81"/>
      <c r="Q532" s="81"/>
      <c r="R532" s="81"/>
      <c r="S532" s="81"/>
      <c r="T532" s="81"/>
      <c r="U532" s="81"/>
      <c r="V532" s="81"/>
      <c r="W532" s="81"/>
      <c r="X532" s="81"/>
      <c r="Y532" s="81"/>
      <c r="Z532" s="81"/>
      <c r="AA532" s="81"/>
      <c r="AB532" s="81"/>
      <c r="AC532" s="81"/>
      <c r="AD532" s="81"/>
      <c r="AE532" s="81"/>
      <c r="AF532" s="81"/>
      <c r="AG532" s="81"/>
      <c r="AH532" s="81"/>
      <c r="AI532" s="81"/>
      <c r="AJ532" s="81"/>
      <c r="AK532" s="81"/>
      <c r="AL532" s="81"/>
      <c r="AM532" s="81"/>
      <c r="AN532" s="81"/>
      <c r="AO532" s="81"/>
      <c r="AP532" s="81"/>
      <c r="AQ532" s="81"/>
      <c r="AR532" s="81"/>
      <c r="AS532" s="81"/>
      <c r="AT532" s="81"/>
      <c r="AU532" s="81"/>
      <c r="AV532" s="81"/>
      <c r="AW532" s="81"/>
      <c r="AX532" s="82"/>
    </row>
    <row r="533" ht="15.75" customHeight="1">
      <c r="A533" s="78"/>
      <c r="B533" s="78"/>
      <c r="C533" s="79"/>
      <c r="D533" s="79"/>
      <c r="E533" s="80"/>
      <c r="F533" s="80"/>
      <c r="G533" s="80"/>
      <c r="H533" s="80"/>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c r="AH533" s="81"/>
      <c r="AI533" s="81"/>
      <c r="AJ533" s="81"/>
      <c r="AK533" s="81"/>
      <c r="AL533" s="81"/>
      <c r="AM533" s="81"/>
      <c r="AN533" s="81"/>
      <c r="AO533" s="81"/>
      <c r="AP533" s="81"/>
      <c r="AQ533" s="81"/>
      <c r="AR533" s="81"/>
      <c r="AS533" s="81"/>
      <c r="AT533" s="81"/>
      <c r="AU533" s="81"/>
      <c r="AV533" s="81"/>
      <c r="AW533" s="81"/>
      <c r="AX533" s="82"/>
    </row>
    <row r="534" ht="15.75" customHeight="1">
      <c r="A534" s="78"/>
      <c r="B534" s="78"/>
      <c r="C534" s="79"/>
      <c r="D534" s="79"/>
      <c r="E534" s="80"/>
      <c r="F534" s="80"/>
      <c r="G534" s="80"/>
      <c r="H534" s="80"/>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c r="AH534" s="81"/>
      <c r="AI534" s="81"/>
      <c r="AJ534" s="81"/>
      <c r="AK534" s="81"/>
      <c r="AL534" s="81"/>
      <c r="AM534" s="81"/>
      <c r="AN534" s="81"/>
      <c r="AO534" s="81"/>
      <c r="AP534" s="81"/>
      <c r="AQ534" s="81"/>
      <c r="AR534" s="81"/>
      <c r="AS534" s="81"/>
      <c r="AT534" s="81"/>
      <c r="AU534" s="81"/>
      <c r="AV534" s="81"/>
      <c r="AW534" s="81"/>
      <c r="AX534" s="82"/>
    </row>
    <row r="535" ht="15.75" customHeight="1">
      <c r="A535" s="78"/>
      <c r="B535" s="78"/>
      <c r="C535" s="79"/>
      <c r="D535" s="79"/>
      <c r="E535" s="80"/>
      <c r="F535" s="80"/>
      <c r="G535" s="80"/>
      <c r="H535" s="80"/>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c r="AH535" s="81"/>
      <c r="AI535" s="81"/>
      <c r="AJ535" s="81"/>
      <c r="AK535" s="81"/>
      <c r="AL535" s="81"/>
      <c r="AM535" s="81"/>
      <c r="AN535" s="81"/>
      <c r="AO535" s="81"/>
      <c r="AP535" s="81"/>
      <c r="AQ535" s="81"/>
      <c r="AR535" s="81"/>
      <c r="AS535" s="81"/>
      <c r="AT535" s="81"/>
      <c r="AU535" s="81"/>
      <c r="AV535" s="81"/>
      <c r="AW535" s="81"/>
      <c r="AX535" s="82"/>
    </row>
    <row r="536" ht="15.75" customHeight="1">
      <c r="A536" s="78"/>
      <c r="B536" s="78"/>
      <c r="C536" s="79"/>
      <c r="D536" s="79"/>
      <c r="E536" s="80"/>
      <c r="F536" s="80"/>
      <c r="G536" s="80"/>
      <c r="H536" s="80"/>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c r="AH536" s="81"/>
      <c r="AI536" s="81"/>
      <c r="AJ536" s="81"/>
      <c r="AK536" s="81"/>
      <c r="AL536" s="81"/>
      <c r="AM536" s="81"/>
      <c r="AN536" s="81"/>
      <c r="AO536" s="81"/>
      <c r="AP536" s="81"/>
      <c r="AQ536" s="81"/>
      <c r="AR536" s="81"/>
      <c r="AS536" s="81"/>
      <c r="AT536" s="81"/>
      <c r="AU536" s="81"/>
      <c r="AV536" s="81"/>
      <c r="AW536" s="81"/>
      <c r="AX536" s="82"/>
    </row>
    <row r="537" ht="15.75" customHeight="1">
      <c r="A537" s="78"/>
      <c r="B537" s="78"/>
      <c r="C537" s="79"/>
      <c r="D537" s="79"/>
      <c r="E537" s="80"/>
      <c r="F537" s="80"/>
      <c r="G537" s="80"/>
      <c r="H537" s="80"/>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c r="AH537" s="81"/>
      <c r="AI537" s="81"/>
      <c r="AJ537" s="81"/>
      <c r="AK537" s="81"/>
      <c r="AL537" s="81"/>
      <c r="AM537" s="81"/>
      <c r="AN537" s="81"/>
      <c r="AO537" s="81"/>
      <c r="AP537" s="81"/>
      <c r="AQ537" s="81"/>
      <c r="AR537" s="81"/>
      <c r="AS537" s="81"/>
      <c r="AT537" s="81"/>
      <c r="AU537" s="81"/>
      <c r="AV537" s="81"/>
      <c r="AW537" s="81"/>
      <c r="AX537" s="82"/>
    </row>
    <row r="538" ht="15.75" customHeight="1">
      <c r="A538" s="78"/>
      <c r="B538" s="78"/>
      <c r="C538" s="79"/>
      <c r="D538" s="79"/>
      <c r="E538" s="80"/>
      <c r="F538" s="80"/>
      <c r="G538" s="80"/>
      <c r="H538" s="80"/>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c r="AH538" s="81"/>
      <c r="AI538" s="81"/>
      <c r="AJ538" s="81"/>
      <c r="AK538" s="81"/>
      <c r="AL538" s="81"/>
      <c r="AM538" s="81"/>
      <c r="AN538" s="81"/>
      <c r="AO538" s="81"/>
      <c r="AP538" s="81"/>
      <c r="AQ538" s="81"/>
      <c r="AR538" s="81"/>
      <c r="AS538" s="81"/>
      <c r="AT538" s="81"/>
      <c r="AU538" s="81"/>
      <c r="AV538" s="81"/>
      <c r="AW538" s="81"/>
      <c r="AX538" s="82"/>
    </row>
    <row r="539" ht="15.75" customHeight="1">
      <c r="A539" s="78"/>
      <c r="B539" s="78"/>
      <c r="C539" s="79"/>
      <c r="D539" s="79"/>
      <c r="E539" s="80"/>
      <c r="F539" s="80"/>
      <c r="G539" s="80"/>
      <c r="H539" s="80"/>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c r="AH539" s="81"/>
      <c r="AI539" s="81"/>
      <c r="AJ539" s="81"/>
      <c r="AK539" s="81"/>
      <c r="AL539" s="81"/>
      <c r="AM539" s="81"/>
      <c r="AN539" s="81"/>
      <c r="AO539" s="81"/>
      <c r="AP539" s="81"/>
      <c r="AQ539" s="81"/>
      <c r="AR539" s="81"/>
      <c r="AS539" s="81"/>
      <c r="AT539" s="81"/>
      <c r="AU539" s="81"/>
      <c r="AV539" s="81"/>
      <c r="AW539" s="81"/>
      <c r="AX539" s="82"/>
    </row>
    <row r="540" ht="15.75" customHeight="1">
      <c r="A540" s="78"/>
      <c r="B540" s="78"/>
      <c r="C540" s="79"/>
      <c r="D540" s="79"/>
      <c r="E540" s="80"/>
      <c r="F540" s="80"/>
      <c r="G540" s="80"/>
      <c r="H540" s="80"/>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c r="AH540" s="81"/>
      <c r="AI540" s="81"/>
      <c r="AJ540" s="81"/>
      <c r="AK540" s="81"/>
      <c r="AL540" s="81"/>
      <c r="AM540" s="81"/>
      <c r="AN540" s="81"/>
      <c r="AO540" s="81"/>
      <c r="AP540" s="81"/>
      <c r="AQ540" s="81"/>
      <c r="AR540" s="81"/>
      <c r="AS540" s="81"/>
      <c r="AT540" s="81"/>
      <c r="AU540" s="81"/>
      <c r="AV540" s="81"/>
      <c r="AW540" s="81"/>
      <c r="AX540" s="82"/>
    </row>
    <row r="541" ht="15.75" customHeight="1">
      <c r="A541" s="78"/>
      <c r="B541" s="78"/>
      <c r="C541" s="79"/>
      <c r="D541" s="79"/>
      <c r="E541" s="80"/>
      <c r="F541" s="80"/>
      <c r="G541" s="80"/>
      <c r="H541" s="80"/>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c r="AH541" s="81"/>
      <c r="AI541" s="81"/>
      <c r="AJ541" s="81"/>
      <c r="AK541" s="81"/>
      <c r="AL541" s="81"/>
      <c r="AM541" s="81"/>
      <c r="AN541" s="81"/>
      <c r="AO541" s="81"/>
      <c r="AP541" s="81"/>
      <c r="AQ541" s="81"/>
      <c r="AR541" s="81"/>
      <c r="AS541" s="81"/>
      <c r="AT541" s="81"/>
      <c r="AU541" s="81"/>
      <c r="AV541" s="81"/>
      <c r="AW541" s="81"/>
      <c r="AX541" s="82"/>
    </row>
    <row r="542" ht="15.75" customHeight="1">
      <c r="A542" s="78"/>
      <c r="B542" s="78"/>
      <c r="C542" s="79"/>
      <c r="D542" s="79"/>
      <c r="E542" s="80"/>
      <c r="F542" s="80"/>
      <c r="G542" s="80"/>
      <c r="H542" s="80"/>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c r="AH542" s="81"/>
      <c r="AI542" s="81"/>
      <c r="AJ542" s="81"/>
      <c r="AK542" s="81"/>
      <c r="AL542" s="81"/>
      <c r="AM542" s="81"/>
      <c r="AN542" s="81"/>
      <c r="AO542" s="81"/>
      <c r="AP542" s="81"/>
      <c r="AQ542" s="81"/>
      <c r="AR542" s="81"/>
      <c r="AS542" s="81"/>
      <c r="AT542" s="81"/>
      <c r="AU542" s="81"/>
      <c r="AV542" s="81"/>
      <c r="AW542" s="81"/>
      <c r="AX542" s="82"/>
    </row>
    <row r="543" ht="15.75" customHeight="1">
      <c r="A543" s="78"/>
      <c r="B543" s="78"/>
      <c r="C543" s="79"/>
      <c r="D543" s="79"/>
      <c r="E543" s="80"/>
      <c r="F543" s="80"/>
      <c r="G543" s="80"/>
      <c r="H543" s="80"/>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c r="AH543" s="81"/>
      <c r="AI543" s="81"/>
      <c r="AJ543" s="81"/>
      <c r="AK543" s="81"/>
      <c r="AL543" s="81"/>
      <c r="AM543" s="81"/>
      <c r="AN543" s="81"/>
      <c r="AO543" s="81"/>
      <c r="AP543" s="81"/>
      <c r="AQ543" s="81"/>
      <c r="AR543" s="81"/>
      <c r="AS543" s="81"/>
      <c r="AT543" s="81"/>
      <c r="AU543" s="81"/>
      <c r="AV543" s="81"/>
      <c r="AW543" s="81"/>
      <c r="AX543" s="82"/>
    </row>
    <row r="544" ht="15.75" customHeight="1">
      <c r="A544" s="78"/>
      <c r="B544" s="78"/>
      <c r="C544" s="79"/>
      <c r="D544" s="79"/>
      <c r="E544" s="80"/>
      <c r="F544" s="80"/>
      <c r="G544" s="80"/>
      <c r="H544" s="80"/>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c r="AH544" s="81"/>
      <c r="AI544" s="81"/>
      <c r="AJ544" s="81"/>
      <c r="AK544" s="81"/>
      <c r="AL544" s="81"/>
      <c r="AM544" s="81"/>
      <c r="AN544" s="81"/>
      <c r="AO544" s="81"/>
      <c r="AP544" s="81"/>
      <c r="AQ544" s="81"/>
      <c r="AR544" s="81"/>
      <c r="AS544" s="81"/>
      <c r="AT544" s="81"/>
      <c r="AU544" s="81"/>
      <c r="AV544" s="81"/>
      <c r="AW544" s="81"/>
      <c r="AX544" s="82"/>
    </row>
    <row r="545" ht="15.75" customHeight="1">
      <c r="A545" s="78"/>
      <c r="B545" s="78"/>
      <c r="C545" s="79"/>
      <c r="D545" s="79"/>
      <c r="E545" s="80"/>
      <c r="F545" s="80"/>
      <c r="G545" s="80"/>
      <c r="H545" s="80"/>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c r="AH545" s="81"/>
      <c r="AI545" s="81"/>
      <c r="AJ545" s="81"/>
      <c r="AK545" s="81"/>
      <c r="AL545" s="81"/>
      <c r="AM545" s="81"/>
      <c r="AN545" s="81"/>
      <c r="AO545" s="81"/>
      <c r="AP545" s="81"/>
      <c r="AQ545" s="81"/>
      <c r="AR545" s="81"/>
      <c r="AS545" s="81"/>
      <c r="AT545" s="81"/>
      <c r="AU545" s="81"/>
      <c r="AV545" s="81"/>
      <c r="AW545" s="81"/>
      <c r="AX545" s="82"/>
    </row>
    <row r="546" ht="15.75" customHeight="1">
      <c r="A546" s="78"/>
      <c r="B546" s="78"/>
      <c r="C546" s="79"/>
      <c r="D546" s="79"/>
      <c r="E546" s="80"/>
      <c r="F546" s="80"/>
      <c r="G546" s="80"/>
      <c r="H546" s="80"/>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c r="AH546" s="81"/>
      <c r="AI546" s="81"/>
      <c r="AJ546" s="81"/>
      <c r="AK546" s="81"/>
      <c r="AL546" s="81"/>
      <c r="AM546" s="81"/>
      <c r="AN546" s="81"/>
      <c r="AO546" s="81"/>
      <c r="AP546" s="81"/>
      <c r="AQ546" s="81"/>
      <c r="AR546" s="81"/>
      <c r="AS546" s="81"/>
      <c r="AT546" s="81"/>
      <c r="AU546" s="81"/>
      <c r="AV546" s="81"/>
      <c r="AW546" s="81"/>
      <c r="AX546" s="82"/>
    </row>
    <row r="547" ht="15.75" customHeight="1">
      <c r="A547" s="78"/>
      <c r="B547" s="78"/>
      <c r="C547" s="79"/>
      <c r="D547" s="79"/>
      <c r="E547" s="80"/>
      <c r="F547" s="80"/>
      <c r="G547" s="80"/>
      <c r="H547" s="80"/>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c r="AH547" s="81"/>
      <c r="AI547" s="81"/>
      <c r="AJ547" s="81"/>
      <c r="AK547" s="81"/>
      <c r="AL547" s="81"/>
      <c r="AM547" s="81"/>
      <c r="AN547" s="81"/>
      <c r="AO547" s="81"/>
      <c r="AP547" s="81"/>
      <c r="AQ547" s="81"/>
      <c r="AR547" s="81"/>
      <c r="AS547" s="81"/>
      <c r="AT547" s="81"/>
      <c r="AU547" s="81"/>
      <c r="AV547" s="81"/>
      <c r="AW547" s="81"/>
      <c r="AX547" s="82"/>
    </row>
    <row r="548" ht="15.75" customHeight="1">
      <c r="A548" s="78"/>
      <c r="B548" s="78"/>
      <c r="C548" s="79"/>
      <c r="D548" s="79"/>
      <c r="E548" s="80"/>
      <c r="F548" s="80"/>
      <c r="G548" s="80"/>
      <c r="H548" s="80"/>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c r="AH548" s="81"/>
      <c r="AI548" s="81"/>
      <c r="AJ548" s="81"/>
      <c r="AK548" s="81"/>
      <c r="AL548" s="81"/>
      <c r="AM548" s="81"/>
      <c r="AN548" s="81"/>
      <c r="AO548" s="81"/>
      <c r="AP548" s="81"/>
      <c r="AQ548" s="81"/>
      <c r="AR548" s="81"/>
      <c r="AS548" s="81"/>
      <c r="AT548" s="81"/>
      <c r="AU548" s="81"/>
      <c r="AV548" s="81"/>
      <c r="AW548" s="81"/>
      <c r="AX548" s="82"/>
    </row>
    <row r="549" ht="15.75" customHeight="1">
      <c r="A549" s="78"/>
      <c r="B549" s="78"/>
      <c r="C549" s="79"/>
      <c r="D549" s="79"/>
      <c r="E549" s="80"/>
      <c r="F549" s="80"/>
      <c r="G549" s="80"/>
      <c r="H549" s="80"/>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c r="AH549" s="81"/>
      <c r="AI549" s="81"/>
      <c r="AJ549" s="81"/>
      <c r="AK549" s="81"/>
      <c r="AL549" s="81"/>
      <c r="AM549" s="81"/>
      <c r="AN549" s="81"/>
      <c r="AO549" s="81"/>
      <c r="AP549" s="81"/>
      <c r="AQ549" s="81"/>
      <c r="AR549" s="81"/>
      <c r="AS549" s="81"/>
      <c r="AT549" s="81"/>
      <c r="AU549" s="81"/>
      <c r="AV549" s="81"/>
      <c r="AW549" s="81"/>
      <c r="AX549" s="82"/>
    </row>
    <row r="550" ht="15.75" customHeight="1">
      <c r="A550" s="78"/>
      <c r="B550" s="78"/>
      <c r="C550" s="79"/>
      <c r="D550" s="79"/>
      <c r="E550" s="80"/>
      <c r="F550" s="80"/>
      <c r="G550" s="80"/>
      <c r="H550" s="80"/>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c r="AH550" s="81"/>
      <c r="AI550" s="81"/>
      <c r="AJ550" s="81"/>
      <c r="AK550" s="81"/>
      <c r="AL550" s="81"/>
      <c r="AM550" s="81"/>
      <c r="AN550" s="81"/>
      <c r="AO550" s="81"/>
      <c r="AP550" s="81"/>
      <c r="AQ550" s="81"/>
      <c r="AR550" s="81"/>
      <c r="AS550" s="81"/>
      <c r="AT550" s="81"/>
      <c r="AU550" s="81"/>
      <c r="AV550" s="81"/>
      <c r="AW550" s="81"/>
      <c r="AX550" s="82"/>
    </row>
    <row r="551" ht="15.75" customHeight="1">
      <c r="A551" s="78"/>
      <c r="B551" s="78"/>
      <c r="C551" s="79"/>
      <c r="D551" s="79"/>
      <c r="E551" s="80"/>
      <c r="F551" s="80"/>
      <c r="G551" s="80"/>
      <c r="H551" s="80"/>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c r="AH551" s="81"/>
      <c r="AI551" s="81"/>
      <c r="AJ551" s="81"/>
      <c r="AK551" s="81"/>
      <c r="AL551" s="81"/>
      <c r="AM551" s="81"/>
      <c r="AN551" s="81"/>
      <c r="AO551" s="81"/>
      <c r="AP551" s="81"/>
      <c r="AQ551" s="81"/>
      <c r="AR551" s="81"/>
      <c r="AS551" s="81"/>
      <c r="AT551" s="81"/>
      <c r="AU551" s="81"/>
      <c r="AV551" s="81"/>
      <c r="AW551" s="81"/>
      <c r="AX551" s="82"/>
    </row>
    <row r="552" ht="15.75" customHeight="1">
      <c r="A552" s="78"/>
      <c r="B552" s="78"/>
      <c r="C552" s="79"/>
      <c r="D552" s="79"/>
      <c r="E552" s="80"/>
      <c r="F552" s="80"/>
      <c r="G552" s="80"/>
      <c r="H552" s="80"/>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c r="AH552" s="81"/>
      <c r="AI552" s="81"/>
      <c r="AJ552" s="81"/>
      <c r="AK552" s="81"/>
      <c r="AL552" s="81"/>
      <c r="AM552" s="81"/>
      <c r="AN552" s="81"/>
      <c r="AO552" s="81"/>
      <c r="AP552" s="81"/>
      <c r="AQ552" s="81"/>
      <c r="AR552" s="81"/>
      <c r="AS552" s="81"/>
      <c r="AT552" s="81"/>
      <c r="AU552" s="81"/>
      <c r="AV552" s="81"/>
      <c r="AW552" s="81"/>
      <c r="AX552" s="82"/>
    </row>
    <row r="553" ht="15.75" customHeight="1">
      <c r="A553" s="78"/>
      <c r="B553" s="78"/>
      <c r="C553" s="79"/>
      <c r="D553" s="79"/>
      <c r="E553" s="80"/>
      <c r="F553" s="80"/>
      <c r="G553" s="80"/>
      <c r="H553" s="80"/>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c r="AH553" s="81"/>
      <c r="AI553" s="81"/>
      <c r="AJ553" s="81"/>
      <c r="AK553" s="81"/>
      <c r="AL553" s="81"/>
      <c r="AM553" s="81"/>
      <c r="AN553" s="81"/>
      <c r="AO553" s="81"/>
      <c r="AP553" s="81"/>
      <c r="AQ553" s="81"/>
      <c r="AR553" s="81"/>
      <c r="AS553" s="81"/>
      <c r="AT553" s="81"/>
      <c r="AU553" s="81"/>
      <c r="AV553" s="81"/>
      <c r="AW553" s="81"/>
      <c r="AX553" s="82"/>
    </row>
    <row r="554" ht="15.75" customHeight="1">
      <c r="A554" s="78"/>
      <c r="B554" s="78"/>
      <c r="C554" s="79"/>
      <c r="D554" s="79"/>
      <c r="E554" s="80"/>
      <c r="F554" s="80"/>
      <c r="G554" s="80"/>
      <c r="H554" s="80"/>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c r="AH554" s="81"/>
      <c r="AI554" s="81"/>
      <c r="AJ554" s="81"/>
      <c r="AK554" s="81"/>
      <c r="AL554" s="81"/>
      <c r="AM554" s="81"/>
      <c r="AN554" s="81"/>
      <c r="AO554" s="81"/>
      <c r="AP554" s="81"/>
      <c r="AQ554" s="81"/>
      <c r="AR554" s="81"/>
      <c r="AS554" s="81"/>
      <c r="AT554" s="81"/>
      <c r="AU554" s="81"/>
      <c r="AV554" s="81"/>
      <c r="AW554" s="81"/>
      <c r="AX554" s="82"/>
    </row>
    <row r="555" ht="15.75" customHeight="1">
      <c r="A555" s="78"/>
      <c r="B555" s="78"/>
      <c r="C555" s="79"/>
      <c r="D555" s="79"/>
      <c r="E555" s="80"/>
      <c r="F555" s="80"/>
      <c r="G555" s="80"/>
      <c r="H555" s="80"/>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c r="AH555" s="81"/>
      <c r="AI555" s="81"/>
      <c r="AJ555" s="81"/>
      <c r="AK555" s="81"/>
      <c r="AL555" s="81"/>
      <c r="AM555" s="81"/>
      <c r="AN555" s="81"/>
      <c r="AO555" s="81"/>
      <c r="AP555" s="81"/>
      <c r="AQ555" s="81"/>
      <c r="AR555" s="81"/>
      <c r="AS555" s="81"/>
      <c r="AT555" s="81"/>
      <c r="AU555" s="81"/>
      <c r="AV555" s="81"/>
      <c r="AW555" s="81"/>
      <c r="AX555" s="82"/>
    </row>
    <row r="556" ht="15.75" customHeight="1">
      <c r="A556" s="78"/>
      <c r="B556" s="78"/>
      <c r="C556" s="79"/>
      <c r="D556" s="79"/>
      <c r="E556" s="80"/>
      <c r="F556" s="80"/>
      <c r="G556" s="80"/>
      <c r="H556" s="80"/>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c r="AH556" s="81"/>
      <c r="AI556" s="81"/>
      <c r="AJ556" s="81"/>
      <c r="AK556" s="81"/>
      <c r="AL556" s="81"/>
      <c r="AM556" s="81"/>
      <c r="AN556" s="81"/>
      <c r="AO556" s="81"/>
      <c r="AP556" s="81"/>
      <c r="AQ556" s="81"/>
      <c r="AR556" s="81"/>
      <c r="AS556" s="81"/>
      <c r="AT556" s="81"/>
      <c r="AU556" s="81"/>
      <c r="AV556" s="81"/>
      <c r="AW556" s="81"/>
      <c r="AX556" s="82"/>
    </row>
    <row r="557" ht="15.75" customHeight="1">
      <c r="A557" s="78"/>
      <c r="B557" s="78"/>
      <c r="C557" s="79"/>
      <c r="D557" s="79"/>
      <c r="E557" s="80"/>
      <c r="F557" s="80"/>
      <c r="G557" s="80"/>
      <c r="H557" s="80"/>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c r="AH557" s="81"/>
      <c r="AI557" s="81"/>
      <c r="AJ557" s="81"/>
      <c r="AK557" s="81"/>
      <c r="AL557" s="81"/>
      <c r="AM557" s="81"/>
      <c r="AN557" s="81"/>
      <c r="AO557" s="81"/>
      <c r="AP557" s="81"/>
      <c r="AQ557" s="81"/>
      <c r="AR557" s="81"/>
      <c r="AS557" s="81"/>
      <c r="AT557" s="81"/>
      <c r="AU557" s="81"/>
      <c r="AV557" s="81"/>
      <c r="AW557" s="81"/>
      <c r="AX557" s="82"/>
    </row>
    <row r="558" ht="15.75" customHeight="1">
      <c r="A558" s="78"/>
      <c r="B558" s="78"/>
      <c r="C558" s="79"/>
      <c r="D558" s="79"/>
      <c r="E558" s="80"/>
      <c r="F558" s="80"/>
      <c r="G558" s="80"/>
      <c r="H558" s="80"/>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c r="AH558" s="81"/>
      <c r="AI558" s="81"/>
      <c r="AJ558" s="81"/>
      <c r="AK558" s="81"/>
      <c r="AL558" s="81"/>
      <c r="AM558" s="81"/>
      <c r="AN558" s="81"/>
      <c r="AO558" s="81"/>
      <c r="AP558" s="81"/>
      <c r="AQ558" s="81"/>
      <c r="AR558" s="81"/>
      <c r="AS558" s="81"/>
      <c r="AT558" s="81"/>
      <c r="AU558" s="81"/>
      <c r="AV558" s="81"/>
      <c r="AW558" s="81"/>
      <c r="AX558" s="82"/>
    </row>
    <row r="559" ht="15.75" customHeight="1">
      <c r="A559" s="78"/>
      <c r="B559" s="78"/>
      <c r="C559" s="79"/>
      <c r="D559" s="79"/>
      <c r="E559" s="80"/>
      <c r="F559" s="80"/>
      <c r="G559" s="80"/>
      <c r="H559" s="80"/>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c r="AH559" s="81"/>
      <c r="AI559" s="81"/>
      <c r="AJ559" s="81"/>
      <c r="AK559" s="81"/>
      <c r="AL559" s="81"/>
      <c r="AM559" s="81"/>
      <c r="AN559" s="81"/>
      <c r="AO559" s="81"/>
      <c r="AP559" s="81"/>
      <c r="AQ559" s="81"/>
      <c r="AR559" s="81"/>
      <c r="AS559" s="81"/>
      <c r="AT559" s="81"/>
      <c r="AU559" s="81"/>
      <c r="AV559" s="81"/>
      <c r="AW559" s="81"/>
      <c r="AX559" s="82"/>
    </row>
    <row r="560" ht="15.75" customHeight="1">
      <c r="A560" s="78"/>
      <c r="B560" s="78"/>
      <c r="C560" s="79"/>
      <c r="D560" s="79"/>
      <c r="E560" s="80"/>
      <c r="F560" s="80"/>
      <c r="G560" s="80"/>
      <c r="H560" s="80"/>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c r="AJ560" s="81"/>
      <c r="AK560" s="81"/>
      <c r="AL560" s="81"/>
      <c r="AM560" s="81"/>
      <c r="AN560" s="81"/>
      <c r="AO560" s="81"/>
      <c r="AP560" s="81"/>
      <c r="AQ560" s="81"/>
      <c r="AR560" s="81"/>
      <c r="AS560" s="81"/>
      <c r="AT560" s="81"/>
      <c r="AU560" s="81"/>
      <c r="AV560" s="81"/>
      <c r="AW560" s="81"/>
      <c r="AX560" s="82"/>
    </row>
    <row r="561" ht="15.75" customHeight="1">
      <c r="A561" s="78"/>
      <c r="B561" s="78"/>
      <c r="C561" s="79"/>
      <c r="D561" s="79"/>
      <c r="E561" s="80"/>
      <c r="F561" s="80"/>
      <c r="G561" s="80"/>
      <c r="H561" s="80"/>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c r="AH561" s="81"/>
      <c r="AI561" s="81"/>
      <c r="AJ561" s="81"/>
      <c r="AK561" s="81"/>
      <c r="AL561" s="81"/>
      <c r="AM561" s="81"/>
      <c r="AN561" s="81"/>
      <c r="AO561" s="81"/>
      <c r="AP561" s="81"/>
      <c r="AQ561" s="81"/>
      <c r="AR561" s="81"/>
      <c r="AS561" s="81"/>
      <c r="AT561" s="81"/>
      <c r="AU561" s="81"/>
      <c r="AV561" s="81"/>
      <c r="AW561" s="81"/>
      <c r="AX561" s="82"/>
    </row>
    <row r="562" ht="15.75" customHeight="1">
      <c r="A562" s="78"/>
      <c r="B562" s="78"/>
      <c r="C562" s="79"/>
      <c r="D562" s="79"/>
      <c r="E562" s="80"/>
      <c r="F562" s="80"/>
      <c r="G562" s="80"/>
      <c r="H562" s="80"/>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c r="AH562" s="81"/>
      <c r="AI562" s="81"/>
      <c r="AJ562" s="81"/>
      <c r="AK562" s="81"/>
      <c r="AL562" s="81"/>
      <c r="AM562" s="81"/>
      <c r="AN562" s="81"/>
      <c r="AO562" s="81"/>
      <c r="AP562" s="81"/>
      <c r="AQ562" s="81"/>
      <c r="AR562" s="81"/>
      <c r="AS562" s="81"/>
      <c r="AT562" s="81"/>
      <c r="AU562" s="81"/>
      <c r="AV562" s="81"/>
      <c r="AW562" s="81"/>
      <c r="AX562" s="82"/>
    </row>
    <row r="563" ht="15.75" customHeight="1">
      <c r="A563" s="78"/>
      <c r="B563" s="78"/>
      <c r="C563" s="79"/>
      <c r="D563" s="79"/>
      <c r="E563" s="80"/>
      <c r="F563" s="80"/>
      <c r="G563" s="80"/>
      <c r="H563" s="80"/>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c r="AH563" s="81"/>
      <c r="AI563" s="81"/>
      <c r="AJ563" s="81"/>
      <c r="AK563" s="81"/>
      <c r="AL563" s="81"/>
      <c r="AM563" s="81"/>
      <c r="AN563" s="81"/>
      <c r="AO563" s="81"/>
      <c r="AP563" s="81"/>
      <c r="AQ563" s="81"/>
      <c r="AR563" s="81"/>
      <c r="AS563" s="81"/>
      <c r="AT563" s="81"/>
      <c r="AU563" s="81"/>
      <c r="AV563" s="81"/>
      <c r="AW563" s="81"/>
      <c r="AX563" s="82"/>
    </row>
    <row r="564" ht="15.75" customHeight="1">
      <c r="A564" s="78"/>
      <c r="B564" s="78"/>
      <c r="C564" s="79"/>
      <c r="D564" s="79"/>
      <c r="E564" s="80"/>
      <c r="F564" s="80"/>
      <c r="G564" s="80"/>
      <c r="H564" s="80"/>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c r="AH564" s="81"/>
      <c r="AI564" s="81"/>
      <c r="AJ564" s="81"/>
      <c r="AK564" s="81"/>
      <c r="AL564" s="81"/>
      <c r="AM564" s="81"/>
      <c r="AN564" s="81"/>
      <c r="AO564" s="81"/>
      <c r="AP564" s="81"/>
      <c r="AQ564" s="81"/>
      <c r="AR564" s="81"/>
      <c r="AS564" s="81"/>
      <c r="AT564" s="81"/>
      <c r="AU564" s="81"/>
      <c r="AV564" s="81"/>
      <c r="AW564" s="81"/>
      <c r="AX564" s="82"/>
    </row>
    <row r="565" ht="15.75" customHeight="1">
      <c r="A565" s="78"/>
      <c r="B565" s="78"/>
      <c r="C565" s="79"/>
      <c r="D565" s="79"/>
      <c r="E565" s="80"/>
      <c r="F565" s="80"/>
      <c r="G565" s="80"/>
      <c r="H565" s="80"/>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c r="AH565" s="81"/>
      <c r="AI565" s="81"/>
      <c r="AJ565" s="81"/>
      <c r="AK565" s="81"/>
      <c r="AL565" s="81"/>
      <c r="AM565" s="81"/>
      <c r="AN565" s="81"/>
      <c r="AO565" s="81"/>
      <c r="AP565" s="81"/>
      <c r="AQ565" s="81"/>
      <c r="AR565" s="81"/>
      <c r="AS565" s="81"/>
      <c r="AT565" s="81"/>
      <c r="AU565" s="81"/>
      <c r="AV565" s="81"/>
      <c r="AW565" s="81"/>
      <c r="AX565" s="82"/>
    </row>
  </sheetData>
  <conditionalFormatting sqref="AX4:AX565">
    <cfRule type="cellIs" dxfId="4" priority="1" operator="equal">
      <formula>H4</formula>
    </cfRule>
  </conditionalFormatting>
  <conditionalFormatting sqref="AX4:AX565">
    <cfRule type="cellIs" dxfId="5" priority="2" operator="notEqual">
      <formula>H4</formula>
    </cfRule>
  </conditionalFormatting>
  <dataValidations>
    <dataValidation type="decimal" allowBlank="1" showDropDown="1" sqref="F4:X565">
      <formula1>0.0</formula1>
      <formula2>600.0</formula2>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5.5"/>
    <col customWidth="1" min="3" max="3" width="11.0"/>
    <col customWidth="1" min="4" max="4" width="13.13"/>
    <col customWidth="1" min="5" max="50" width="7.88"/>
  </cols>
  <sheetData>
    <row r="1" ht="114.0" customHeight="1">
      <c r="A1" s="27"/>
      <c r="B1" s="27"/>
      <c r="C1" s="27"/>
      <c r="D1" s="28">
        <f>SUM(D4:D43)</f>
        <v>16666</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SUM(E4:E43)</f>
        <v>7985</v>
      </c>
      <c r="F2" s="10">
        <f t="shared" si="1"/>
        <v>77</v>
      </c>
      <c r="G2" s="10">
        <f t="shared" si="1"/>
        <v>70</v>
      </c>
      <c r="H2" s="10">
        <f t="shared" si="1"/>
        <v>7914</v>
      </c>
      <c r="I2" s="11">
        <f t="shared" si="1"/>
        <v>44</v>
      </c>
      <c r="J2" s="11">
        <f t="shared" si="1"/>
        <v>18</v>
      </c>
      <c r="K2" s="11">
        <f t="shared" si="1"/>
        <v>103</v>
      </c>
      <c r="L2" s="11">
        <f t="shared" si="1"/>
        <v>11</v>
      </c>
      <c r="M2" s="11">
        <f t="shared" si="1"/>
        <v>38</v>
      </c>
      <c r="N2" s="11">
        <f t="shared" si="1"/>
        <v>11</v>
      </c>
      <c r="O2" s="11">
        <f t="shared" si="1"/>
        <v>3</v>
      </c>
      <c r="P2" s="11">
        <f t="shared" si="1"/>
        <v>11</v>
      </c>
      <c r="Q2" s="11">
        <f t="shared" si="1"/>
        <v>18</v>
      </c>
      <c r="R2" s="11">
        <f t="shared" si="1"/>
        <v>799</v>
      </c>
      <c r="S2" s="11">
        <f t="shared" si="1"/>
        <v>100</v>
      </c>
      <c r="T2" s="11">
        <f t="shared" si="1"/>
        <v>6</v>
      </c>
      <c r="U2" s="11">
        <f t="shared" si="1"/>
        <v>1</v>
      </c>
      <c r="V2" s="11">
        <f t="shared" si="1"/>
        <v>14</v>
      </c>
      <c r="W2" s="11">
        <f t="shared" si="1"/>
        <v>12</v>
      </c>
      <c r="X2" s="11">
        <f t="shared" si="1"/>
        <v>11</v>
      </c>
      <c r="Y2" s="11">
        <f t="shared" si="1"/>
        <v>2</v>
      </c>
      <c r="Z2" s="11">
        <f t="shared" si="1"/>
        <v>14</v>
      </c>
      <c r="AA2" s="11">
        <f t="shared" si="1"/>
        <v>40</v>
      </c>
      <c r="AB2" s="11">
        <f t="shared" si="1"/>
        <v>6</v>
      </c>
      <c r="AC2" s="11">
        <f t="shared" si="1"/>
        <v>37</v>
      </c>
      <c r="AD2" s="11">
        <f t="shared" si="1"/>
        <v>11</v>
      </c>
      <c r="AE2" s="11">
        <f t="shared" si="1"/>
        <v>11</v>
      </c>
      <c r="AF2" s="11">
        <f t="shared" si="1"/>
        <v>10</v>
      </c>
      <c r="AG2" s="11">
        <f t="shared" si="1"/>
        <v>5</v>
      </c>
      <c r="AH2" s="11">
        <f t="shared" si="1"/>
        <v>22</v>
      </c>
      <c r="AI2" s="11">
        <f t="shared" si="1"/>
        <v>13</v>
      </c>
      <c r="AJ2" s="11">
        <f t="shared" si="1"/>
        <v>6</v>
      </c>
      <c r="AK2" s="11">
        <f t="shared" si="1"/>
        <v>16</v>
      </c>
      <c r="AL2" s="11">
        <f t="shared" si="1"/>
        <v>6</v>
      </c>
      <c r="AM2" s="11">
        <f t="shared" si="1"/>
        <v>693</v>
      </c>
      <c r="AN2" s="11">
        <f t="shared" si="1"/>
        <v>18</v>
      </c>
      <c r="AO2" s="11">
        <f t="shared" si="1"/>
        <v>14</v>
      </c>
      <c r="AP2" s="11">
        <f t="shared" si="1"/>
        <v>6</v>
      </c>
      <c r="AQ2" s="11">
        <f t="shared" si="1"/>
        <v>20</v>
      </c>
      <c r="AR2" s="11">
        <f t="shared" si="1"/>
        <v>2750</v>
      </c>
      <c r="AS2" s="11">
        <f t="shared" si="1"/>
        <v>67</v>
      </c>
      <c r="AT2" s="11">
        <f t="shared" si="1"/>
        <v>4</v>
      </c>
      <c r="AU2" s="11">
        <f t="shared" si="1"/>
        <v>2842</v>
      </c>
      <c r="AV2" s="11">
        <f t="shared" si="1"/>
        <v>80</v>
      </c>
      <c r="AW2" s="11">
        <f t="shared" si="1"/>
        <v>30</v>
      </c>
      <c r="AX2" s="34">
        <f t="shared" si="1"/>
        <v>7923</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17</v>
      </c>
      <c r="B4" s="40" t="s">
        <v>176</v>
      </c>
      <c r="C4" s="41">
        <v>1.0</v>
      </c>
      <c r="D4" s="41">
        <v>471.0</v>
      </c>
      <c r="E4" s="49">
        <f>IFERROR(__xludf.DUMMYFUNCTION("IMPORTRANGE(""https://docs.google.com/spreadsheets/d/1VWSsWG8l5ZDXIzR464HFYVKkuyoMWH0ycACHZO8lLIU/edit?gid=0#gid=0"",""E4:AW43"")"),253.0)</f>
        <v>253</v>
      </c>
      <c r="F4" s="49"/>
      <c r="G4" s="49">
        <f>IFERROR(__xludf.DUMMYFUNCTION("""COMPUTED_VALUE"""),2.0)</f>
        <v>2</v>
      </c>
      <c r="H4" s="49">
        <f>IFERROR(__xludf.DUMMYFUNCTION("""COMPUTED_VALUE"""),251.0)</f>
        <v>251</v>
      </c>
      <c r="I4" s="44">
        <f>IFERROR(__xludf.DUMMYFUNCTION("""COMPUTED_VALUE"""),3.0)</f>
        <v>3</v>
      </c>
      <c r="J4" s="44">
        <f>IFERROR(__xludf.DUMMYFUNCTION("""COMPUTED_VALUE"""),1.0)</f>
        <v>1</v>
      </c>
      <c r="K4" s="44">
        <f>IFERROR(__xludf.DUMMYFUNCTION("""COMPUTED_VALUE"""),8.0)</f>
        <v>8</v>
      </c>
      <c r="L4" s="44"/>
      <c r="M4" s="44"/>
      <c r="N4" s="44"/>
      <c r="O4" s="44"/>
      <c r="P4" s="44"/>
      <c r="Q4" s="44">
        <f>IFERROR(__xludf.DUMMYFUNCTION("""COMPUTED_VALUE"""),1.0)</f>
        <v>1</v>
      </c>
      <c r="R4" s="44">
        <f>IFERROR(__xludf.DUMMYFUNCTION("""COMPUTED_VALUE"""),22.0)</f>
        <v>22</v>
      </c>
      <c r="S4" s="44">
        <f>IFERROR(__xludf.DUMMYFUNCTION("""COMPUTED_VALUE"""),2.0)</f>
        <v>2</v>
      </c>
      <c r="T4" s="44">
        <f>IFERROR(__xludf.DUMMYFUNCTION("""COMPUTED_VALUE"""),1.0)</f>
        <v>1</v>
      </c>
      <c r="U4" s="44"/>
      <c r="V4" s="44"/>
      <c r="W4" s="44"/>
      <c r="X4" s="44">
        <f>IFERROR(__xludf.DUMMYFUNCTION("""COMPUTED_VALUE"""),1.0)</f>
        <v>1</v>
      </c>
      <c r="Y4" s="44"/>
      <c r="Z4" s="44"/>
      <c r="AA4" s="44">
        <f>IFERROR(__xludf.DUMMYFUNCTION("""COMPUTED_VALUE"""),4.0)</f>
        <v>4</v>
      </c>
      <c r="AB4" s="44"/>
      <c r="AC4" s="44">
        <f>IFERROR(__xludf.DUMMYFUNCTION("""COMPUTED_VALUE"""),1.0)</f>
        <v>1</v>
      </c>
      <c r="AD4" s="44"/>
      <c r="AE4" s="44">
        <f>IFERROR(__xludf.DUMMYFUNCTION("""COMPUTED_VALUE"""),1.0)</f>
        <v>1</v>
      </c>
      <c r="AF4" s="44">
        <f>IFERROR(__xludf.DUMMYFUNCTION("""COMPUTED_VALUE"""),1.0)</f>
        <v>1</v>
      </c>
      <c r="AG4" s="44"/>
      <c r="AH4" s="44"/>
      <c r="AI4" s="44"/>
      <c r="AJ4" s="44">
        <f>IFERROR(__xludf.DUMMYFUNCTION("""COMPUTED_VALUE"""),2.0)</f>
        <v>2</v>
      </c>
      <c r="AK4" s="44">
        <f>IFERROR(__xludf.DUMMYFUNCTION("""COMPUTED_VALUE"""),3.0)</f>
        <v>3</v>
      </c>
      <c r="AL4" s="44"/>
      <c r="AM4" s="43">
        <f>IFERROR(__xludf.DUMMYFUNCTION("""COMPUTED_VALUE"""),7.0)</f>
        <v>7</v>
      </c>
      <c r="AN4" s="44">
        <f>IFERROR(__xludf.DUMMYFUNCTION("""COMPUTED_VALUE"""),1.0)</f>
        <v>1</v>
      </c>
      <c r="AO4" s="44"/>
      <c r="AP4" s="44">
        <f>IFERROR(__xludf.DUMMYFUNCTION("""COMPUTED_VALUE"""),1.0)</f>
        <v>1</v>
      </c>
      <c r="AQ4" s="44">
        <f>IFERROR(__xludf.DUMMYFUNCTION("""COMPUTED_VALUE"""),3.0)</f>
        <v>3</v>
      </c>
      <c r="AR4" s="44">
        <f>IFERROR(__xludf.DUMMYFUNCTION("""COMPUTED_VALUE"""),111.0)</f>
        <v>111</v>
      </c>
      <c r="AS4" s="44">
        <f>IFERROR(__xludf.DUMMYFUNCTION("""COMPUTED_VALUE"""),1.0)</f>
        <v>1</v>
      </c>
      <c r="AT4" s="44">
        <f>IFERROR(__xludf.DUMMYFUNCTION("""COMPUTED_VALUE"""),1.0)</f>
        <v>1</v>
      </c>
      <c r="AU4" s="44">
        <f>IFERROR(__xludf.DUMMYFUNCTION("""COMPUTED_VALUE"""),68.0)</f>
        <v>68</v>
      </c>
      <c r="AV4" s="44">
        <f>IFERROR(__xludf.DUMMYFUNCTION("""COMPUTED_VALUE"""),6.0)</f>
        <v>6</v>
      </c>
      <c r="AW4" s="44">
        <f>IFERROR(__xludf.DUMMYFUNCTION("""COMPUTED_VALUE"""),1.0)</f>
        <v>1</v>
      </c>
      <c r="AX4" s="45">
        <f t="shared" ref="AX4:AX43" si="2">SUM(I4:AW4)</f>
        <v>251</v>
      </c>
    </row>
    <row r="5" ht="15.75" customHeight="1">
      <c r="A5" s="46" t="s">
        <v>17</v>
      </c>
      <c r="B5" s="47" t="s">
        <v>176</v>
      </c>
      <c r="C5" s="48">
        <v>2.0</v>
      </c>
      <c r="D5" s="48">
        <v>471.0</v>
      </c>
      <c r="E5" s="49">
        <f>IFERROR(__xludf.DUMMYFUNCTION("""COMPUTED_VALUE"""),250.0)</f>
        <v>250</v>
      </c>
      <c r="F5" s="49">
        <f>IFERROR(__xludf.DUMMYFUNCTION("""COMPUTED_VALUE"""),4.0)</f>
        <v>4</v>
      </c>
      <c r="G5" s="49">
        <f>IFERROR(__xludf.DUMMYFUNCTION("""COMPUTED_VALUE"""),1.0)</f>
        <v>1</v>
      </c>
      <c r="H5" s="49">
        <f>IFERROR(__xludf.DUMMYFUNCTION("""COMPUTED_VALUE"""),249.0)</f>
        <v>249</v>
      </c>
      <c r="I5" s="44">
        <f>IFERROR(__xludf.DUMMYFUNCTION("""COMPUTED_VALUE"""),4.0)</f>
        <v>4</v>
      </c>
      <c r="J5" s="44">
        <f>IFERROR(__xludf.DUMMYFUNCTION("""COMPUTED_VALUE"""),0.0)</f>
        <v>0</v>
      </c>
      <c r="K5" s="44">
        <f>IFERROR(__xludf.DUMMYFUNCTION("""COMPUTED_VALUE"""),5.0)</f>
        <v>5</v>
      </c>
      <c r="L5" s="44">
        <f>IFERROR(__xludf.DUMMYFUNCTION("""COMPUTED_VALUE"""),1.0)</f>
        <v>1</v>
      </c>
      <c r="M5" s="44">
        <f>IFERROR(__xludf.DUMMYFUNCTION("""COMPUTED_VALUE"""),7.0)</f>
        <v>7</v>
      </c>
      <c r="N5" s="44">
        <f>IFERROR(__xludf.DUMMYFUNCTION("""COMPUTED_VALUE"""),0.0)</f>
        <v>0</v>
      </c>
      <c r="O5" s="44">
        <f>IFERROR(__xludf.DUMMYFUNCTION("""COMPUTED_VALUE"""),0.0)</f>
        <v>0</v>
      </c>
      <c r="P5" s="44">
        <f>IFERROR(__xludf.DUMMYFUNCTION("""COMPUTED_VALUE"""),1.0)</f>
        <v>1</v>
      </c>
      <c r="Q5" s="44">
        <f>IFERROR(__xludf.DUMMYFUNCTION("""COMPUTED_VALUE"""),0.0)</f>
        <v>0</v>
      </c>
      <c r="R5" s="44">
        <f>IFERROR(__xludf.DUMMYFUNCTION("""COMPUTED_VALUE"""),35.0)</f>
        <v>35</v>
      </c>
      <c r="S5" s="44">
        <f>IFERROR(__xludf.DUMMYFUNCTION("""COMPUTED_VALUE"""),3.0)</f>
        <v>3</v>
      </c>
      <c r="T5" s="44">
        <f>IFERROR(__xludf.DUMMYFUNCTION("""COMPUTED_VALUE"""),0.0)</f>
        <v>0</v>
      </c>
      <c r="U5" s="44">
        <f>IFERROR(__xludf.DUMMYFUNCTION("""COMPUTED_VALUE"""),0.0)</f>
        <v>0</v>
      </c>
      <c r="V5" s="44">
        <f>IFERROR(__xludf.DUMMYFUNCTION("""COMPUTED_VALUE"""),1.0)</f>
        <v>1</v>
      </c>
      <c r="W5" s="44">
        <f>IFERROR(__xludf.DUMMYFUNCTION("""COMPUTED_VALUE"""),1.0)</f>
        <v>1</v>
      </c>
      <c r="X5" s="44">
        <f>IFERROR(__xludf.DUMMYFUNCTION("""COMPUTED_VALUE"""),0.0)</f>
        <v>0</v>
      </c>
      <c r="Y5" s="44">
        <f>IFERROR(__xludf.DUMMYFUNCTION("""COMPUTED_VALUE"""),0.0)</f>
        <v>0</v>
      </c>
      <c r="Z5" s="44">
        <f>IFERROR(__xludf.DUMMYFUNCTION("""COMPUTED_VALUE"""),0.0)</f>
        <v>0</v>
      </c>
      <c r="AA5" s="44">
        <f>IFERROR(__xludf.DUMMYFUNCTION("""COMPUTED_VALUE"""),2.0)</f>
        <v>2</v>
      </c>
      <c r="AB5" s="44">
        <f>IFERROR(__xludf.DUMMYFUNCTION("""COMPUTED_VALUE"""),0.0)</f>
        <v>0</v>
      </c>
      <c r="AC5" s="44">
        <f>IFERROR(__xludf.DUMMYFUNCTION("""COMPUTED_VALUE"""),0.0)</f>
        <v>0</v>
      </c>
      <c r="AD5" s="44">
        <f>IFERROR(__xludf.DUMMYFUNCTION("""COMPUTED_VALUE"""),0.0)</f>
        <v>0</v>
      </c>
      <c r="AE5" s="44">
        <f>IFERROR(__xludf.DUMMYFUNCTION("""COMPUTED_VALUE"""),0.0)</f>
        <v>0</v>
      </c>
      <c r="AF5" s="44">
        <f>IFERROR(__xludf.DUMMYFUNCTION("""COMPUTED_VALUE"""),0.0)</f>
        <v>0</v>
      </c>
      <c r="AG5" s="44">
        <f>IFERROR(__xludf.DUMMYFUNCTION("""COMPUTED_VALUE"""),0.0)</f>
        <v>0</v>
      </c>
      <c r="AH5" s="44">
        <f>IFERROR(__xludf.DUMMYFUNCTION("""COMPUTED_VALUE"""),0.0)</f>
        <v>0</v>
      </c>
      <c r="AI5" s="44">
        <f>IFERROR(__xludf.DUMMYFUNCTION("""COMPUTED_VALUE"""),1.0)</f>
        <v>1</v>
      </c>
      <c r="AJ5" s="44">
        <f>IFERROR(__xludf.DUMMYFUNCTION("""COMPUTED_VALUE"""),0.0)</f>
        <v>0</v>
      </c>
      <c r="AK5" s="44">
        <f>IFERROR(__xludf.DUMMYFUNCTION("""COMPUTED_VALUE"""),0.0)</f>
        <v>0</v>
      </c>
      <c r="AL5" s="44">
        <f>IFERROR(__xludf.DUMMYFUNCTION("""COMPUTED_VALUE"""),0.0)</f>
        <v>0</v>
      </c>
      <c r="AM5" s="44">
        <f>IFERROR(__xludf.DUMMYFUNCTION("""COMPUTED_VALUE"""),12.0)</f>
        <v>12</v>
      </c>
      <c r="AN5" s="44">
        <f>IFERROR(__xludf.DUMMYFUNCTION("""COMPUTED_VALUE"""),0.0)</f>
        <v>0</v>
      </c>
      <c r="AO5" s="44">
        <f>IFERROR(__xludf.DUMMYFUNCTION("""COMPUTED_VALUE"""),0.0)</f>
        <v>0</v>
      </c>
      <c r="AP5" s="44">
        <f>IFERROR(__xludf.DUMMYFUNCTION("""COMPUTED_VALUE"""),0.0)</f>
        <v>0</v>
      </c>
      <c r="AQ5" s="44">
        <f>IFERROR(__xludf.DUMMYFUNCTION("""COMPUTED_VALUE"""),0.0)</f>
        <v>0</v>
      </c>
      <c r="AR5" s="44">
        <f>IFERROR(__xludf.DUMMYFUNCTION("""COMPUTED_VALUE"""),102.0)</f>
        <v>102</v>
      </c>
      <c r="AS5" s="44">
        <f>IFERROR(__xludf.DUMMYFUNCTION("""COMPUTED_VALUE"""),5.0)</f>
        <v>5</v>
      </c>
      <c r="AT5" s="44">
        <f>IFERROR(__xludf.DUMMYFUNCTION("""COMPUTED_VALUE"""),0.0)</f>
        <v>0</v>
      </c>
      <c r="AU5" s="44">
        <f>IFERROR(__xludf.DUMMYFUNCTION("""COMPUTED_VALUE"""),66.0)</f>
        <v>66</v>
      </c>
      <c r="AV5" s="44">
        <f>IFERROR(__xludf.DUMMYFUNCTION("""COMPUTED_VALUE"""),3.0)</f>
        <v>3</v>
      </c>
      <c r="AW5" s="44">
        <f>IFERROR(__xludf.DUMMYFUNCTION("""COMPUTED_VALUE"""),0.0)</f>
        <v>0</v>
      </c>
      <c r="AX5" s="45">
        <f t="shared" si="2"/>
        <v>249</v>
      </c>
    </row>
    <row r="6" ht="15.75" customHeight="1">
      <c r="A6" s="46" t="s">
        <v>17</v>
      </c>
      <c r="B6" s="47" t="s">
        <v>177</v>
      </c>
      <c r="C6" s="48">
        <v>1.0</v>
      </c>
      <c r="D6" s="48">
        <v>154.0</v>
      </c>
      <c r="E6" s="49">
        <f>IFERROR(__xludf.DUMMYFUNCTION("""COMPUTED_VALUE"""),111.0)</f>
        <v>111</v>
      </c>
      <c r="F6" s="49">
        <f>IFERROR(__xludf.DUMMYFUNCTION("""COMPUTED_VALUE"""),4.0)</f>
        <v>4</v>
      </c>
      <c r="G6" s="49">
        <f>IFERROR(__xludf.DUMMYFUNCTION("""COMPUTED_VALUE"""),0.0)</f>
        <v>0</v>
      </c>
      <c r="H6" s="49">
        <f>IFERROR(__xludf.DUMMYFUNCTION("""COMPUTED_VALUE"""),111.0)</f>
        <v>111</v>
      </c>
      <c r="I6" s="44"/>
      <c r="J6" s="44"/>
      <c r="K6" s="44"/>
      <c r="L6" s="44"/>
      <c r="M6" s="44"/>
      <c r="N6" s="44"/>
      <c r="O6" s="44"/>
      <c r="P6" s="44"/>
      <c r="Q6" s="44"/>
      <c r="R6" s="44">
        <f>IFERROR(__xludf.DUMMYFUNCTION("""COMPUTED_VALUE"""),13.0)</f>
        <v>13</v>
      </c>
      <c r="S6" s="44">
        <f>IFERROR(__xludf.DUMMYFUNCTION("""COMPUTED_VALUE"""),2.0)</f>
        <v>2</v>
      </c>
      <c r="T6" s="44"/>
      <c r="U6" s="44"/>
      <c r="V6" s="44"/>
      <c r="W6" s="44"/>
      <c r="X6" s="44"/>
      <c r="Y6" s="44"/>
      <c r="Z6" s="44"/>
      <c r="AA6" s="44"/>
      <c r="AB6" s="44"/>
      <c r="AC6" s="44">
        <f>IFERROR(__xludf.DUMMYFUNCTION("""COMPUTED_VALUE"""),2.0)</f>
        <v>2</v>
      </c>
      <c r="AD6" s="44"/>
      <c r="AE6" s="44"/>
      <c r="AF6" s="44"/>
      <c r="AG6" s="44"/>
      <c r="AH6" s="44"/>
      <c r="AI6" s="44"/>
      <c r="AJ6" s="44"/>
      <c r="AK6" s="44"/>
      <c r="AL6" s="44"/>
      <c r="AM6" s="44">
        <f>IFERROR(__xludf.DUMMYFUNCTION("""COMPUTED_VALUE"""),3.0)</f>
        <v>3</v>
      </c>
      <c r="AN6" s="44"/>
      <c r="AO6" s="44"/>
      <c r="AP6" s="44"/>
      <c r="AQ6" s="44">
        <f>IFERROR(__xludf.DUMMYFUNCTION("""COMPUTED_VALUE"""),1.0)</f>
        <v>1</v>
      </c>
      <c r="AR6" s="44">
        <f>IFERROR(__xludf.DUMMYFUNCTION("""COMPUTED_VALUE"""),17.0)</f>
        <v>17</v>
      </c>
      <c r="AS6" s="44">
        <f>IFERROR(__xludf.DUMMYFUNCTION("""COMPUTED_VALUE"""),0.0)</f>
        <v>0</v>
      </c>
      <c r="AT6" s="44"/>
      <c r="AU6" s="44">
        <f>IFERROR(__xludf.DUMMYFUNCTION("""COMPUTED_VALUE"""),73.0)</f>
        <v>73</v>
      </c>
      <c r="AV6" s="44"/>
      <c r="AW6" s="44"/>
      <c r="AX6" s="45">
        <f t="shared" si="2"/>
        <v>111</v>
      </c>
    </row>
    <row r="7" ht="15.75" customHeight="1">
      <c r="A7" s="46" t="s">
        <v>17</v>
      </c>
      <c r="B7" s="47" t="s">
        <v>178</v>
      </c>
      <c r="C7" s="48">
        <v>1.0</v>
      </c>
      <c r="D7" s="48">
        <v>402.0</v>
      </c>
      <c r="E7" s="49">
        <f>IFERROR(__xludf.DUMMYFUNCTION("""COMPUTED_VALUE"""),240.0)</f>
        <v>240</v>
      </c>
      <c r="F7" s="49">
        <f>IFERROR(__xludf.DUMMYFUNCTION("""COMPUTED_VALUE"""),4.0)</f>
        <v>4</v>
      </c>
      <c r="G7" s="49">
        <f>IFERROR(__xludf.DUMMYFUNCTION("""COMPUTED_VALUE"""),4.0)</f>
        <v>4</v>
      </c>
      <c r="H7" s="49">
        <f>IFERROR(__xludf.DUMMYFUNCTION("""COMPUTED_VALUE"""),236.0)</f>
        <v>236</v>
      </c>
      <c r="I7" s="44"/>
      <c r="J7" s="44"/>
      <c r="K7" s="44"/>
      <c r="L7" s="44"/>
      <c r="M7" s="44">
        <f>IFERROR(__xludf.DUMMYFUNCTION("""COMPUTED_VALUE"""),1.0)</f>
        <v>1</v>
      </c>
      <c r="N7" s="44"/>
      <c r="O7" s="44"/>
      <c r="P7" s="44"/>
      <c r="Q7" s="44"/>
      <c r="R7" s="44">
        <f>IFERROR(__xludf.DUMMYFUNCTION("""COMPUTED_VALUE"""),3.0)</f>
        <v>3</v>
      </c>
      <c r="S7" s="44"/>
      <c r="T7" s="44"/>
      <c r="U7" s="44"/>
      <c r="V7" s="44"/>
      <c r="W7" s="44"/>
      <c r="X7" s="44"/>
      <c r="Y7" s="44"/>
      <c r="Z7" s="44"/>
      <c r="AA7" s="44">
        <f>IFERROR(__xludf.DUMMYFUNCTION("""COMPUTED_VALUE"""),1.0)</f>
        <v>1</v>
      </c>
      <c r="AB7" s="44"/>
      <c r="AC7" s="44">
        <f>IFERROR(__xludf.DUMMYFUNCTION("""COMPUTED_VALUE"""),1.0)</f>
        <v>1</v>
      </c>
      <c r="AD7" s="44"/>
      <c r="AE7" s="44"/>
      <c r="AF7" s="44"/>
      <c r="AG7" s="44"/>
      <c r="AH7" s="44">
        <f>IFERROR(__xludf.DUMMYFUNCTION("""COMPUTED_VALUE"""),2.0)</f>
        <v>2</v>
      </c>
      <c r="AI7" s="44"/>
      <c r="AJ7" s="44"/>
      <c r="AK7" s="44"/>
      <c r="AL7" s="44"/>
      <c r="AM7" s="44">
        <f>IFERROR(__xludf.DUMMYFUNCTION("""COMPUTED_VALUE"""),13.0)</f>
        <v>13</v>
      </c>
      <c r="AN7" s="44"/>
      <c r="AO7" s="44">
        <f>IFERROR(__xludf.DUMMYFUNCTION("""COMPUTED_VALUE"""),1.0)</f>
        <v>1</v>
      </c>
      <c r="AP7" s="44"/>
      <c r="AQ7" s="44">
        <f>IFERROR(__xludf.DUMMYFUNCTION("""COMPUTED_VALUE"""),2.0)</f>
        <v>2</v>
      </c>
      <c r="AR7" s="44">
        <f>IFERROR(__xludf.DUMMYFUNCTION("""COMPUTED_VALUE"""),83.0)</f>
        <v>83</v>
      </c>
      <c r="AS7" s="44">
        <f>IFERROR(__xludf.DUMMYFUNCTION("""COMPUTED_VALUE"""),10.0)</f>
        <v>10</v>
      </c>
      <c r="AT7" s="44"/>
      <c r="AU7" s="44">
        <f>IFERROR(__xludf.DUMMYFUNCTION("""COMPUTED_VALUE"""),119.0)</f>
        <v>119</v>
      </c>
      <c r="AV7" s="44">
        <f>IFERROR(__xludf.DUMMYFUNCTION("""COMPUTED_VALUE"""),1.0)</f>
        <v>1</v>
      </c>
      <c r="AW7" s="44"/>
      <c r="AX7" s="45">
        <f t="shared" si="2"/>
        <v>237</v>
      </c>
    </row>
    <row r="8" ht="15.75" customHeight="1">
      <c r="A8" s="46" t="s">
        <v>17</v>
      </c>
      <c r="B8" s="47" t="s">
        <v>179</v>
      </c>
      <c r="C8" s="48">
        <v>1.0</v>
      </c>
      <c r="D8" s="48">
        <v>564.0</v>
      </c>
      <c r="E8" s="49">
        <f>IFERROR(__xludf.DUMMYFUNCTION("""COMPUTED_VALUE"""),235.0)</f>
        <v>235</v>
      </c>
      <c r="F8" s="49"/>
      <c r="G8" s="49">
        <f>IFERROR(__xludf.DUMMYFUNCTION("""COMPUTED_VALUE"""),2.0)</f>
        <v>2</v>
      </c>
      <c r="H8" s="49">
        <f>IFERROR(__xludf.DUMMYFUNCTION("""COMPUTED_VALUE"""),233.0)</f>
        <v>233</v>
      </c>
      <c r="I8" s="44"/>
      <c r="J8" s="44"/>
      <c r="K8" s="44">
        <f>IFERROR(__xludf.DUMMYFUNCTION("""COMPUTED_VALUE"""),1.0)</f>
        <v>1</v>
      </c>
      <c r="L8" s="44"/>
      <c r="M8" s="44"/>
      <c r="N8" s="44"/>
      <c r="O8" s="44"/>
      <c r="P8" s="44"/>
      <c r="Q8" s="44"/>
      <c r="R8" s="44">
        <f>IFERROR(__xludf.DUMMYFUNCTION("""COMPUTED_VALUE"""),20.0)</f>
        <v>20</v>
      </c>
      <c r="S8" s="44"/>
      <c r="T8" s="44"/>
      <c r="U8" s="44"/>
      <c r="V8" s="44">
        <f>IFERROR(__xludf.DUMMYFUNCTION("""COMPUTED_VALUE"""),1.0)</f>
        <v>1</v>
      </c>
      <c r="W8" s="44"/>
      <c r="X8" s="44">
        <f>IFERROR(__xludf.DUMMYFUNCTION("""COMPUTED_VALUE"""),1.0)</f>
        <v>1</v>
      </c>
      <c r="Y8" s="44"/>
      <c r="Z8" s="44"/>
      <c r="AA8" s="44">
        <f>IFERROR(__xludf.DUMMYFUNCTION("""COMPUTED_VALUE"""),1.0)</f>
        <v>1</v>
      </c>
      <c r="AB8" s="44"/>
      <c r="AC8" s="44">
        <f>IFERROR(__xludf.DUMMYFUNCTION("""COMPUTED_VALUE"""),2.0)</f>
        <v>2</v>
      </c>
      <c r="AD8" s="44"/>
      <c r="AE8" s="44"/>
      <c r="AF8" s="44"/>
      <c r="AG8" s="44"/>
      <c r="AH8" s="44"/>
      <c r="AI8" s="44">
        <f>IFERROR(__xludf.DUMMYFUNCTION("""COMPUTED_VALUE"""),2.0)</f>
        <v>2</v>
      </c>
      <c r="AJ8" s="44"/>
      <c r="AK8" s="44"/>
      <c r="AL8" s="44"/>
      <c r="AM8" s="44">
        <f>IFERROR(__xludf.DUMMYFUNCTION("""COMPUTED_VALUE"""),11.0)</f>
        <v>11</v>
      </c>
      <c r="AN8" s="44">
        <f>IFERROR(__xludf.DUMMYFUNCTION("""COMPUTED_VALUE"""),1.0)</f>
        <v>1</v>
      </c>
      <c r="AO8" s="44">
        <f>IFERROR(__xludf.DUMMYFUNCTION("""COMPUTED_VALUE"""),1.0)</f>
        <v>1</v>
      </c>
      <c r="AP8" s="44">
        <f>IFERROR(__xludf.DUMMYFUNCTION("""COMPUTED_VALUE"""),1.0)</f>
        <v>1</v>
      </c>
      <c r="AQ8" s="44"/>
      <c r="AR8" s="44">
        <f>IFERROR(__xludf.DUMMYFUNCTION("""COMPUTED_VALUE"""),105.0)</f>
        <v>105</v>
      </c>
      <c r="AS8" s="44">
        <f>IFERROR(__xludf.DUMMYFUNCTION("""COMPUTED_VALUE"""),2.0)</f>
        <v>2</v>
      </c>
      <c r="AT8" s="44"/>
      <c r="AU8" s="44">
        <f>IFERROR(__xludf.DUMMYFUNCTION("""COMPUTED_VALUE"""),84.0)</f>
        <v>84</v>
      </c>
      <c r="AV8" s="44"/>
      <c r="AW8" s="44"/>
      <c r="AX8" s="45">
        <f t="shared" si="2"/>
        <v>233</v>
      </c>
    </row>
    <row r="9" ht="15.75" customHeight="1">
      <c r="A9" s="46" t="s">
        <v>17</v>
      </c>
      <c r="B9" s="47" t="s">
        <v>179</v>
      </c>
      <c r="C9" s="48">
        <v>2.0</v>
      </c>
      <c r="D9" s="48">
        <v>564.0</v>
      </c>
      <c r="E9" s="49">
        <f>IFERROR(__xludf.DUMMYFUNCTION("""COMPUTED_VALUE"""),251.0)</f>
        <v>251</v>
      </c>
      <c r="F9" s="49"/>
      <c r="G9" s="49"/>
      <c r="H9" s="49">
        <f>IFERROR(__xludf.DUMMYFUNCTION("""COMPUTED_VALUE"""),251.0)</f>
        <v>251</v>
      </c>
      <c r="I9" s="44">
        <f>IFERROR(__xludf.DUMMYFUNCTION("""COMPUTED_VALUE"""),1.0)</f>
        <v>1</v>
      </c>
      <c r="J9" s="44">
        <f>IFERROR(__xludf.DUMMYFUNCTION("""COMPUTED_VALUE"""),1.0)</f>
        <v>1</v>
      </c>
      <c r="K9" s="44">
        <f>IFERROR(__xludf.DUMMYFUNCTION("""COMPUTED_VALUE"""),2.0)</f>
        <v>2</v>
      </c>
      <c r="L9" s="44"/>
      <c r="M9" s="44">
        <f>IFERROR(__xludf.DUMMYFUNCTION("""COMPUTED_VALUE"""),3.0)</f>
        <v>3</v>
      </c>
      <c r="N9" s="44">
        <f>IFERROR(__xludf.DUMMYFUNCTION("""COMPUTED_VALUE"""),1.0)</f>
        <v>1</v>
      </c>
      <c r="O9" s="44"/>
      <c r="P9" s="44"/>
      <c r="Q9" s="44"/>
      <c r="R9" s="44">
        <f>IFERROR(__xludf.DUMMYFUNCTION("""COMPUTED_VALUE"""),28.0)</f>
        <v>28</v>
      </c>
      <c r="S9" s="44">
        <f>IFERROR(__xludf.DUMMYFUNCTION("""COMPUTED_VALUE"""),2.0)</f>
        <v>2</v>
      </c>
      <c r="T9" s="44"/>
      <c r="U9" s="44"/>
      <c r="V9" s="44"/>
      <c r="W9" s="44"/>
      <c r="X9" s="44">
        <f>IFERROR(__xludf.DUMMYFUNCTION("""COMPUTED_VALUE"""),1.0)</f>
        <v>1</v>
      </c>
      <c r="Y9" s="44"/>
      <c r="Z9" s="44">
        <f>IFERROR(__xludf.DUMMYFUNCTION("""COMPUTED_VALUE"""),1.0)</f>
        <v>1</v>
      </c>
      <c r="AA9" s="44">
        <f>IFERROR(__xludf.DUMMYFUNCTION("""COMPUTED_VALUE"""),1.0)</f>
        <v>1</v>
      </c>
      <c r="AB9" s="44"/>
      <c r="AC9" s="44"/>
      <c r="AD9" s="44"/>
      <c r="AE9" s="44"/>
      <c r="AF9" s="44"/>
      <c r="AG9" s="44"/>
      <c r="AH9" s="44">
        <f>IFERROR(__xludf.DUMMYFUNCTION("""COMPUTED_VALUE"""),1.0)</f>
        <v>1</v>
      </c>
      <c r="AI9" s="44"/>
      <c r="AJ9" s="44"/>
      <c r="AK9" s="44"/>
      <c r="AL9" s="44"/>
      <c r="AM9" s="44">
        <f>IFERROR(__xludf.DUMMYFUNCTION("""COMPUTED_VALUE"""),18.0)</f>
        <v>18</v>
      </c>
      <c r="AN9" s="44"/>
      <c r="AO9" s="44"/>
      <c r="AP9" s="44"/>
      <c r="AQ9" s="44"/>
      <c r="AR9" s="44">
        <f>IFERROR(__xludf.DUMMYFUNCTION("""COMPUTED_VALUE"""),103.0)</f>
        <v>103</v>
      </c>
      <c r="AS9" s="44">
        <f>IFERROR(__xludf.DUMMYFUNCTION("""COMPUTED_VALUE"""),1.0)</f>
        <v>1</v>
      </c>
      <c r="AT9" s="44"/>
      <c r="AU9" s="44">
        <f>IFERROR(__xludf.DUMMYFUNCTION("""COMPUTED_VALUE"""),86.0)</f>
        <v>86</v>
      </c>
      <c r="AV9" s="44">
        <f>IFERROR(__xludf.DUMMYFUNCTION("""COMPUTED_VALUE"""),1.0)</f>
        <v>1</v>
      </c>
      <c r="AW9" s="44"/>
      <c r="AX9" s="45">
        <f t="shared" si="2"/>
        <v>251</v>
      </c>
    </row>
    <row r="10" ht="15.75" customHeight="1">
      <c r="A10" s="46" t="s">
        <v>17</v>
      </c>
      <c r="B10" s="47" t="s">
        <v>179</v>
      </c>
      <c r="C10" s="48">
        <v>3.0</v>
      </c>
      <c r="D10" s="48">
        <v>563.0</v>
      </c>
      <c r="E10" s="49">
        <f>IFERROR(__xludf.DUMMYFUNCTION("""COMPUTED_VALUE"""),242.0)</f>
        <v>242</v>
      </c>
      <c r="F10" s="49">
        <f>IFERROR(__xludf.DUMMYFUNCTION("""COMPUTED_VALUE"""),1.0)</f>
        <v>1</v>
      </c>
      <c r="G10" s="49"/>
      <c r="H10" s="49">
        <f>IFERROR(__xludf.DUMMYFUNCTION("""COMPUTED_VALUE"""),242.0)</f>
        <v>242</v>
      </c>
      <c r="I10" s="44">
        <f>IFERROR(__xludf.DUMMYFUNCTION("""COMPUTED_VALUE"""),3.0)</f>
        <v>3</v>
      </c>
      <c r="J10" s="44">
        <f>IFERROR(__xludf.DUMMYFUNCTION("""COMPUTED_VALUE"""),1.0)</f>
        <v>1</v>
      </c>
      <c r="K10" s="44">
        <f>IFERROR(__xludf.DUMMYFUNCTION("""COMPUTED_VALUE"""),1.0)</f>
        <v>1</v>
      </c>
      <c r="L10" s="44"/>
      <c r="M10" s="44">
        <f>IFERROR(__xludf.DUMMYFUNCTION("""COMPUTED_VALUE"""),1.0)</f>
        <v>1</v>
      </c>
      <c r="N10" s="44"/>
      <c r="O10" s="44"/>
      <c r="P10" s="44">
        <f>IFERROR(__xludf.DUMMYFUNCTION("""COMPUTED_VALUE"""),1.0)</f>
        <v>1</v>
      </c>
      <c r="Q10" s="44"/>
      <c r="R10" s="44">
        <f>IFERROR(__xludf.DUMMYFUNCTION("""COMPUTED_VALUE"""),17.0)</f>
        <v>17</v>
      </c>
      <c r="S10" s="44"/>
      <c r="T10" s="44"/>
      <c r="U10" s="44"/>
      <c r="V10" s="44"/>
      <c r="W10" s="44"/>
      <c r="X10" s="44"/>
      <c r="Y10" s="44"/>
      <c r="Z10" s="44">
        <f>IFERROR(__xludf.DUMMYFUNCTION("""COMPUTED_VALUE"""),1.0)</f>
        <v>1</v>
      </c>
      <c r="AA10" s="44">
        <f>IFERROR(__xludf.DUMMYFUNCTION("""COMPUTED_VALUE"""),1.0)</f>
        <v>1</v>
      </c>
      <c r="AB10" s="44"/>
      <c r="AC10" s="44"/>
      <c r="AD10" s="44"/>
      <c r="AE10" s="44"/>
      <c r="AF10" s="44"/>
      <c r="AG10" s="44">
        <f>IFERROR(__xludf.DUMMYFUNCTION("""COMPUTED_VALUE"""),1.0)</f>
        <v>1</v>
      </c>
      <c r="AH10" s="44"/>
      <c r="AI10" s="44">
        <f>IFERROR(__xludf.DUMMYFUNCTION("""COMPUTED_VALUE"""),1.0)</f>
        <v>1</v>
      </c>
      <c r="AJ10" s="44"/>
      <c r="AK10" s="44"/>
      <c r="AL10" s="44"/>
      <c r="AM10" s="44">
        <f>IFERROR(__xludf.DUMMYFUNCTION("""COMPUTED_VALUE"""),29.0)</f>
        <v>29</v>
      </c>
      <c r="AN10" s="44">
        <f>IFERROR(__xludf.DUMMYFUNCTION("""COMPUTED_VALUE"""),1.0)</f>
        <v>1</v>
      </c>
      <c r="AO10" s="44">
        <f>IFERROR(__xludf.DUMMYFUNCTION("""COMPUTED_VALUE"""),1.0)</f>
        <v>1</v>
      </c>
      <c r="AP10" s="44"/>
      <c r="AQ10" s="44"/>
      <c r="AR10" s="44">
        <f>IFERROR(__xludf.DUMMYFUNCTION("""COMPUTED_VALUE"""),103.0)</f>
        <v>103</v>
      </c>
      <c r="AS10" s="44">
        <f>IFERROR(__xludf.DUMMYFUNCTION("""COMPUTED_VALUE"""),2.0)</f>
        <v>2</v>
      </c>
      <c r="AT10" s="44"/>
      <c r="AU10" s="44">
        <f>IFERROR(__xludf.DUMMYFUNCTION("""COMPUTED_VALUE"""),73.0)</f>
        <v>73</v>
      </c>
      <c r="AV10" s="44">
        <f>IFERROR(__xludf.DUMMYFUNCTION("""COMPUTED_VALUE"""),4.0)</f>
        <v>4</v>
      </c>
      <c r="AW10" s="44">
        <f>IFERROR(__xludf.DUMMYFUNCTION("""COMPUTED_VALUE"""),1.0)</f>
        <v>1</v>
      </c>
      <c r="AX10" s="45">
        <f t="shared" si="2"/>
        <v>242</v>
      </c>
    </row>
    <row r="11" ht="15.75" customHeight="1">
      <c r="A11" s="46" t="s">
        <v>17</v>
      </c>
      <c r="B11" s="47" t="s">
        <v>179</v>
      </c>
      <c r="C11" s="48">
        <v>4.0</v>
      </c>
      <c r="D11" s="48">
        <v>565.0</v>
      </c>
      <c r="E11" s="49">
        <f>IFERROR(__xludf.DUMMYFUNCTION("""COMPUTED_VALUE"""),246.0)</f>
        <v>246</v>
      </c>
      <c r="F11" s="49"/>
      <c r="G11" s="49">
        <f>IFERROR(__xludf.DUMMYFUNCTION("""COMPUTED_VALUE"""),2.0)</f>
        <v>2</v>
      </c>
      <c r="H11" s="49">
        <f>IFERROR(__xludf.DUMMYFUNCTION("""COMPUTED_VALUE"""),244.0)</f>
        <v>244</v>
      </c>
      <c r="I11" s="44"/>
      <c r="J11" s="44">
        <f>IFERROR(__xludf.DUMMYFUNCTION("""COMPUTED_VALUE"""),1.0)</f>
        <v>1</v>
      </c>
      <c r="K11" s="44">
        <f>IFERROR(__xludf.DUMMYFUNCTION("""COMPUTED_VALUE"""),1.0)</f>
        <v>1</v>
      </c>
      <c r="L11" s="44"/>
      <c r="M11" s="44"/>
      <c r="N11" s="44"/>
      <c r="O11" s="44"/>
      <c r="P11" s="44"/>
      <c r="Q11" s="44"/>
      <c r="R11" s="44">
        <f>IFERROR(__xludf.DUMMYFUNCTION("""COMPUTED_VALUE"""),17.0)</f>
        <v>17</v>
      </c>
      <c r="S11" s="44"/>
      <c r="T11" s="44">
        <f>IFERROR(__xludf.DUMMYFUNCTION("""COMPUTED_VALUE"""),1.0)</f>
        <v>1</v>
      </c>
      <c r="U11" s="44"/>
      <c r="V11" s="44"/>
      <c r="W11" s="44"/>
      <c r="X11" s="44">
        <f>IFERROR(__xludf.DUMMYFUNCTION("""COMPUTED_VALUE"""),1.0)</f>
        <v>1</v>
      </c>
      <c r="Y11" s="44"/>
      <c r="Z11" s="44"/>
      <c r="AA11" s="44">
        <f>IFERROR(__xludf.DUMMYFUNCTION("""COMPUTED_VALUE"""),1.0)</f>
        <v>1</v>
      </c>
      <c r="AB11" s="44"/>
      <c r="AC11" s="44"/>
      <c r="AD11" s="44">
        <f>IFERROR(__xludf.DUMMYFUNCTION("""COMPUTED_VALUE"""),1.0)</f>
        <v>1</v>
      </c>
      <c r="AE11" s="44"/>
      <c r="AF11" s="44">
        <f>IFERROR(__xludf.DUMMYFUNCTION("""COMPUTED_VALUE"""),1.0)</f>
        <v>1</v>
      </c>
      <c r="AG11" s="44"/>
      <c r="AH11" s="44">
        <f>IFERROR(__xludf.DUMMYFUNCTION("""COMPUTED_VALUE"""),2.0)</f>
        <v>2</v>
      </c>
      <c r="AI11" s="44">
        <f>IFERROR(__xludf.DUMMYFUNCTION("""COMPUTED_VALUE"""),1.0)</f>
        <v>1</v>
      </c>
      <c r="AJ11" s="44"/>
      <c r="AK11" s="44"/>
      <c r="AL11" s="44">
        <f>IFERROR(__xludf.DUMMYFUNCTION("""COMPUTED_VALUE"""),1.0)</f>
        <v>1</v>
      </c>
      <c r="AM11" s="44">
        <f>IFERROR(__xludf.DUMMYFUNCTION("""COMPUTED_VALUE"""),13.0)</f>
        <v>13</v>
      </c>
      <c r="AN11" s="44">
        <f>IFERROR(__xludf.DUMMYFUNCTION("""COMPUTED_VALUE"""),1.0)</f>
        <v>1</v>
      </c>
      <c r="AO11" s="44">
        <f>IFERROR(__xludf.DUMMYFUNCTION("""COMPUTED_VALUE"""),1.0)</f>
        <v>1</v>
      </c>
      <c r="AP11" s="44"/>
      <c r="AQ11" s="44"/>
      <c r="AR11" s="44">
        <f>IFERROR(__xludf.DUMMYFUNCTION("""COMPUTED_VALUE"""),98.0)</f>
        <v>98</v>
      </c>
      <c r="AS11" s="44">
        <f>IFERROR(__xludf.DUMMYFUNCTION("""COMPUTED_VALUE"""),1.0)</f>
        <v>1</v>
      </c>
      <c r="AT11" s="44"/>
      <c r="AU11" s="44">
        <f>IFERROR(__xludf.DUMMYFUNCTION("""COMPUTED_VALUE"""),99.0)</f>
        <v>99</v>
      </c>
      <c r="AV11" s="44">
        <f>IFERROR(__xludf.DUMMYFUNCTION("""COMPUTED_VALUE"""),3.0)</f>
        <v>3</v>
      </c>
      <c r="AW11" s="44"/>
      <c r="AX11" s="45">
        <f t="shared" si="2"/>
        <v>244</v>
      </c>
    </row>
    <row r="12" ht="15.75" customHeight="1">
      <c r="A12" s="46" t="s">
        <v>17</v>
      </c>
      <c r="B12" s="47" t="s">
        <v>179</v>
      </c>
      <c r="C12" s="48">
        <v>5.0</v>
      </c>
      <c r="D12" s="48">
        <v>565.0</v>
      </c>
      <c r="E12" s="49">
        <f>IFERROR(__xludf.DUMMYFUNCTION("""COMPUTED_VALUE"""),251.0)</f>
        <v>251</v>
      </c>
      <c r="F12" s="49">
        <f>IFERROR(__xludf.DUMMYFUNCTION("""COMPUTED_VALUE"""),2.0)</f>
        <v>2</v>
      </c>
      <c r="G12" s="49">
        <f>IFERROR(__xludf.DUMMYFUNCTION("""COMPUTED_VALUE"""),4.0)</f>
        <v>4</v>
      </c>
      <c r="H12" s="49">
        <f>IFERROR(__xludf.DUMMYFUNCTION("""COMPUTED_VALUE"""),249.0)</f>
        <v>249</v>
      </c>
      <c r="I12" s="44">
        <f>IFERROR(__xludf.DUMMYFUNCTION("""COMPUTED_VALUE"""),3.0)</f>
        <v>3</v>
      </c>
      <c r="J12" s="44"/>
      <c r="K12" s="44">
        <f>IFERROR(__xludf.DUMMYFUNCTION("""COMPUTED_VALUE"""),6.0)</f>
        <v>6</v>
      </c>
      <c r="L12" s="44"/>
      <c r="M12" s="44">
        <f>IFERROR(__xludf.DUMMYFUNCTION("""COMPUTED_VALUE"""),5.0)</f>
        <v>5</v>
      </c>
      <c r="N12" s="44"/>
      <c r="O12" s="44"/>
      <c r="P12" s="44"/>
      <c r="Q12" s="44">
        <f>IFERROR(__xludf.DUMMYFUNCTION("""COMPUTED_VALUE"""),1.0)</f>
        <v>1</v>
      </c>
      <c r="R12" s="44">
        <f>IFERROR(__xludf.DUMMYFUNCTION("""COMPUTED_VALUE"""),23.0)</f>
        <v>23</v>
      </c>
      <c r="S12" s="44">
        <f>IFERROR(__xludf.DUMMYFUNCTION("""COMPUTED_VALUE"""),1.0)</f>
        <v>1</v>
      </c>
      <c r="T12" s="44"/>
      <c r="U12" s="44"/>
      <c r="V12" s="44">
        <f>IFERROR(__xludf.DUMMYFUNCTION("""COMPUTED_VALUE"""),2.0)</f>
        <v>2</v>
      </c>
      <c r="W12" s="44"/>
      <c r="X12" s="44">
        <f>IFERROR(__xludf.DUMMYFUNCTION("""COMPUTED_VALUE"""),1.0)</f>
        <v>1</v>
      </c>
      <c r="Y12" s="44"/>
      <c r="Z12" s="44">
        <f>IFERROR(__xludf.DUMMYFUNCTION("""COMPUTED_VALUE"""),3.0)</f>
        <v>3</v>
      </c>
      <c r="AA12" s="44">
        <f>IFERROR(__xludf.DUMMYFUNCTION("""COMPUTED_VALUE"""),3.0)</f>
        <v>3</v>
      </c>
      <c r="AB12" s="44"/>
      <c r="AC12" s="44">
        <f>IFERROR(__xludf.DUMMYFUNCTION("""COMPUTED_VALUE"""),1.0)</f>
        <v>1</v>
      </c>
      <c r="AD12" s="44">
        <f>IFERROR(__xludf.DUMMYFUNCTION("""COMPUTED_VALUE"""),3.0)</f>
        <v>3</v>
      </c>
      <c r="AE12" s="44"/>
      <c r="AF12" s="44"/>
      <c r="AG12" s="44">
        <f>IFERROR(__xludf.DUMMYFUNCTION("""COMPUTED_VALUE"""),1.0)</f>
        <v>1</v>
      </c>
      <c r="AH12" s="44">
        <f>IFERROR(__xludf.DUMMYFUNCTION("""COMPUTED_VALUE"""),1.0)</f>
        <v>1</v>
      </c>
      <c r="AI12" s="44"/>
      <c r="AJ12" s="44"/>
      <c r="AK12" s="44"/>
      <c r="AL12" s="44"/>
      <c r="AM12" s="44">
        <f>IFERROR(__xludf.DUMMYFUNCTION("""COMPUTED_VALUE"""),19.0)</f>
        <v>19</v>
      </c>
      <c r="AN12" s="44"/>
      <c r="AO12" s="44"/>
      <c r="AP12" s="44"/>
      <c r="AQ12" s="44"/>
      <c r="AR12" s="44">
        <f>IFERROR(__xludf.DUMMYFUNCTION("""COMPUTED_VALUE"""),101.0)</f>
        <v>101</v>
      </c>
      <c r="AS12" s="44"/>
      <c r="AT12" s="44"/>
      <c r="AU12" s="44">
        <f>IFERROR(__xludf.DUMMYFUNCTION("""COMPUTED_VALUE"""),75.0)</f>
        <v>75</v>
      </c>
      <c r="AV12" s="44"/>
      <c r="AW12" s="44"/>
      <c r="AX12" s="45">
        <f t="shared" si="2"/>
        <v>249</v>
      </c>
    </row>
    <row r="13" ht="15.75" customHeight="1">
      <c r="A13" s="46" t="s">
        <v>17</v>
      </c>
      <c r="B13" s="47" t="s">
        <v>179</v>
      </c>
      <c r="C13" s="48">
        <v>6.0</v>
      </c>
      <c r="D13" s="48">
        <v>567.0</v>
      </c>
      <c r="E13" s="49">
        <f>IFERROR(__xludf.DUMMYFUNCTION("""COMPUTED_VALUE"""),252.0)</f>
        <v>252</v>
      </c>
      <c r="F13" s="49">
        <f>IFERROR(__xludf.DUMMYFUNCTION("""COMPUTED_VALUE"""),2.0)</f>
        <v>2</v>
      </c>
      <c r="G13" s="49">
        <f>IFERROR(__xludf.DUMMYFUNCTION("""COMPUTED_VALUE"""),4.0)</f>
        <v>4</v>
      </c>
      <c r="H13" s="49">
        <f>IFERROR(__xludf.DUMMYFUNCTION("""COMPUTED_VALUE"""),248.0)</f>
        <v>248</v>
      </c>
      <c r="I13" s="44">
        <f>IFERROR(__xludf.DUMMYFUNCTION("""COMPUTED_VALUE"""),1.0)</f>
        <v>1</v>
      </c>
      <c r="J13" s="44"/>
      <c r="K13" s="44"/>
      <c r="L13" s="44"/>
      <c r="M13" s="44"/>
      <c r="N13" s="44"/>
      <c r="O13" s="44"/>
      <c r="P13" s="44">
        <f>IFERROR(__xludf.DUMMYFUNCTION("""COMPUTED_VALUE"""),1.0)</f>
        <v>1</v>
      </c>
      <c r="Q13" s="44"/>
      <c r="R13" s="44">
        <f>IFERROR(__xludf.DUMMYFUNCTION("""COMPUTED_VALUE"""),17.0)</f>
        <v>17</v>
      </c>
      <c r="S13" s="44">
        <f>IFERROR(__xludf.DUMMYFUNCTION("""COMPUTED_VALUE"""),1.0)</f>
        <v>1</v>
      </c>
      <c r="T13" s="44"/>
      <c r="U13" s="44"/>
      <c r="V13" s="44"/>
      <c r="W13" s="44"/>
      <c r="X13" s="44"/>
      <c r="Y13" s="44"/>
      <c r="Z13" s="44"/>
      <c r="AA13" s="44"/>
      <c r="AB13" s="44"/>
      <c r="AC13" s="44"/>
      <c r="AD13" s="44"/>
      <c r="AE13" s="44"/>
      <c r="AF13" s="44">
        <f>IFERROR(__xludf.DUMMYFUNCTION("""COMPUTED_VALUE"""),1.0)</f>
        <v>1</v>
      </c>
      <c r="AG13" s="44"/>
      <c r="AH13" s="44">
        <f>IFERROR(__xludf.DUMMYFUNCTION("""COMPUTED_VALUE"""),1.0)</f>
        <v>1</v>
      </c>
      <c r="AI13" s="44">
        <f>IFERROR(__xludf.DUMMYFUNCTION("""COMPUTED_VALUE"""),1.0)</f>
        <v>1</v>
      </c>
      <c r="AJ13" s="44"/>
      <c r="AK13" s="44"/>
      <c r="AL13" s="44"/>
      <c r="AM13" s="44">
        <f>IFERROR(__xludf.DUMMYFUNCTION("""COMPUTED_VALUE"""),16.0)</f>
        <v>16</v>
      </c>
      <c r="AN13" s="44"/>
      <c r="AO13" s="44"/>
      <c r="AP13" s="44"/>
      <c r="AQ13" s="44"/>
      <c r="AR13" s="44">
        <f>IFERROR(__xludf.DUMMYFUNCTION("""COMPUTED_VALUE"""),103.0)</f>
        <v>103</v>
      </c>
      <c r="AS13" s="44">
        <f>IFERROR(__xludf.DUMMYFUNCTION("""COMPUTED_VALUE"""),1.0)</f>
        <v>1</v>
      </c>
      <c r="AT13" s="44"/>
      <c r="AU13" s="44">
        <f>IFERROR(__xludf.DUMMYFUNCTION("""COMPUTED_VALUE"""),101.0)</f>
        <v>101</v>
      </c>
      <c r="AV13" s="44">
        <f>IFERROR(__xludf.DUMMYFUNCTION("""COMPUTED_VALUE"""),3.0)</f>
        <v>3</v>
      </c>
      <c r="AW13" s="44">
        <f>IFERROR(__xludf.DUMMYFUNCTION("""COMPUTED_VALUE"""),1.0)</f>
        <v>1</v>
      </c>
      <c r="AX13" s="45">
        <f t="shared" si="2"/>
        <v>248</v>
      </c>
    </row>
    <row r="14" ht="15.75" customHeight="1">
      <c r="A14" s="46" t="s">
        <v>17</v>
      </c>
      <c r="B14" s="47" t="s">
        <v>179</v>
      </c>
      <c r="C14" s="48">
        <v>7.0</v>
      </c>
      <c r="D14" s="48">
        <v>566.0</v>
      </c>
      <c r="E14" s="49">
        <f>IFERROR(__xludf.DUMMYFUNCTION("""COMPUTED_VALUE"""),145.0)</f>
        <v>145</v>
      </c>
      <c r="F14" s="49"/>
      <c r="G14" s="49">
        <f>IFERROR(__xludf.DUMMYFUNCTION("""COMPUTED_VALUE"""),3.0)</f>
        <v>3</v>
      </c>
      <c r="H14" s="49">
        <f>IFERROR(__xludf.DUMMYFUNCTION("""COMPUTED_VALUE"""),142.0)</f>
        <v>142</v>
      </c>
      <c r="I14" s="44"/>
      <c r="J14" s="44"/>
      <c r="K14" s="44"/>
      <c r="L14" s="44"/>
      <c r="M14" s="44"/>
      <c r="N14" s="44"/>
      <c r="O14" s="44"/>
      <c r="P14" s="44"/>
      <c r="Q14" s="44"/>
      <c r="R14" s="44">
        <f>IFERROR(__xludf.DUMMYFUNCTION("""COMPUTED_VALUE"""),8.0)</f>
        <v>8</v>
      </c>
      <c r="S14" s="44"/>
      <c r="T14" s="44"/>
      <c r="U14" s="44"/>
      <c r="V14" s="44"/>
      <c r="W14" s="44"/>
      <c r="X14" s="44"/>
      <c r="Y14" s="44"/>
      <c r="Z14" s="44"/>
      <c r="AA14" s="44"/>
      <c r="AB14" s="44"/>
      <c r="AC14" s="44"/>
      <c r="AD14" s="44"/>
      <c r="AE14" s="44"/>
      <c r="AF14" s="44"/>
      <c r="AG14" s="44"/>
      <c r="AH14" s="44"/>
      <c r="AI14" s="44"/>
      <c r="AJ14" s="44"/>
      <c r="AK14" s="44"/>
      <c r="AL14" s="44">
        <f>IFERROR(__xludf.DUMMYFUNCTION("""COMPUTED_VALUE"""),1.0)</f>
        <v>1</v>
      </c>
      <c r="AM14" s="44">
        <f>IFERROR(__xludf.DUMMYFUNCTION("""COMPUTED_VALUE"""),12.0)</f>
        <v>12</v>
      </c>
      <c r="AN14" s="44">
        <f>IFERROR(__xludf.DUMMYFUNCTION("""COMPUTED_VALUE"""),1.0)</f>
        <v>1</v>
      </c>
      <c r="AO14" s="44"/>
      <c r="AP14" s="44"/>
      <c r="AQ14" s="44"/>
      <c r="AR14" s="44">
        <f>IFERROR(__xludf.DUMMYFUNCTION("""COMPUTED_VALUE"""),62.0)</f>
        <v>62</v>
      </c>
      <c r="AS14" s="44">
        <f>IFERROR(__xludf.DUMMYFUNCTION("""COMPUTED_VALUE"""),2.0)</f>
        <v>2</v>
      </c>
      <c r="AT14" s="44"/>
      <c r="AU14" s="44">
        <f>IFERROR(__xludf.DUMMYFUNCTION("""COMPUTED_VALUE"""),55.0)</f>
        <v>55</v>
      </c>
      <c r="AV14" s="44">
        <f>IFERROR(__xludf.DUMMYFUNCTION("""COMPUTED_VALUE"""),1.0)</f>
        <v>1</v>
      </c>
      <c r="AW14" s="44"/>
      <c r="AX14" s="45">
        <f t="shared" si="2"/>
        <v>142</v>
      </c>
    </row>
    <row r="15" ht="15.75" customHeight="1">
      <c r="A15" s="46" t="s">
        <v>17</v>
      </c>
      <c r="B15" s="47" t="s">
        <v>180</v>
      </c>
      <c r="C15" s="48">
        <v>1.0</v>
      </c>
      <c r="D15" s="48">
        <v>463.0</v>
      </c>
      <c r="E15" s="49">
        <f>IFERROR(__xludf.DUMMYFUNCTION("""COMPUTED_VALUE"""),233.0)</f>
        <v>233</v>
      </c>
      <c r="F15" s="49"/>
      <c r="G15" s="49">
        <f>IFERROR(__xludf.DUMMYFUNCTION("""COMPUTED_VALUE"""),2.0)</f>
        <v>2</v>
      </c>
      <c r="H15" s="49">
        <f>IFERROR(__xludf.DUMMYFUNCTION("""COMPUTED_VALUE"""),231.0)</f>
        <v>231</v>
      </c>
      <c r="I15" s="44">
        <f>IFERROR(__xludf.DUMMYFUNCTION("""COMPUTED_VALUE"""),2.0)</f>
        <v>2</v>
      </c>
      <c r="J15" s="44"/>
      <c r="K15" s="44">
        <f>IFERROR(__xludf.DUMMYFUNCTION("""COMPUTED_VALUE"""),1.0)</f>
        <v>1</v>
      </c>
      <c r="L15" s="44"/>
      <c r="M15" s="44"/>
      <c r="N15" s="44">
        <f>IFERROR(__xludf.DUMMYFUNCTION("""COMPUTED_VALUE"""),1.0)</f>
        <v>1</v>
      </c>
      <c r="O15" s="44"/>
      <c r="P15" s="44"/>
      <c r="Q15" s="44">
        <f>IFERROR(__xludf.DUMMYFUNCTION("""COMPUTED_VALUE"""),2.0)</f>
        <v>2</v>
      </c>
      <c r="R15" s="44">
        <f>IFERROR(__xludf.DUMMYFUNCTION("""COMPUTED_VALUE"""),63.0)</f>
        <v>63</v>
      </c>
      <c r="S15" s="44">
        <f>IFERROR(__xludf.DUMMYFUNCTION("""COMPUTED_VALUE"""),1.0)</f>
        <v>1</v>
      </c>
      <c r="T15" s="44"/>
      <c r="U15" s="44"/>
      <c r="V15" s="44">
        <f>IFERROR(__xludf.DUMMYFUNCTION("""COMPUTED_VALUE"""),1.0)</f>
        <v>1</v>
      </c>
      <c r="W15" s="44"/>
      <c r="X15" s="44">
        <f>IFERROR(__xludf.DUMMYFUNCTION("""COMPUTED_VALUE"""),1.0)</f>
        <v>1</v>
      </c>
      <c r="Y15" s="44"/>
      <c r="Z15" s="44"/>
      <c r="AA15" s="44">
        <f>IFERROR(__xludf.DUMMYFUNCTION("""COMPUTED_VALUE"""),3.0)</f>
        <v>3</v>
      </c>
      <c r="AB15" s="44"/>
      <c r="AC15" s="44">
        <f>IFERROR(__xludf.DUMMYFUNCTION("""COMPUTED_VALUE"""),4.0)</f>
        <v>4</v>
      </c>
      <c r="AD15" s="44"/>
      <c r="AE15" s="44">
        <f>IFERROR(__xludf.DUMMYFUNCTION("""COMPUTED_VALUE"""),1.0)</f>
        <v>1</v>
      </c>
      <c r="AF15" s="44"/>
      <c r="AG15" s="44"/>
      <c r="AH15" s="44">
        <f>IFERROR(__xludf.DUMMYFUNCTION("""COMPUTED_VALUE"""),2.0)</f>
        <v>2</v>
      </c>
      <c r="AI15" s="44"/>
      <c r="AJ15" s="44"/>
      <c r="AK15" s="44">
        <f>IFERROR(__xludf.DUMMYFUNCTION("""COMPUTED_VALUE"""),1.0)</f>
        <v>1</v>
      </c>
      <c r="AL15" s="44"/>
      <c r="AM15" s="44">
        <f>IFERROR(__xludf.DUMMYFUNCTION("""COMPUTED_VALUE"""),7.0)</f>
        <v>7</v>
      </c>
      <c r="AN15" s="44"/>
      <c r="AO15" s="44">
        <f>IFERROR(__xludf.DUMMYFUNCTION("""COMPUTED_VALUE"""),1.0)</f>
        <v>1</v>
      </c>
      <c r="AP15" s="44"/>
      <c r="AQ15" s="44"/>
      <c r="AR15" s="44">
        <f>IFERROR(__xludf.DUMMYFUNCTION("""COMPUTED_VALUE"""),54.0)</f>
        <v>54</v>
      </c>
      <c r="AS15" s="44">
        <f>IFERROR(__xludf.DUMMYFUNCTION("""COMPUTED_VALUE"""),1.0)</f>
        <v>1</v>
      </c>
      <c r="AT15" s="44"/>
      <c r="AU15" s="44">
        <f>IFERROR(__xludf.DUMMYFUNCTION("""COMPUTED_VALUE"""),84.0)</f>
        <v>84</v>
      </c>
      <c r="AV15" s="44">
        <f>IFERROR(__xludf.DUMMYFUNCTION("""COMPUTED_VALUE"""),1.0)</f>
        <v>1</v>
      </c>
      <c r="AW15" s="44"/>
      <c r="AX15" s="45">
        <f t="shared" si="2"/>
        <v>231</v>
      </c>
    </row>
    <row r="16" ht="15.75" customHeight="1">
      <c r="A16" s="46" t="s">
        <v>17</v>
      </c>
      <c r="B16" s="47" t="s">
        <v>180</v>
      </c>
      <c r="C16" s="48">
        <v>2.0</v>
      </c>
      <c r="D16" s="48">
        <v>468.0</v>
      </c>
      <c r="E16" s="49">
        <f>IFERROR(__xludf.DUMMYFUNCTION("""COMPUTED_VALUE"""),236.0)</f>
        <v>236</v>
      </c>
      <c r="F16" s="49"/>
      <c r="G16" s="49">
        <f>IFERROR(__xludf.DUMMYFUNCTION("""COMPUTED_VALUE"""),2.0)</f>
        <v>2</v>
      </c>
      <c r="H16" s="49">
        <f>IFERROR(__xludf.DUMMYFUNCTION("""COMPUTED_VALUE"""),234.0)</f>
        <v>234</v>
      </c>
      <c r="I16" s="44"/>
      <c r="J16" s="44"/>
      <c r="K16" s="44">
        <f>IFERROR(__xludf.DUMMYFUNCTION("""COMPUTED_VALUE"""),1.0)</f>
        <v>1</v>
      </c>
      <c r="L16" s="44"/>
      <c r="M16" s="44"/>
      <c r="N16" s="44"/>
      <c r="O16" s="44"/>
      <c r="P16" s="44"/>
      <c r="Q16" s="44"/>
      <c r="R16" s="44"/>
      <c r="S16" s="44">
        <f>IFERROR(__xludf.DUMMYFUNCTION("""COMPUTED_VALUE"""),65.0)</f>
        <v>65</v>
      </c>
      <c r="T16" s="44">
        <f>IFERROR(__xludf.DUMMYFUNCTION("""COMPUTED_VALUE"""),1.0)</f>
        <v>1</v>
      </c>
      <c r="U16" s="44"/>
      <c r="V16" s="44"/>
      <c r="W16" s="44"/>
      <c r="X16" s="44"/>
      <c r="Y16" s="44"/>
      <c r="Z16" s="44"/>
      <c r="AA16" s="44"/>
      <c r="AB16" s="44">
        <f>IFERROR(__xludf.DUMMYFUNCTION("""COMPUTED_VALUE"""),1.0)</f>
        <v>1</v>
      </c>
      <c r="AC16" s="44">
        <f>IFERROR(__xludf.DUMMYFUNCTION("""COMPUTED_VALUE"""),3.0)</f>
        <v>3</v>
      </c>
      <c r="AD16" s="44"/>
      <c r="AE16" s="44">
        <f>IFERROR(__xludf.DUMMYFUNCTION("""COMPUTED_VALUE"""),1.0)</f>
        <v>1</v>
      </c>
      <c r="AF16" s="44"/>
      <c r="AG16" s="44"/>
      <c r="AH16" s="44"/>
      <c r="AI16" s="44">
        <f>IFERROR(__xludf.DUMMYFUNCTION("""COMPUTED_VALUE"""),1.0)</f>
        <v>1</v>
      </c>
      <c r="AJ16" s="44"/>
      <c r="AK16" s="44"/>
      <c r="AL16" s="44"/>
      <c r="AM16" s="44">
        <f>IFERROR(__xludf.DUMMYFUNCTION("""COMPUTED_VALUE"""),8.0)</f>
        <v>8</v>
      </c>
      <c r="AN16" s="44"/>
      <c r="AO16" s="44">
        <f>IFERROR(__xludf.DUMMYFUNCTION("""COMPUTED_VALUE"""),1.0)</f>
        <v>1</v>
      </c>
      <c r="AP16" s="44"/>
      <c r="AQ16" s="44">
        <f>IFERROR(__xludf.DUMMYFUNCTION("""COMPUTED_VALUE"""),1.0)</f>
        <v>1</v>
      </c>
      <c r="AR16" s="44">
        <f>IFERROR(__xludf.DUMMYFUNCTION("""COMPUTED_VALUE"""),62.0)</f>
        <v>62</v>
      </c>
      <c r="AS16" s="44"/>
      <c r="AT16" s="44"/>
      <c r="AU16" s="44">
        <f>IFERROR(__xludf.DUMMYFUNCTION("""COMPUTED_VALUE"""),88.0)</f>
        <v>88</v>
      </c>
      <c r="AV16" s="44">
        <f>IFERROR(__xludf.DUMMYFUNCTION("""COMPUTED_VALUE"""),1.0)</f>
        <v>1</v>
      </c>
      <c r="AW16" s="44"/>
      <c r="AX16" s="45">
        <f t="shared" si="2"/>
        <v>234</v>
      </c>
    </row>
    <row r="17" ht="15.75" customHeight="1">
      <c r="A17" s="46" t="s">
        <v>17</v>
      </c>
      <c r="B17" s="47" t="s">
        <v>181</v>
      </c>
      <c r="C17" s="48">
        <v>1.0</v>
      </c>
      <c r="D17" s="48">
        <v>190.0</v>
      </c>
      <c r="E17" s="49">
        <f>IFERROR(__xludf.DUMMYFUNCTION("""COMPUTED_VALUE"""),112.0)</f>
        <v>112</v>
      </c>
      <c r="F17" s="49">
        <f>IFERROR(__xludf.DUMMYFUNCTION("""COMPUTED_VALUE"""),1.0)</f>
        <v>1</v>
      </c>
      <c r="G17" s="49"/>
      <c r="H17" s="49">
        <f>IFERROR(__xludf.DUMMYFUNCTION("""COMPUTED_VALUE"""),112.0)</f>
        <v>112</v>
      </c>
      <c r="I17" s="44"/>
      <c r="J17" s="44"/>
      <c r="K17" s="44">
        <f>IFERROR(__xludf.DUMMYFUNCTION("""COMPUTED_VALUE"""),6.0)</f>
        <v>6</v>
      </c>
      <c r="L17" s="44"/>
      <c r="M17" s="44"/>
      <c r="N17" s="44"/>
      <c r="O17" s="44"/>
      <c r="P17" s="44">
        <f>IFERROR(__xludf.DUMMYFUNCTION("""COMPUTED_VALUE"""),1.0)</f>
        <v>1</v>
      </c>
      <c r="Q17" s="44"/>
      <c r="R17" s="44">
        <f>IFERROR(__xludf.DUMMYFUNCTION("""COMPUTED_VALUE"""),21.0)</f>
        <v>21</v>
      </c>
      <c r="S17" s="44"/>
      <c r="T17" s="44"/>
      <c r="U17" s="44"/>
      <c r="V17" s="44"/>
      <c r="W17" s="44">
        <f>IFERROR(__xludf.DUMMYFUNCTION("""COMPUTED_VALUE"""),1.0)</f>
        <v>1</v>
      </c>
      <c r="X17" s="44"/>
      <c r="Y17" s="44"/>
      <c r="Z17" s="44"/>
      <c r="AA17" s="44"/>
      <c r="AB17" s="44"/>
      <c r="AC17" s="44"/>
      <c r="AD17" s="44"/>
      <c r="AE17" s="44">
        <f>IFERROR(__xludf.DUMMYFUNCTION("""COMPUTED_VALUE"""),1.0)</f>
        <v>1</v>
      </c>
      <c r="AF17" s="44">
        <f>IFERROR(__xludf.DUMMYFUNCTION("""COMPUTED_VALUE"""),1.0)</f>
        <v>1</v>
      </c>
      <c r="AG17" s="44">
        <f>IFERROR(__xludf.DUMMYFUNCTION("""COMPUTED_VALUE"""),1.0)</f>
        <v>1</v>
      </c>
      <c r="AH17" s="44"/>
      <c r="AI17" s="44"/>
      <c r="AJ17" s="44"/>
      <c r="AK17" s="44">
        <f>IFERROR(__xludf.DUMMYFUNCTION("""COMPUTED_VALUE"""),2.0)</f>
        <v>2</v>
      </c>
      <c r="AL17" s="44"/>
      <c r="AM17" s="44">
        <f>IFERROR(__xludf.DUMMYFUNCTION("""COMPUTED_VALUE"""),20.0)</f>
        <v>20</v>
      </c>
      <c r="AN17" s="44"/>
      <c r="AO17" s="44"/>
      <c r="AP17" s="44"/>
      <c r="AQ17" s="44"/>
      <c r="AR17" s="44">
        <f>IFERROR(__xludf.DUMMYFUNCTION("""COMPUTED_VALUE"""),21.0)</f>
        <v>21</v>
      </c>
      <c r="AS17" s="44">
        <f>IFERROR(__xludf.DUMMYFUNCTION("""COMPUTED_VALUE"""),1.0)</f>
        <v>1</v>
      </c>
      <c r="AT17" s="44"/>
      <c r="AU17" s="44">
        <f>IFERROR(__xludf.DUMMYFUNCTION("""COMPUTED_VALUE"""),36.0)</f>
        <v>36</v>
      </c>
      <c r="AV17" s="44"/>
      <c r="AW17" s="44"/>
      <c r="AX17" s="45">
        <f t="shared" si="2"/>
        <v>112</v>
      </c>
    </row>
    <row r="18" ht="15.75" customHeight="1">
      <c r="A18" s="46" t="s">
        <v>17</v>
      </c>
      <c r="B18" s="47" t="s">
        <v>182</v>
      </c>
      <c r="C18" s="48">
        <v>1.0</v>
      </c>
      <c r="D18" s="48">
        <v>264.0</v>
      </c>
      <c r="E18" s="49">
        <f>IFERROR(__xludf.DUMMYFUNCTION("""COMPUTED_VALUE"""),143.0)</f>
        <v>143</v>
      </c>
      <c r="F18" s="49">
        <f>IFERROR(__xludf.DUMMYFUNCTION("""COMPUTED_VALUE"""),3.0)</f>
        <v>3</v>
      </c>
      <c r="G18" s="49">
        <f>IFERROR(__xludf.DUMMYFUNCTION("""COMPUTED_VALUE"""),0.0)</f>
        <v>0</v>
      </c>
      <c r="H18" s="49">
        <f>IFERROR(__xludf.DUMMYFUNCTION("""COMPUTED_VALUE"""),143.0)</f>
        <v>143</v>
      </c>
      <c r="I18" s="44">
        <f>IFERROR(__xludf.DUMMYFUNCTION("""COMPUTED_VALUE"""),1.0)</f>
        <v>1</v>
      </c>
      <c r="J18" s="44"/>
      <c r="K18" s="44">
        <f>IFERROR(__xludf.DUMMYFUNCTION("""COMPUTED_VALUE"""),9.0)</f>
        <v>9</v>
      </c>
      <c r="L18" s="44"/>
      <c r="M18" s="44"/>
      <c r="N18" s="44"/>
      <c r="O18" s="44"/>
      <c r="P18" s="44"/>
      <c r="Q18" s="44"/>
      <c r="R18" s="44"/>
      <c r="S18" s="44">
        <f>IFERROR(__xludf.DUMMYFUNCTION("""COMPUTED_VALUE"""),1.0)</f>
        <v>1</v>
      </c>
      <c r="T18" s="44"/>
      <c r="U18" s="44"/>
      <c r="V18" s="44"/>
      <c r="W18" s="44"/>
      <c r="X18" s="44"/>
      <c r="Y18" s="44"/>
      <c r="Z18" s="44"/>
      <c r="AA18" s="44"/>
      <c r="AB18" s="44"/>
      <c r="AC18" s="44"/>
      <c r="AD18" s="44"/>
      <c r="AE18" s="44"/>
      <c r="AF18" s="44"/>
      <c r="AG18" s="44"/>
      <c r="AH18" s="44"/>
      <c r="AI18" s="44">
        <f>IFERROR(__xludf.DUMMYFUNCTION("""COMPUTED_VALUE"""),1.0)</f>
        <v>1</v>
      </c>
      <c r="AJ18" s="44"/>
      <c r="AK18" s="44"/>
      <c r="AL18" s="44"/>
      <c r="AM18" s="44">
        <f>IFERROR(__xludf.DUMMYFUNCTION("""COMPUTED_VALUE"""),8.0)</f>
        <v>8</v>
      </c>
      <c r="AN18" s="44"/>
      <c r="AO18" s="44"/>
      <c r="AP18" s="44"/>
      <c r="AQ18" s="44"/>
      <c r="AR18" s="44">
        <f>IFERROR(__xludf.DUMMYFUNCTION("""COMPUTED_VALUE"""),76.0)</f>
        <v>76</v>
      </c>
      <c r="AS18" s="44"/>
      <c r="AT18" s="44"/>
      <c r="AU18" s="44">
        <f>IFERROR(__xludf.DUMMYFUNCTION("""COMPUTED_VALUE"""),46.0)</f>
        <v>46</v>
      </c>
      <c r="AV18" s="44">
        <f>IFERROR(__xludf.DUMMYFUNCTION("""COMPUTED_VALUE"""),1.0)</f>
        <v>1</v>
      </c>
      <c r="AW18" s="44"/>
      <c r="AX18" s="45">
        <f t="shared" si="2"/>
        <v>143</v>
      </c>
    </row>
    <row r="19" ht="15.75" customHeight="1">
      <c r="A19" s="46" t="s">
        <v>17</v>
      </c>
      <c r="B19" s="47" t="s">
        <v>183</v>
      </c>
      <c r="C19" s="48">
        <v>1.0</v>
      </c>
      <c r="D19" s="48">
        <v>332.0</v>
      </c>
      <c r="E19" s="49">
        <f>IFERROR(__xludf.DUMMYFUNCTION("""COMPUTED_VALUE"""),213.0)</f>
        <v>213</v>
      </c>
      <c r="F19" s="49">
        <f>IFERROR(__xludf.DUMMYFUNCTION("""COMPUTED_VALUE"""),4.0)</f>
        <v>4</v>
      </c>
      <c r="G19" s="49">
        <f>IFERROR(__xludf.DUMMYFUNCTION("""COMPUTED_VALUE"""),2.0)</f>
        <v>2</v>
      </c>
      <c r="H19" s="49">
        <f>IFERROR(__xludf.DUMMYFUNCTION("""COMPUTED_VALUE"""),211.0)</f>
        <v>211</v>
      </c>
      <c r="I19" s="44">
        <f>IFERROR(__xludf.DUMMYFUNCTION("""COMPUTED_VALUE"""),1.0)</f>
        <v>1</v>
      </c>
      <c r="J19" s="44"/>
      <c r="K19" s="44">
        <f>IFERROR(__xludf.DUMMYFUNCTION("""COMPUTED_VALUE"""),11.0)</f>
        <v>11</v>
      </c>
      <c r="L19" s="44">
        <f>IFERROR(__xludf.DUMMYFUNCTION("""COMPUTED_VALUE"""),3.0)</f>
        <v>3</v>
      </c>
      <c r="M19" s="44">
        <f>IFERROR(__xludf.DUMMYFUNCTION("""COMPUTED_VALUE"""),4.0)</f>
        <v>4</v>
      </c>
      <c r="N19" s="44"/>
      <c r="O19" s="44">
        <f>IFERROR(__xludf.DUMMYFUNCTION("""COMPUTED_VALUE"""),1.0)</f>
        <v>1</v>
      </c>
      <c r="P19" s="44"/>
      <c r="Q19" s="44">
        <f>IFERROR(__xludf.DUMMYFUNCTION("""COMPUTED_VALUE"""),1.0)</f>
        <v>1</v>
      </c>
      <c r="R19" s="44">
        <f>IFERROR(__xludf.DUMMYFUNCTION("""COMPUTED_VALUE"""),27.0)</f>
        <v>27</v>
      </c>
      <c r="S19" s="44">
        <f>IFERROR(__xludf.DUMMYFUNCTION("""COMPUTED_VALUE"""),1.0)</f>
        <v>1</v>
      </c>
      <c r="T19" s="44"/>
      <c r="U19" s="44"/>
      <c r="V19" s="44">
        <f>IFERROR(__xludf.DUMMYFUNCTION("""COMPUTED_VALUE"""),2.0)</f>
        <v>2</v>
      </c>
      <c r="W19" s="44">
        <f>IFERROR(__xludf.DUMMYFUNCTION("""COMPUTED_VALUE"""),2.0)</f>
        <v>2</v>
      </c>
      <c r="X19" s="44">
        <f>IFERROR(__xludf.DUMMYFUNCTION("""COMPUTED_VALUE"""),2.0)</f>
        <v>2</v>
      </c>
      <c r="Y19" s="44"/>
      <c r="Z19" s="44"/>
      <c r="AA19" s="44">
        <f>IFERROR(__xludf.DUMMYFUNCTION("""COMPUTED_VALUE"""),2.0)</f>
        <v>2</v>
      </c>
      <c r="AB19" s="44"/>
      <c r="AC19" s="44">
        <f>IFERROR(__xludf.DUMMYFUNCTION("""COMPUTED_VALUE"""),1.0)</f>
        <v>1</v>
      </c>
      <c r="AD19" s="44"/>
      <c r="AE19" s="44"/>
      <c r="AF19" s="44"/>
      <c r="AG19" s="44"/>
      <c r="AH19" s="44">
        <f>IFERROR(__xludf.DUMMYFUNCTION("""COMPUTED_VALUE"""),1.0)</f>
        <v>1</v>
      </c>
      <c r="AI19" s="44"/>
      <c r="AJ19" s="44"/>
      <c r="AK19" s="44"/>
      <c r="AL19" s="44"/>
      <c r="AM19" s="44">
        <f>IFERROR(__xludf.DUMMYFUNCTION("""COMPUTED_VALUE"""),12.0)</f>
        <v>12</v>
      </c>
      <c r="AN19" s="44"/>
      <c r="AO19" s="44"/>
      <c r="AP19" s="44"/>
      <c r="AQ19" s="44"/>
      <c r="AR19" s="44">
        <f>IFERROR(__xludf.DUMMYFUNCTION("""COMPUTED_VALUE"""),82.0)</f>
        <v>82</v>
      </c>
      <c r="AS19" s="44">
        <f>IFERROR(__xludf.DUMMYFUNCTION("""COMPUTED_VALUE"""),4.0)</f>
        <v>4</v>
      </c>
      <c r="AT19" s="44"/>
      <c r="AU19" s="44">
        <f>IFERROR(__xludf.DUMMYFUNCTION("""COMPUTED_VALUE"""),45.0)</f>
        <v>45</v>
      </c>
      <c r="AV19" s="44">
        <f>IFERROR(__xludf.DUMMYFUNCTION("""COMPUTED_VALUE"""),3.0)</f>
        <v>3</v>
      </c>
      <c r="AW19" s="44">
        <f>IFERROR(__xludf.DUMMYFUNCTION("""COMPUTED_VALUE"""),6.0)</f>
        <v>6</v>
      </c>
      <c r="AX19" s="45">
        <f t="shared" si="2"/>
        <v>211</v>
      </c>
    </row>
    <row r="20" ht="15.75" customHeight="1">
      <c r="A20" s="46" t="s">
        <v>17</v>
      </c>
      <c r="B20" s="47" t="s">
        <v>184</v>
      </c>
      <c r="C20" s="48">
        <v>1.0</v>
      </c>
      <c r="D20" s="48">
        <v>506.0</v>
      </c>
      <c r="E20" s="49">
        <f>IFERROR(__xludf.DUMMYFUNCTION("""COMPUTED_VALUE"""),273.0)</f>
        <v>273</v>
      </c>
      <c r="F20" s="49">
        <f>IFERROR(__xludf.DUMMYFUNCTION("""COMPUTED_VALUE"""),1.0)</f>
        <v>1</v>
      </c>
      <c r="G20" s="49">
        <f>IFERROR(__xludf.DUMMYFUNCTION("""COMPUTED_VALUE"""),2.0)</f>
        <v>2</v>
      </c>
      <c r="H20" s="49">
        <f>IFERROR(__xludf.DUMMYFUNCTION("""COMPUTED_VALUE"""),271.0)</f>
        <v>271</v>
      </c>
      <c r="I20" s="44">
        <f>IFERROR(__xludf.DUMMYFUNCTION("""COMPUTED_VALUE"""),1.0)</f>
        <v>1</v>
      </c>
      <c r="J20" s="44">
        <f>IFERROR(__xludf.DUMMYFUNCTION("""COMPUTED_VALUE"""),1.0)</f>
        <v>1</v>
      </c>
      <c r="K20" s="44">
        <f>IFERROR(__xludf.DUMMYFUNCTION("""COMPUTED_VALUE"""),2.0)</f>
        <v>2</v>
      </c>
      <c r="L20" s="44"/>
      <c r="M20" s="44"/>
      <c r="N20" s="44">
        <f>IFERROR(__xludf.DUMMYFUNCTION("""COMPUTED_VALUE"""),1.0)</f>
        <v>1</v>
      </c>
      <c r="O20" s="44"/>
      <c r="P20" s="44"/>
      <c r="Q20" s="44"/>
      <c r="R20" s="44">
        <f>IFERROR(__xludf.DUMMYFUNCTION("""COMPUTED_VALUE"""),2.0)</f>
        <v>2</v>
      </c>
      <c r="S20" s="44">
        <f>IFERROR(__xludf.DUMMYFUNCTION("""COMPUTED_VALUE"""),2.0)</f>
        <v>2</v>
      </c>
      <c r="T20" s="44">
        <f>IFERROR(__xludf.DUMMYFUNCTION("""COMPUTED_VALUE"""),1.0)</f>
        <v>1</v>
      </c>
      <c r="U20" s="44"/>
      <c r="V20" s="44"/>
      <c r="W20" s="44"/>
      <c r="X20" s="44"/>
      <c r="Y20" s="44"/>
      <c r="Z20" s="44"/>
      <c r="AA20" s="44"/>
      <c r="AB20" s="44"/>
      <c r="AC20" s="44">
        <f>IFERROR(__xludf.DUMMYFUNCTION("""COMPUTED_VALUE"""),1.0)</f>
        <v>1</v>
      </c>
      <c r="AD20" s="44">
        <f>IFERROR(__xludf.DUMMYFUNCTION("""COMPUTED_VALUE"""),1.0)</f>
        <v>1</v>
      </c>
      <c r="AE20" s="44">
        <f>IFERROR(__xludf.DUMMYFUNCTION("""COMPUTED_VALUE"""),1.0)</f>
        <v>1</v>
      </c>
      <c r="AF20" s="44"/>
      <c r="AG20" s="44">
        <f>IFERROR(__xludf.DUMMYFUNCTION("""COMPUTED_VALUE"""),1.0)</f>
        <v>1</v>
      </c>
      <c r="AH20" s="44"/>
      <c r="AI20" s="44"/>
      <c r="AJ20" s="44"/>
      <c r="AK20" s="44"/>
      <c r="AL20" s="44"/>
      <c r="AM20" s="44">
        <f>IFERROR(__xludf.DUMMYFUNCTION("""COMPUTED_VALUE"""),52.0)</f>
        <v>52</v>
      </c>
      <c r="AN20" s="44"/>
      <c r="AO20" s="44">
        <f>IFERROR(__xludf.DUMMYFUNCTION("""COMPUTED_VALUE"""),3.0)</f>
        <v>3</v>
      </c>
      <c r="AP20" s="44"/>
      <c r="AQ20" s="44">
        <f>IFERROR(__xludf.DUMMYFUNCTION("""COMPUTED_VALUE"""),1.0)</f>
        <v>1</v>
      </c>
      <c r="AR20" s="44">
        <f>IFERROR(__xludf.DUMMYFUNCTION("""COMPUTED_VALUE"""),74.0)</f>
        <v>74</v>
      </c>
      <c r="AS20" s="44"/>
      <c r="AT20" s="44"/>
      <c r="AU20" s="44">
        <f>IFERROR(__xludf.DUMMYFUNCTION("""COMPUTED_VALUE"""),124.0)</f>
        <v>124</v>
      </c>
      <c r="AV20" s="44">
        <f>IFERROR(__xludf.DUMMYFUNCTION("""COMPUTED_VALUE"""),2.0)</f>
        <v>2</v>
      </c>
      <c r="AW20" s="44">
        <f>IFERROR(__xludf.DUMMYFUNCTION("""COMPUTED_VALUE"""),1.0)</f>
        <v>1</v>
      </c>
      <c r="AX20" s="45">
        <f t="shared" si="2"/>
        <v>271</v>
      </c>
    </row>
    <row r="21" ht="15.75" customHeight="1">
      <c r="A21" s="46" t="s">
        <v>17</v>
      </c>
      <c r="B21" s="47" t="s">
        <v>184</v>
      </c>
      <c r="C21" s="48">
        <v>2.0</v>
      </c>
      <c r="D21" s="48">
        <v>507.0</v>
      </c>
      <c r="E21" s="49">
        <f>IFERROR(__xludf.DUMMYFUNCTION("""COMPUTED_VALUE"""),246.0)</f>
        <v>246</v>
      </c>
      <c r="F21" s="49">
        <f>IFERROR(__xludf.DUMMYFUNCTION("""COMPUTED_VALUE"""),1.0)</f>
        <v>1</v>
      </c>
      <c r="G21" s="49">
        <f>IFERROR(__xludf.DUMMYFUNCTION("""COMPUTED_VALUE"""),1.0)</f>
        <v>1</v>
      </c>
      <c r="H21" s="49">
        <f>IFERROR(__xludf.DUMMYFUNCTION("""COMPUTED_VALUE"""),246.0)</f>
        <v>246</v>
      </c>
      <c r="I21" s="44"/>
      <c r="J21" s="44"/>
      <c r="K21" s="44">
        <f>IFERROR(__xludf.DUMMYFUNCTION("""COMPUTED_VALUE"""),1.0)</f>
        <v>1</v>
      </c>
      <c r="L21" s="44"/>
      <c r="M21" s="44"/>
      <c r="N21" s="44">
        <f>IFERROR(__xludf.DUMMYFUNCTION("""COMPUTED_VALUE"""),1.0)</f>
        <v>1</v>
      </c>
      <c r="O21" s="44"/>
      <c r="P21" s="44"/>
      <c r="Q21" s="44">
        <f>IFERROR(__xludf.DUMMYFUNCTION("""COMPUTED_VALUE"""),1.0)</f>
        <v>1</v>
      </c>
      <c r="R21" s="44">
        <f>IFERROR(__xludf.DUMMYFUNCTION("""COMPUTED_VALUE"""),1.0)</f>
        <v>1</v>
      </c>
      <c r="S21" s="44"/>
      <c r="T21" s="44"/>
      <c r="U21" s="44"/>
      <c r="V21" s="44"/>
      <c r="W21" s="44"/>
      <c r="X21" s="44"/>
      <c r="Y21" s="44"/>
      <c r="Z21" s="44"/>
      <c r="AA21" s="44"/>
      <c r="AB21" s="44"/>
      <c r="AC21" s="44"/>
      <c r="AD21" s="44"/>
      <c r="AE21" s="44"/>
      <c r="AF21" s="44"/>
      <c r="AG21" s="44"/>
      <c r="AH21" s="44"/>
      <c r="AI21" s="44"/>
      <c r="AJ21" s="44">
        <f>IFERROR(__xludf.DUMMYFUNCTION("""COMPUTED_VALUE"""),1.0)</f>
        <v>1</v>
      </c>
      <c r="AK21" s="44"/>
      <c r="AL21" s="44">
        <f>IFERROR(__xludf.DUMMYFUNCTION("""COMPUTED_VALUE"""),1.0)</f>
        <v>1</v>
      </c>
      <c r="AM21" s="44">
        <f>IFERROR(__xludf.DUMMYFUNCTION("""COMPUTED_VALUE"""),63.0)</f>
        <v>63</v>
      </c>
      <c r="AN21" s="44">
        <f>IFERROR(__xludf.DUMMYFUNCTION("""COMPUTED_VALUE"""),1.0)</f>
        <v>1</v>
      </c>
      <c r="AO21" s="44">
        <f>IFERROR(__xludf.DUMMYFUNCTION("""COMPUTED_VALUE"""),2.0)</f>
        <v>2</v>
      </c>
      <c r="AP21" s="44">
        <f>IFERROR(__xludf.DUMMYFUNCTION("""COMPUTED_VALUE"""),1.0)</f>
        <v>1</v>
      </c>
      <c r="AQ21" s="44"/>
      <c r="AR21" s="44">
        <f>IFERROR(__xludf.DUMMYFUNCTION("""COMPUTED_VALUE"""),68.0)</f>
        <v>68</v>
      </c>
      <c r="AS21" s="44">
        <f>IFERROR(__xludf.DUMMYFUNCTION("""COMPUTED_VALUE"""),1.0)</f>
        <v>1</v>
      </c>
      <c r="AT21" s="44">
        <f>IFERROR(__xludf.DUMMYFUNCTION("""COMPUTED_VALUE"""),1.0)</f>
        <v>1</v>
      </c>
      <c r="AU21" s="44">
        <f>IFERROR(__xludf.DUMMYFUNCTION("""COMPUTED_VALUE"""),99.0)</f>
        <v>99</v>
      </c>
      <c r="AV21" s="44">
        <f>IFERROR(__xludf.DUMMYFUNCTION("""COMPUTED_VALUE"""),4.0)</f>
        <v>4</v>
      </c>
      <c r="AW21" s="44"/>
      <c r="AX21" s="45">
        <f t="shared" si="2"/>
        <v>246</v>
      </c>
    </row>
    <row r="22" ht="15.75" customHeight="1">
      <c r="A22" s="46" t="s">
        <v>17</v>
      </c>
      <c r="B22" s="47" t="s">
        <v>185</v>
      </c>
      <c r="C22" s="48">
        <v>1.0</v>
      </c>
      <c r="D22" s="48">
        <v>263.0</v>
      </c>
      <c r="E22" s="49">
        <f>IFERROR(__xludf.DUMMYFUNCTION("""COMPUTED_VALUE"""),158.0)</f>
        <v>158</v>
      </c>
      <c r="F22" s="49">
        <f>IFERROR(__xludf.DUMMYFUNCTION("""COMPUTED_VALUE"""),2.0)</f>
        <v>2</v>
      </c>
      <c r="G22" s="49">
        <f>IFERROR(__xludf.DUMMYFUNCTION("""COMPUTED_VALUE"""),1.0)</f>
        <v>1</v>
      </c>
      <c r="H22" s="49">
        <f>IFERROR(__xludf.DUMMYFUNCTION("""COMPUTED_VALUE"""),157.0)</f>
        <v>157</v>
      </c>
      <c r="I22" s="44"/>
      <c r="J22" s="44"/>
      <c r="K22" s="44"/>
      <c r="L22" s="44"/>
      <c r="M22" s="44"/>
      <c r="N22" s="44"/>
      <c r="O22" s="44">
        <f>IFERROR(__xludf.DUMMYFUNCTION("""COMPUTED_VALUE"""),1.0)</f>
        <v>1</v>
      </c>
      <c r="P22" s="44"/>
      <c r="Q22" s="44"/>
      <c r="R22" s="44"/>
      <c r="S22" s="44"/>
      <c r="T22" s="44"/>
      <c r="U22" s="44">
        <f>IFERROR(__xludf.DUMMYFUNCTION("""COMPUTED_VALUE"""),1.0)</f>
        <v>1</v>
      </c>
      <c r="V22" s="44"/>
      <c r="W22" s="44"/>
      <c r="X22" s="44"/>
      <c r="Y22" s="44"/>
      <c r="Z22" s="44"/>
      <c r="AA22" s="44"/>
      <c r="AB22" s="44"/>
      <c r="AC22" s="44"/>
      <c r="AD22" s="44"/>
      <c r="AE22" s="44"/>
      <c r="AF22" s="44"/>
      <c r="AG22" s="44"/>
      <c r="AH22" s="44"/>
      <c r="AI22" s="44"/>
      <c r="AJ22" s="44"/>
      <c r="AK22" s="44"/>
      <c r="AL22" s="44"/>
      <c r="AM22" s="44">
        <f>IFERROR(__xludf.DUMMYFUNCTION("""COMPUTED_VALUE"""),71.0)</f>
        <v>71</v>
      </c>
      <c r="AN22" s="44"/>
      <c r="AO22" s="44"/>
      <c r="AP22" s="44"/>
      <c r="AQ22" s="44"/>
      <c r="AR22" s="44">
        <f>IFERROR(__xludf.DUMMYFUNCTION("""COMPUTED_VALUE"""),82.0)</f>
        <v>82</v>
      </c>
      <c r="AS22" s="44"/>
      <c r="AT22" s="44"/>
      <c r="AU22" s="44"/>
      <c r="AV22" s="44"/>
      <c r="AW22" s="44">
        <f>IFERROR(__xludf.DUMMYFUNCTION("""COMPUTED_VALUE"""),2.0)</f>
        <v>2</v>
      </c>
      <c r="AX22" s="45">
        <f t="shared" si="2"/>
        <v>157</v>
      </c>
    </row>
    <row r="23" ht="15.75" customHeight="1">
      <c r="A23" s="46" t="s">
        <v>17</v>
      </c>
      <c r="B23" s="47" t="s">
        <v>186</v>
      </c>
      <c r="C23" s="48">
        <v>1.0</v>
      </c>
      <c r="D23" s="48">
        <v>415.0</v>
      </c>
      <c r="E23" s="49">
        <f>IFERROR(__xludf.DUMMYFUNCTION("""COMPUTED_VALUE"""),183.0)</f>
        <v>183</v>
      </c>
      <c r="F23" s="49">
        <f>IFERROR(__xludf.DUMMYFUNCTION("""COMPUTED_VALUE"""),6.0)</f>
        <v>6</v>
      </c>
      <c r="G23" s="49">
        <f>IFERROR(__xludf.DUMMYFUNCTION("""COMPUTED_VALUE"""),3.0)</f>
        <v>3</v>
      </c>
      <c r="H23" s="49">
        <f>IFERROR(__xludf.DUMMYFUNCTION("""COMPUTED_VALUE"""),180.0)</f>
        <v>180</v>
      </c>
      <c r="I23" s="44">
        <f>IFERROR(__xludf.DUMMYFUNCTION("""COMPUTED_VALUE"""),0.0)</f>
        <v>0</v>
      </c>
      <c r="J23" s="44">
        <f>IFERROR(__xludf.DUMMYFUNCTION("""COMPUTED_VALUE"""),0.0)</f>
        <v>0</v>
      </c>
      <c r="K23" s="44">
        <f>IFERROR(__xludf.DUMMYFUNCTION("""COMPUTED_VALUE"""),4.0)</f>
        <v>4</v>
      </c>
      <c r="L23" s="44">
        <f>IFERROR(__xludf.DUMMYFUNCTION("""COMPUTED_VALUE"""),0.0)</f>
        <v>0</v>
      </c>
      <c r="M23" s="44">
        <f>IFERROR(__xludf.DUMMYFUNCTION("""COMPUTED_VALUE"""),0.0)</f>
        <v>0</v>
      </c>
      <c r="N23" s="44">
        <f>IFERROR(__xludf.DUMMYFUNCTION("""COMPUTED_VALUE"""),1.0)</f>
        <v>1</v>
      </c>
      <c r="O23" s="44">
        <f>IFERROR(__xludf.DUMMYFUNCTION("""COMPUTED_VALUE"""),0.0)</f>
        <v>0</v>
      </c>
      <c r="P23" s="44">
        <f>IFERROR(__xludf.DUMMYFUNCTION("""COMPUTED_VALUE"""),0.0)</f>
        <v>0</v>
      </c>
      <c r="Q23" s="44">
        <f>IFERROR(__xludf.DUMMYFUNCTION("""COMPUTED_VALUE"""),0.0)</f>
        <v>0</v>
      </c>
      <c r="R23" s="44">
        <f>IFERROR(__xludf.DUMMYFUNCTION("""COMPUTED_VALUE"""),3.0)</f>
        <v>3</v>
      </c>
      <c r="S23" s="44">
        <f>IFERROR(__xludf.DUMMYFUNCTION("""COMPUTED_VALUE"""),1.0)</f>
        <v>1</v>
      </c>
      <c r="T23" s="44">
        <f>IFERROR(__xludf.DUMMYFUNCTION("""COMPUTED_VALUE"""),0.0)</f>
        <v>0</v>
      </c>
      <c r="U23" s="44">
        <f>IFERROR(__xludf.DUMMYFUNCTION("""COMPUTED_VALUE"""),0.0)</f>
        <v>0</v>
      </c>
      <c r="V23" s="44">
        <f>IFERROR(__xludf.DUMMYFUNCTION("""COMPUTED_VALUE"""),0.0)</f>
        <v>0</v>
      </c>
      <c r="W23" s="44">
        <f>IFERROR(__xludf.DUMMYFUNCTION("""COMPUTED_VALUE"""),0.0)</f>
        <v>0</v>
      </c>
      <c r="X23" s="44">
        <f>IFERROR(__xludf.DUMMYFUNCTION("""COMPUTED_VALUE"""),0.0)</f>
        <v>0</v>
      </c>
      <c r="Y23" s="44">
        <f>IFERROR(__xludf.DUMMYFUNCTION("""COMPUTED_VALUE"""),0.0)</f>
        <v>0</v>
      </c>
      <c r="Z23" s="44">
        <f>IFERROR(__xludf.DUMMYFUNCTION("""COMPUTED_VALUE"""),0.0)</f>
        <v>0</v>
      </c>
      <c r="AA23" s="44">
        <f>IFERROR(__xludf.DUMMYFUNCTION("""COMPUTED_VALUE"""),2.0)</f>
        <v>2</v>
      </c>
      <c r="AB23" s="44">
        <f>IFERROR(__xludf.DUMMYFUNCTION("""COMPUTED_VALUE"""),0.0)</f>
        <v>0</v>
      </c>
      <c r="AC23" s="44">
        <f>IFERROR(__xludf.DUMMYFUNCTION("""COMPUTED_VALUE"""),1.0)</f>
        <v>1</v>
      </c>
      <c r="AD23" s="44">
        <f>IFERROR(__xludf.DUMMYFUNCTION("""COMPUTED_VALUE"""),0.0)</f>
        <v>0</v>
      </c>
      <c r="AE23" s="44">
        <f>IFERROR(__xludf.DUMMYFUNCTION("""COMPUTED_VALUE"""),0.0)</f>
        <v>0</v>
      </c>
      <c r="AF23" s="44">
        <f>IFERROR(__xludf.DUMMYFUNCTION("""COMPUTED_VALUE"""),0.0)</f>
        <v>0</v>
      </c>
      <c r="AG23" s="44">
        <f>IFERROR(__xludf.DUMMYFUNCTION("""COMPUTED_VALUE"""),0.0)</f>
        <v>0</v>
      </c>
      <c r="AH23" s="44">
        <f>IFERROR(__xludf.DUMMYFUNCTION("""COMPUTED_VALUE"""),0.0)</f>
        <v>0</v>
      </c>
      <c r="AI23" s="44">
        <f>IFERROR(__xludf.DUMMYFUNCTION("""COMPUTED_VALUE"""),1.0)</f>
        <v>1</v>
      </c>
      <c r="AJ23" s="44">
        <f>IFERROR(__xludf.DUMMYFUNCTION("""COMPUTED_VALUE"""),0.0)</f>
        <v>0</v>
      </c>
      <c r="AK23" s="44">
        <f>IFERROR(__xludf.DUMMYFUNCTION("""COMPUTED_VALUE"""),1.0)</f>
        <v>1</v>
      </c>
      <c r="AL23" s="44">
        <f>IFERROR(__xludf.DUMMYFUNCTION("""COMPUTED_VALUE"""),0.0)</f>
        <v>0</v>
      </c>
      <c r="AM23" s="44">
        <f>IFERROR(__xludf.DUMMYFUNCTION("""COMPUTED_VALUE"""),2.0)</f>
        <v>2</v>
      </c>
      <c r="AN23" s="44">
        <f>IFERROR(__xludf.DUMMYFUNCTION("""COMPUTED_VALUE"""),0.0)</f>
        <v>0</v>
      </c>
      <c r="AO23" s="44">
        <f>IFERROR(__xludf.DUMMYFUNCTION("""COMPUTED_VALUE"""),1.0)</f>
        <v>1</v>
      </c>
      <c r="AP23" s="44">
        <f>IFERROR(__xludf.DUMMYFUNCTION("""COMPUTED_VALUE"""),0.0)</f>
        <v>0</v>
      </c>
      <c r="AQ23" s="44">
        <f>IFERROR(__xludf.DUMMYFUNCTION("""COMPUTED_VALUE"""),1.0)</f>
        <v>1</v>
      </c>
      <c r="AR23" s="44">
        <f>IFERROR(__xludf.DUMMYFUNCTION("""COMPUTED_VALUE"""),147.0)</f>
        <v>147</v>
      </c>
      <c r="AS23" s="44">
        <f>IFERROR(__xludf.DUMMYFUNCTION("""COMPUTED_VALUE"""),6.0)</f>
        <v>6</v>
      </c>
      <c r="AT23" s="44">
        <f>IFERROR(__xludf.DUMMYFUNCTION("""COMPUTED_VALUE"""),0.0)</f>
        <v>0</v>
      </c>
      <c r="AU23" s="44">
        <f>IFERROR(__xludf.DUMMYFUNCTION("""COMPUTED_VALUE"""),3.0)</f>
        <v>3</v>
      </c>
      <c r="AV23" s="44">
        <f>IFERROR(__xludf.DUMMYFUNCTION("""COMPUTED_VALUE"""),4.0)</f>
        <v>4</v>
      </c>
      <c r="AW23" s="44">
        <f>IFERROR(__xludf.DUMMYFUNCTION("""COMPUTED_VALUE"""),2.0)</f>
        <v>2</v>
      </c>
      <c r="AX23" s="45">
        <f t="shared" si="2"/>
        <v>180</v>
      </c>
    </row>
    <row r="24" ht="15.75" customHeight="1">
      <c r="A24" s="46" t="s">
        <v>17</v>
      </c>
      <c r="B24" s="47" t="s">
        <v>187</v>
      </c>
      <c r="C24" s="48">
        <v>1.0</v>
      </c>
      <c r="D24" s="48">
        <v>178.0</v>
      </c>
      <c r="E24" s="49">
        <f>IFERROR(__xludf.DUMMYFUNCTION("""COMPUTED_VALUE"""),108.0)</f>
        <v>108</v>
      </c>
      <c r="F24" s="49">
        <f>IFERROR(__xludf.DUMMYFUNCTION("""COMPUTED_VALUE"""),3.0)</f>
        <v>3</v>
      </c>
      <c r="G24" s="49">
        <f>IFERROR(__xludf.DUMMYFUNCTION("""COMPUTED_VALUE"""),1.0)</f>
        <v>1</v>
      </c>
      <c r="H24" s="49">
        <f>IFERROR(__xludf.DUMMYFUNCTION("""COMPUTED_VALUE"""),107.0)</f>
        <v>107</v>
      </c>
      <c r="I24" s="44">
        <f>IFERROR(__xludf.DUMMYFUNCTION("""COMPUTED_VALUE"""),2.0)</f>
        <v>2</v>
      </c>
      <c r="J24" s="44"/>
      <c r="K24" s="44">
        <f>IFERROR(__xludf.DUMMYFUNCTION("""COMPUTED_VALUE"""),1.0)</f>
        <v>1</v>
      </c>
      <c r="L24" s="44"/>
      <c r="M24" s="44">
        <f>IFERROR(__xludf.DUMMYFUNCTION("""COMPUTED_VALUE"""),1.0)</f>
        <v>1</v>
      </c>
      <c r="N24" s="44">
        <f>IFERROR(__xludf.DUMMYFUNCTION("""COMPUTED_VALUE"""),1.0)</f>
        <v>1</v>
      </c>
      <c r="O24" s="44"/>
      <c r="P24" s="44"/>
      <c r="Q24" s="44"/>
      <c r="R24" s="44">
        <f>IFERROR(__xludf.DUMMYFUNCTION("""COMPUTED_VALUE"""),15.0)</f>
        <v>15</v>
      </c>
      <c r="S24" s="44"/>
      <c r="T24" s="44"/>
      <c r="U24" s="44"/>
      <c r="V24" s="44"/>
      <c r="W24" s="44"/>
      <c r="X24" s="44"/>
      <c r="Y24" s="44"/>
      <c r="Z24" s="44"/>
      <c r="AA24" s="44">
        <f>IFERROR(__xludf.DUMMYFUNCTION("""COMPUTED_VALUE"""),3.0)</f>
        <v>3</v>
      </c>
      <c r="AB24" s="44"/>
      <c r="AC24" s="44"/>
      <c r="AD24" s="44"/>
      <c r="AE24" s="44"/>
      <c r="AF24" s="44"/>
      <c r="AG24" s="44"/>
      <c r="AH24" s="44">
        <f>IFERROR(__xludf.DUMMYFUNCTION("""COMPUTED_VALUE"""),1.0)</f>
        <v>1</v>
      </c>
      <c r="AI24" s="44"/>
      <c r="AJ24" s="44"/>
      <c r="AK24" s="44"/>
      <c r="AL24" s="44"/>
      <c r="AM24" s="44">
        <f>IFERROR(__xludf.DUMMYFUNCTION("""COMPUTED_VALUE"""),1.0)</f>
        <v>1</v>
      </c>
      <c r="AN24" s="44"/>
      <c r="AO24" s="44"/>
      <c r="AP24" s="44"/>
      <c r="AQ24" s="44"/>
      <c r="AR24" s="44">
        <f>IFERROR(__xludf.DUMMYFUNCTION("""COMPUTED_VALUE"""),61.0)</f>
        <v>61</v>
      </c>
      <c r="AS24" s="44">
        <f>IFERROR(__xludf.DUMMYFUNCTION("""COMPUTED_VALUE"""),1.0)</f>
        <v>1</v>
      </c>
      <c r="AT24" s="44"/>
      <c r="AU24" s="44">
        <f>IFERROR(__xludf.DUMMYFUNCTION("""COMPUTED_VALUE"""),19.0)</f>
        <v>19</v>
      </c>
      <c r="AV24" s="44">
        <f>IFERROR(__xludf.DUMMYFUNCTION("""COMPUTED_VALUE"""),1.0)</f>
        <v>1</v>
      </c>
      <c r="AW24" s="44"/>
      <c r="AX24" s="45">
        <f t="shared" si="2"/>
        <v>107</v>
      </c>
    </row>
    <row r="25" ht="15.75" customHeight="1">
      <c r="A25" s="46" t="s">
        <v>17</v>
      </c>
      <c r="B25" s="47" t="s">
        <v>17</v>
      </c>
      <c r="C25" s="48">
        <v>1.0</v>
      </c>
      <c r="D25" s="48">
        <v>571.0</v>
      </c>
      <c r="E25" s="49">
        <f>IFERROR(__xludf.DUMMYFUNCTION("""COMPUTED_VALUE"""),277.0)</f>
        <v>277</v>
      </c>
      <c r="F25" s="49">
        <f>IFERROR(__xludf.DUMMYFUNCTION("""COMPUTED_VALUE"""),1.0)</f>
        <v>1</v>
      </c>
      <c r="G25" s="49">
        <f>IFERROR(__xludf.DUMMYFUNCTION("""COMPUTED_VALUE"""),2.0)</f>
        <v>2</v>
      </c>
      <c r="H25" s="49">
        <f>IFERROR(__xludf.DUMMYFUNCTION("""COMPUTED_VALUE"""),275.0)</f>
        <v>275</v>
      </c>
      <c r="I25" s="44"/>
      <c r="J25" s="44">
        <f>IFERROR(__xludf.DUMMYFUNCTION("""COMPUTED_VALUE"""),3.0)</f>
        <v>3</v>
      </c>
      <c r="K25" s="44">
        <f>IFERROR(__xludf.DUMMYFUNCTION("""COMPUTED_VALUE"""),3.0)</f>
        <v>3</v>
      </c>
      <c r="L25" s="44"/>
      <c r="M25" s="44">
        <f>IFERROR(__xludf.DUMMYFUNCTION("""COMPUTED_VALUE"""),2.0)</f>
        <v>2</v>
      </c>
      <c r="N25" s="44"/>
      <c r="O25" s="44"/>
      <c r="P25" s="44">
        <f>IFERROR(__xludf.DUMMYFUNCTION("""COMPUTED_VALUE"""),1.0)</f>
        <v>1</v>
      </c>
      <c r="Q25" s="44"/>
      <c r="R25" s="44">
        <f>IFERROR(__xludf.DUMMYFUNCTION("""COMPUTED_VALUE"""),39.0)</f>
        <v>39</v>
      </c>
      <c r="S25" s="44">
        <f>IFERROR(__xludf.DUMMYFUNCTION("""COMPUTED_VALUE"""),1.0)</f>
        <v>1</v>
      </c>
      <c r="T25" s="44">
        <f>IFERROR(__xludf.DUMMYFUNCTION("""COMPUTED_VALUE"""),1.0)</f>
        <v>1</v>
      </c>
      <c r="U25" s="44"/>
      <c r="V25" s="44"/>
      <c r="W25" s="44">
        <f>IFERROR(__xludf.DUMMYFUNCTION("""COMPUTED_VALUE"""),1.0)</f>
        <v>1</v>
      </c>
      <c r="X25" s="44">
        <f>IFERROR(__xludf.DUMMYFUNCTION("""COMPUTED_VALUE"""),2.0)</f>
        <v>2</v>
      </c>
      <c r="Y25" s="44"/>
      <c r="Z25" s="44">
        <f>IFERROR(__xludf.DUMMYFUNCTION("""COMPUTED_VALUE"""),4.0)</f>
        <v>4</v>
      </c>
      <c r="AA25" s="44">
        <f>IFERROR(__xludf.DUMMYFUNCTION("""COMPUTED_VALUE"""),4.0)</f>
        <v>4</v>
      </c>
      <c r="AB25" s="44">
        <f>IFERROR(__xludf.DUMMYFUNCTION("""COMPUTED_VALUE"""),2.0)</f>
        <v>2</v>
      </c>
      <c r="AC25" s="44">
        <f>IFERROR(__xludf.DUMMYFUNCTION("""COMPUTED_VALUE"""),5.0)</f>
        <v>5</v>
      </c>
      <c r="AD25" s="44">
        <f>IFERROR(__xludf.DUMMYFUNCTION("""COMPUTED_VALUE"""),2.0)</f>
        <v>2</v>
      </c>
      <c r="AE25" s="44">
        <f>IFERROR(__xludf.DUMMYFUNCTION("""COMPUTED_VALUE"""),1.0)</f>
        <v>1</v>
      </c>
      <c r="AF25" s="44">
        <f>IFERROR(__xludf.DUMMYFUNCTION("""COMPUTED_VALUE"""),0.0)</f>
        <v>0</v>
      </c>
      <c r="AG25" s="44">
        <f>IFERROR(__xludf.DUMMYFUNCTION("""COMPUTED_VALUE"""),1.0)</f>
        <v>1</v>
      </c>
      <c r="AH25" s="44">
        <f>IFERROR(__xludf.DUMMYFUNCTION("""COMPUTED_VALUE"""),1.0)</f>
        <v>1</v>
      </c>
      <c r="AI25" s="44"/>
      <c r="AJ25" s="44"/>
      <c r="AK25" s="44"/>
      <c r="AL25" s="44"/>
      <c r="AM25" s="44">
        <f>IFERROR(__xludf.DUMMYFUNCTION("""COMPUTED_VALUE"""),29.0)</f>
        <v>29</v>
      </c>
      <c r="AN25" s="44"/>
      <c r="AO25" s="44">
        <f>IFERROR(__xludf.DUMMYFUNCTION("""COMPUTED_VALUE"""),1.0)</f>
        <v>1</v>
      </c>
      <c r="AP25" s="44"/>
      <c r="AQ25" s="44">
        <f>IFERROR(__xludf.DUMMYFUNCTION("""COMPUTED_VALUE"""),1.0)</f>
        <v>1</v>
      </c>
      <c r="AR25" s="44">
        <f>IFERROR(__xludf.DUMMYFUNCTION("""COMPUTED_VALUE"""),42.0)</f>
        <v>42</v>
      </c>
      <c r="AS25" s="44">
        <f>IFERROR(__xludf.DUMMYFUNCTION("""COMPUTED_VALUE"""),2.0)</f>
        <v>2</v>
      </c>
      <c r="AT25" s="44"/>
      <c r="AU25" s="44">
        <f>IFERROR(__xludf.DUMMYFUNCTION("""COMPUTED_VALUE"""),124.0)</f>
        <v>124</v>
      </c>
      <c r="AV25" s="44">
        <f>IFERROR(__xludf.DUMMYFUNCTION("""COMPUTED_VALUE"""),2.0)</f>
        <v>2</v>
      </c>
      <c r="AW25" s="44">
        <f>IFERROR(__xludf.DUMMYFUNCTION("""COMPUTED_VALUE"""),1.0)</f>
        <v>1</v>
      </c>
      <c r="AX25" s="45">
        <f t="shared" si="2"/>
        <v>275</v>
      </c>
    </row>
    <row r="26" ht="15.75" customHeight="1">
      <c r="A26" s="46" t="s">
        <v>17</v>
      </c>
      <c r="B26" s="47" t="s">
        <v>17</v>
      </c>
      <c r="C26" s="48">
        <v>2.0</v>
      </c>
      <c r="D26" s="48">
        <v>569.0</v>
      </c>
      <c r="E26" s="49">
        <f>IFERROR(__xludf.DUMMYFUNCTION("""COMPUTED_VALUE"""),265.0)</f>
        <v>265</v>
      </c>
      <c r="F26" s="49">
        <f>IFERROR(__xludf.DUMMYFUNCTION("""COMPUTED_VALUE"""),0.0)</f>
        <v>0</v>
      </c>
      <c r="G26" s="49">
        <f>IFERROR(__xludf.DUMMYFUNCTION("""COMPUTED_VALUE"""),1.0)</f>
        <v>1</v>
      </c>
      <c r="H26" s="49">
        <f>IFERROR(__xludf.DUMMYFUNCTION("""COMPUTED_VALUE"""),260.0)</f>
        <v>260</v>
      </c>
      <c r="I26" s="44">
        <f>IFERROR(__xludf.DUMMYFUNCTION("""COMPUTED_VALUE"""),1.0)</f>
        <v>1</v>
      </c>
      <c r="J26" s="44"/>
      <c r="K26" s="44">
        <f>IFERROR(__xludf.DUMMYFUNCTION("""COMPUTED_VALUE"""),2.0)</f>
        <v>2</v>
      </c>
      <c r="L26" s="44"/>
      <c r="M26" s="44"/>
      <c r="N26" s="44"/>
      <c r="O26" s="44"/>
      <c r="P26" s="44"/>
      <c r="Q26" s="44"/>
      <c r="R26" s="44">
        <f>IFERROR(__xludf.DUMMYFUNCTION("""COMPUTED_VALUE"""),44.0)</f>
        <v>44</v>
      </c>
      <c r="S26" s="44">
        <f>IFERROR(__xludf.DUMMYFUNCTION("""COMPUTED_VALUE"""),2.0)</f>
        <v>2</v>
      </c>
      <c r="T26" s="44"/>
      <c r="U26" s="44"/>
      <c r="V26" s="44"/>
      <c r="W26" s="44"/>
      <c r="X26" s="44"/>
      <c r="Y26" s="44"/>
      <c r="Z26" s="44"/>
      <c r="AA26" s="44"/>
      <c r="AB26" s="44"/>
      <c r="AC26" s="44">
        <f>IFERROR(__xludf.DUMMYFUNCTION("""COMPUTED_VALUE"""),4.0)</f>
        <v>4</v>
      </c>
      <c r="AD26" s="44">
        <f>IFERROR(__xludf.DUMMYFUNCTION("""COMPUTED_VALUE"""),1.0)</f>
        <v>1</v>
      </c>
      <c r="AE26" s="44"/>
      <c r="AF26" s="44"/>
      <c r="AG26" s="44"/>
      <c r="AH26" s="44">
        <f>IFERROR(__xludf.DUMMYFUNCTION("""COMPUTED_VALUE"""),2.0)</f>
        <v>2</v>
      </c>
      <c r="AI26" s="44"/>
      <c r="AJ26" s="44"/>
      <c r="AK26" s="44">
        <f>IFERROR(__xludf.DUMMYFUNCTION("""COMPUTED_VALUE"""),2.0)</f>
        <v>2</v>
      </c>
      <c r="AL26" s="44"/>
      <c r="AM26" s="44">
        <f>IFERROR(__xludf.DUMMYFUNCTION("""COMPUTED_VALUE"""),30.0)</f>
        <v>30</v>
      </c>
      <c r="AN26" s="44"/>
      <c r="AO26" s="44">
        <f>IFERROR(__xludf.DUMMYFUNCTION("""COMPUTED_VALUE"""),1.0)</f>
        <v>1</v>
      </c>
      <c r="AP26" s="44"/>
      <c r="AQ26" s="44">
        <f>IFERROR(__xludf.DUMMYFUNCTION("""COMPUTED_VALUE"""),1.0)</f>
        <v>1</v>
      </c>
      <c r="AR26" s="44">
        <f>IFERROR(__xludf.DUMMYFUNCTION("""COMPUTED_VALUE"""),50.0)</f>
        <v>50</v>
      </c>
      <c r="AS26" s="44">
        <f>IFERROR(__xludf.DUMMYFUNCTION("""COMPUTED_VALUE"""),1.0)</f>
        <v>1</v>
      </c>
      <c r="AT26" s="44"/>
      <c r="AU26" s="44">
        <f>IFERROR(__xludf.DUMMYFUNCTION("""COMPUTED_VALUE"""),118.0)</f>
        <v>118</v>
      </c>
      <c r="AV26" s="44"/>
      <c r="AW26" s="44">
        <f>IFERROR(__xludf.DUMMYFUNCTION("""COMPUTED_VALUE"""),1.0)</f>
        <v>1</v>
      </c>
      <c r="AX26" s="45">
        <f t="shared" si="2"/>
        <v>260</v>
      </c>
    </row>
    <row r="27" ht="15.75" customHeight="1">
      <c r="A27" s="46" t="s">
        <v>17</v>
      </c>
      <c r="B27" s="47" t="s">
        <v>17</v>
      </c>
      <c r="C27" s="48">
        <v>3.0</v>
      </c>
      <c r="D27" s="48">
        <v>569.0</v>
      </c>
      <c r="E27" s="49">
        <f>IFERROR(__xludf.DUMMYFUNCTION("""COMPUTED_VALUE"""),263.0)</f>
        <v>263</v>
      </c>
      <c r="F27" s="49">
        <f>IFERROR(__xludf.DUMMYFUNCTION("""COMPUTED_VALUE"""),0.0)</f>
        <v>0</v>
      </c>
      <c r="G27" s="49">
        <f>IFERROR(__xludf.DUMMYFUNCTION("""COMPUTED_VALUE"""),2.0)</f>
        <v>2</v>
      </c>
      <c r="H27" s="49">
        <f>IFERROR(__xludf.DUMMYFUNCTION("""COMPUTED_VALUE"""),261.0)</f>
        <v>261</v>
      </c>
      <c r="I27" s="44">
        <f>IFERROR(__xludf.DUMMYFUNCTION("""COMPUTED_VALUE"""),2.0)</f>
        <v>2</v>
      </c>
      <c r="J27" s="44">
        <f>IFERROR(__xludf.DUMMYFUNCTION("""COMPUTED_VALUE"""),1.0)</f>
        <v>1</v>
      </c>
      <c r="K27" s="44">
        <f>IFERROR(__xludf.DUMMYFUNCTION("""COMPUTED_VALUE"""),1.0)</f>
        <v>1</v>
      </c>
      <c r="L27" s="44"/>
      <c r="M27" s="44">
        <f>IFERROR(__xludf.DUMMYFUNCTION("""COMPUTED_VALUE"""),1.0)</f>
        <v>1</v>
      </c>
      <c r="N27" s="44"/>
      <c r="O27" s="44"/>
      <c r="P27" s="44"/>
      <c r="Q27" s="44">
        <f>IFERROR(__xludf.DUMMYFUNCTION("""COMPUTED_VALUE"""),1.0)</f>
        <v>1</v>
      </c>
      <c r="R27" s="44">
        <f>IFERROR(__xludf.DUMMYFUNCTION("""COMPUTED_VALUE"""),33.0)</f>
        <v>33</v>
      </c>
      <c r="S27" s="44"/>
      <c r="T27" s="44"/>
      <c r="U27" s="44"/>
      <c r="V27" s="44"/>
      <c r="W27" s="44">
        <f>IFERROR(__xludf.DUMMYFUNCTION("""COMPUTED_VALUE"""),1.0)</f>
        <v>1</v>
      </c>
      <c r="X27" s="44"/>
      <c r="Y27" s="44"/>
      <c r="Z27" s="44"/>
      <c r="AA27" s="44"/>
      <c r="AB27" s="44"/>
      <c r="AC27" s="44"/>
      <c r="AD27" s="44">
        <f>IFERROR(__xludf.DUMMYFUNCTION("""COMPUTED_VALUE"""),2.0)</f>
        <v>2</v>
      </c>
      <c r="AE27" s="44">
        <f>IFERROR(__xludf.DUMMYFUNCTION("""COMPUTED_VALUE"""),1.0)</f>
        <v>1</v>
      </c>
      <c r="AF27" s="44"/>
      <c r="AG27" s="44"/>
      <c r="AH27" s="44"/>
      <c r="AI27" s="44"/>
      <c r="AJ27" s="44">
        <f>IFERROR(__xludf.DUMMYFUNCTION("""COMPUTED_VALUE"""),2.0)</f>
        <v>2</v>
      </c>
      <c r="AK27" s="44"/>
      <c r="AL27" s="44"/>
      <c r="AM27" s="44">
        <f>IFERROR(__xludf.DUMMYFUNCTION("""COMPUTED_VALUE"""),36.0)</f>
        <v>36</v>
      </c>
      <c r="AN27" s="44">
        <f>IFERROR(__xludf.DUMMYFUNCTION("""COMPUTED_VALUE"""),3.0)</f>
        <v>3</v>
      </c>
      <c r="AO27" s="44"/>
      <c r="AP27" s="44">
        <f>IFERROR(__xludf.DUMMYFUNCTION("""COMPUTED_VALUE"""),2.0)</f>
        <v>2</v>
      </c>
      <c r="AQ27" s="44">
        <f>IFERROR(__xludf.DUMMYFUNCTION("""COMPUTED_VALUE"""),2.0)</f>
        <v>2</v>
      </c>
      <c r="AR27" s="44">
        <f>IFERROR(__xludf.DUMMYFUNCTION("""COMPUTED_VALUE"""),48.0)</f>
        <v>48</v>
      </c>
      <c r="AS27" s="44">
        <f>IFERROR(__xludf.DUMMYFUNCTION("""COMPUTED_VALUE"""),2.0)</f>
        <v>2</v>
      </c>
      <c r="AT27" s="44"/>
      <c r="AU27" s="44">
        <f>IFERROR(__xludf.DUMMYFUNCTION("""COMPUTED_VALUE"""),123.0)</f>
        <v>123</v>
      </c>
      <c r="AV27" s="44"/>
      <c r="AW27" s="44"/>
      <c r="AX27" s="45">
        <f t="shared" si="2"/>
        <v>261</v>
      </c>
    </row>
    <row r="28" ht="15.75" customHeight="1">
      <c r="A28" s="46" t="s">
        <v>17</v>
      </c>
      <c r="B28" s="47" t="s">
        <v>17</v>
      </c>
      <c r="C28" s="48">
        <v>4.0</v>
      </c>
      <c r="D28" s="48">
        <v>574.0</v>
      </c>
      <c r="E28" s="49">
        <f>IFERROR(__xludf.DUMMYFUNCTION("""COMPUTED_VALUE"""),255.0)</f>
        <v>255</v>
      </c>
      <c r="F28" s="49">
        <f>IFERROR(__xludf.DUMMYFUNCTION("""COMPUTED_VALUE"""),1.0)</f>
        <v>1</v>
      </c>
      <c r="G28" s="49">
        <f>IFERROR(__xludf.DUMMYFUNCTION("""COMPUTED_VALUE"""),1.0)</f>
        <v>1</v>
      </c>
      <c r="H28" s="49">
        <f>IFERROR(__xludf.DUMMYFUNCTION("""COMPUTED_VALUE"""),254.0)</f>
        <v>254</v>
      </c>
      <c r="I28" s="44">
        <f>IFERROR(__xludf.DUMMYFUNCTION("""COMPUTED_VALUE"""),1.0)</f>
        <v>1</v>
      </c>
      <c r="J28" s="44">
        <f>IFERROR(__xludf.DUMMYFUNCTION("""COMPUTED_VALUE"""),3.0)</f>
        <v>3</v>
      </c>
      <c r="K28" s="44">
        <f>IFERROR(__xludf.DUMMYFUNCTION("""COMPUTED_VALUE"""),1.0)</f>
        <v>1</v>
      </c>
      <c r="L28" s="44"/>
      <c r="M28" s="44">
        <f>IFERROR(__xludf.DUMMYFUNCTION("""COMPUTED_VALUE"""),1.0)</f>
        <v>1</v>
      </c>
      <c r="N28" s="44">
        <f>IFERROR(__xludf.DUMMYFUNCTION("""COMPUTED_VALUE"""),1.0)</f>
        <v>1</v>
      </c>
      <c r="O28" s="44"/>
      <c r="P28" s="44">
        <f>IFERROR(__xludf.DUMMYFUNCTION("""COMPUTED_VALUE"""),1.0)</f>
        <v>1</v>
      </c>
      <c r="Q28" s="44"/>
      <c r="R28" s="44">
        <f>IFERROR(__xludf.DUMMYFUNCTION("""COMPUTED_VALUE"""),27.0)</f>
        <v>27</v>
      </c>
      <c r="S28" s="44"/>
      <c r="T28" s="44"/>
      <c r="U28" s="44"/>
      <c r="V28" s="44">
        <f>IFERROR(__xludf.DUMMYFUNCTION("""COMPUTED_VALUE"""),1.0)</f>
        <v>1</v>
      </c>
      <c r="W28" s="44"/>
      <c r="X28" s="44">
        <f>IFERROR(__xludf.DUMMYFUNCTION("""COMPUTED_VALUE"""),1.0)</f>
        <v>1</v>
      </c>
      <c r="Y28" s="44"/>
      <c r="Z28" s="44">
        <f>IFERROR(__xludf.DUMMYFUNCTION("""COMPUTED_VALUE"""),1.0)</f>
        <v>1</v>
      </c>
      <c r="AA28" s="44"/>
      <c r="AB28" s="44"/>
      <c r="AC28" s="44">
        <f>IFERROR(__xludf.DUMMYFUNCTION("""COMPUTED_VALUE"""),5.0)</f>
        <v>5</v>
      </c>
      <c r="AD28" s="44"/>
      <c r="AE28" s="44"/>
      <c r="AF28" s="44"/>
      <c r="AG28" s="44"/>
      <c r="AH28" s="44"/>
      <c r="AI28" s="44"/>
      <c r="AJ28" s="44"/>
      <c r="AK28" s="44">
        <f>IFERROR(__xludf.DUMMYFUNCTION("""COMPUTED_VALUE"""),1.0)</f>
        <v>1</v>
      </c>
      <c r="AL28" s="44"/>
      <c r="AM28" s="44">
        <f>IFERROR(__xludf.DUMMYFUNCTION("""COMPUTED_VALUE"""),38.0)</f>
        <v>38</v>
      </c>
      <c r="AN28" s="44">
        <f>IFERROR(__xludf.DUMMYFUNCTION("""COMPUTED_VALUE"""),1.0)</f>
        <v>1</v>
      </c>
      <c r="AO28" s="44"/>
      <c r="AP28" s="44"/>
      <c r="AQ28" s="44">
        <f>IFERROR(__xludf.DUMMYFUNCTION("""COMPUTED_VALUE"""),1.0)</f>
        <v>1</v>
      </c>
      <c r="AR28" s="44">
        <f>IFERROR(__xludf.DUMMYFUNCTION("""COMPUTED_VALUE"""),41.0)</f>
        <v>41</v>
      </c>
      <c r="AS28" s="44"/>
      <c r="AT28" s="44"/>
      <c r="AU28" s="44">
        <f>IFERROR(__xludf.DUMMYFUNCTION("""COMPUTED_VALUE"""),127.0)</f>
        <v>127</v>
      </c>
      <c r="AV28" s="44">
        <f>IFERROR(__xludf.DUMMYFUNCTION("""COMPUTED_VALUE"""),1.0)</f>
        <v>1</v>
      </c>
      <c r="AW28" s="44">
        <f>IFERROR(__xludf.DUMMYFUNCTION("""COMPUTED_VALUE"""),1.0)</f>
        <v>1</v>
      </c>
      <c r="AX28" s="45">
        <f t="shared" si="2"/>
        <v>254</v>
      </c>
    </row>
    <row r="29" ht="15.75" customHeight="1">
      <c r="A29" s="46" t="s">
        <v>17</v>
      </c>
      <c r="B29" s="47" t="s">
        <v>17</v>
      </c>
      <c r="C29" s="48">
        <v>5.0</v>
      </c>
      <c r="D29" s="48">
        <v>565.0</v>
      </c>
      <c r="E29" s="49">
        <f>IFERROR(__xludf.DUMMYFUNCTION("""COMPUTED_VALUE"""),245.0)</f>
        <v>245</v>
      </c>
      <c r="F29" s="49">
        <f>IFERROR(__xludf.DUMMYFUNCTION("""COMPUTED_VALUE"""),0.0)</f>
        <v>0</v>
      </c>
      <c r="G29" s="49">
        <f>IFERROR(__xludf.DUMMYFUNCTION("""COMPUTED_VALUE"""),4.0)</f>
        <v>4</v>
      </c>
      <c r="H29" s="49">
        <f>IFERROR(__xludf.DUMMYFUNCTION("""COMPUTED_VALUE"""),241.0)</f>
        <v>241</v>
      </c>
      <c r="I29" s="44">
        <f>IFERROR(__xludf.DUMMYFUNCTION("""COMPUTED_VALUE"""),1.0)</f>
        <v>1</v>
      </c>
      <c r="J29" s="44">
        <f>IFERROR(__xludf.DUMMYFUNCTION("""COMPUTED_VALUE"""),0.0)</f>
        <v>0</v>
      </c>
      <c r="K29" s="44">
        <f>IFERROR(__xludf.DUMMYFUNCTION("""COMPUTED_VALUE"""),3.0)</f>
        <v>3</v>
      </c>
      <c r="L29" s="44">
        <f>IFERROR(__xludf.DUMMYFUNCTION("""COMPUTED_VALUE"""),0.0)</f>
        <v>0</v>
      </c>
      <c r="M29" s="44">
        <f>IFERROR(__xludf.DUMMYFUNCTION("""COMPUTED_VALUE"""),1.0)</f>
        <v>1</v>
      </c>
      <c r="N29" s="44">
        <f>IFERROR(__xludf.DUMMYFUNCTION("""COMPUTED_VALUE"""),0.0)</f>
        <v>0</v>
      </c>
      <c r="O29" s="44">
        <f>IFERROR(__xludf.DUMMYFUNCTION("""COMPUTED_VALUE"""),0.0)</f>
        <v>0</v>
      </c>
      <c r="P29" s="44">
        <f>IFERROR(__xludf.DUMMYFUNCTION("""COMPUTED_VALUE"""),0.0)</f>
        <v>0</v>
      </c>
      <c r="Q29" s="44">
        <f>IFERROR(__xludf.DUMMYFUNCTION("""COMPUTED_VALUE"""),1.0)</f>
        <v>1</v>
      </c>
      <c r="R29" s="44">
        <f>IFERROR(__xludf.DUMMYFUNCTION("""COMPUTED_VALUE"""),34.0)</f>
        <v>34</v>
      </c>
      <c r="S29" s="44">
        <f>IFERROR(__xludf.DUMMYFUNCTION("""COMPUTED_VALUE"""),2.0)</f>
        <v>2</v>
      </c>
      <c r="T29" s="44">
        <f>IFERROR(__xludf.DUMMYFUNCTION("""COMPUTED_VALUE"""),0.0)</f>
        <v>0</v>
      </c>
      <c r="U29" s="44">
        <f>IFERROR(__xludf.DUMMYFUNCTION("""COMPUTED_VALUE"""),0.0)</f>
        <v>0</v>
      </c>
      <c r="V29" s="44">
        <f>IFERROR(__xludf.DUMMYFUNCTION("""COMPUTED_VALUE"""),1.0)</f>
        <v>1</v>
      </c>
      <c r="W29" s="44">
        <f>IFERROR(__xludf.DUMMYFUNCTION("""COMPUTED_VALUE"""),1.0)</f>
        <v>1</v>
      </c>
      <c r="X29" s="44">
        <f>IFERROR(__xludf.DUMMYFUNCTION("""COMPUTED_VALUE"""),0.0)</f>
        <v>0</v>
      </c>
      <c r="Y29" s="44"/>
      <c r="Z29" s="44">
        <f>IFERROR(__xludf.DUMMYFUNCTION("""COMPUTED_VALUE"""),2.0)</f>
        <v>2</v>
      </c>
      <c r="AA29" s="44">
        <f>IFERROR(__xludf.DUMMYFUNCTION("""COMPUTED_VALUE"""),0.0)</f>
        <v>0</v>
      </c>
      <c r="AB29" s="44">
        <f>IFERROR(__xludf.DUMMYFUNCTION("""COMPUTED_VALUE"""),0.0)</f>
        <v>0</v>
      </c>
      <c r="AC29" s="44">
        <f>IFERROR(__xludf.DUMMYFUNCTION("""COMPUTED_VALUE"""),0.0)</f>
        <v>0</v>
      </c>
      <c r="AD29" s="44">
        <f>IFERROR(__xludf.DUMMYFUNCTION("""COMPUTED_VALUE"""),1.0)</f>
        <v>1</v>
      </c>
      <c r="AE29" s="44">
        <f>IFERROR(__xludf.DUMMYFUNCTION("""COMPUTED_VALUE"""),3.0)</f>
        <v>3</v>
      </c>
      <c r="AF29" s="44">
        <f>IFERROR(__xludf.DUMMYFUNCTION("""COMPUTED_VALUE"""),1.0)</f>
        <v>1</v>
      </c>
      <c r="AG29" s="44">
        <f>IFERROR(__xludf.DUMMYFUNCTION("""COMPUTED_VALUE"""),0.0)</f>
        <v>0</v>
      </c>
      <c r="AH29" s="44">
        <f>IFERROR(__xludf.DUMMYFUNCTION("""COMPUTED_VALUE"""),1.0)</f>
        <v>1</v>
      </c>
      <c r="AI29" s="44">
        <f>IFERROR(__xludf.DUMMYFUNCTION("""COMPUTED_VALUE"""),1.0)</f>
        <v>1</v>
      </c>
      <c r="AJ29" s="44">
        <f>IFERROR(__xludf.DUMMYFUNCTION("""COMPUTED_VALUE"""),0.0)</f>
        <v>0</v>
      </c>
      <c r="AK29" s="44">
        <f>IFERROR(__xludf.DUMMYFUNCTION("""COMPUTED_VALUE"""),0.0)</f>
        <v>0</v>
      </c>
      <c r="AL29" s="44">
        <f>IFERROR(__xludf.DUMMYFUNCTION("""COMPUTED_VALUE"""),0.0)</f>
        <v>0</v>
      </c>
      <c r="AM29" s="44">
        <f>IFERROR(__xludf.DUMMYFUNCTION("""COMPUTED_VALUE"""),33.0)</f>
        <v>33</v>
      </c>
      <c r="AN29" s="44">
        <f>IFERROR(__xludf.DUMMYFUNCTION("""COMPUTED_VALUE"""),2.0)</f>
        <v>2</v>
      </c>
      <c r="AO29" s="44">
        <f>IFERROR(__xludf.DUMMYFUNCTION("""COMPUTED_VALUE"""),0.0)</f>
        <v>0</v>
      </c>
      <c r="AP29" s="44">
        <f>IFERROR(__xludf.DUMMYFUNCTION("""COMPUTED_VALUE"""),0.0)</f>
        <v>0</v>
      </c>
      <c r="AQ29" s="44">
        <f>IFERROR(__xludf.DUMMYFUNCTION("""COMPUTED_VALUE"""),0.0)</f>
        <v>0</v>
      </c>
      <c r="AR29" s="44">
        <f>IFERROR(__xludf.DUMMYFUNCTION("""COMPUTED_VALUE"""),35.0)</f>
        <v>35</v>
      </c>
      <c r="AS29" s="44">
        <f>IFERROR(__xludf.DUMMYFUNCTION("""COMPUTED_VALUE"""),0.0)</f>
        <v>0</v>
      </c>
      <c r="AT29" s="44">
        <f>IFERROR(__xludf.DUMMYFUNCTION("""COMPUTED_VALUE"""),0.0)</f>
        <v>0</v>
      </c>
      <c r="AU29" s="44">
        <f>IFERROR(__xludf.DUMMYFUNCTION("""COMPUTED_VALUE"""),111.0)</f>
        <v>111</v>
      </c>
      <c r="AV29" s="44">
        <f>IFERROR(__xludf.DUMMYFUNCTION("""COMPUTED_VALUE"""),3.0)</f>
        <v>3</v>
      </c>
      <c r="AW29" s="44">
        <f>IFERROR(__xludf.DUMMYFUNCTION("""COMPUTED_VALUE"""),4.0)</f>
        <v>4</v>
      </c>
      <c r="AX29" s="45">
        <f t="shared" si="2"/>
        <v>241</v>
      </c>
    </row>
    <row r="30" ht="15.75" customHeight="1">
      <c r="A30" s="46" t="s">
        <v>17</v>
      </c>
      <c r="B30" s="47" t="s">
        <v>17</v>
      </c>
      <c r="C30" s="48">
        <v>6.0</v>
      </c>
      <c r="D30" s="48">
        <v>560.0</v>
      </c>
      <c r="E30" s="49">
        <f>IFERROR(__xludf.DUMMYFUNCTION("""COMPUTED_VALUE"""),202.0)</f>
        <v>202</v>
      </c>
      <c r="F30" s="49">
        <f>IFERROR(__xludf.DUMMYFUNCTION("""COMPUTED_VALUE"""),5.0)</f>
        <v>5</v>
      </c>
      <c r="G30" s="49">
        <f>IFERROR(__xludf.DUMMYFUNCTION("""COMPUTED_VALUE"""),0.0)</f>
        <v>0</v>
      </c>
      <c r="H30" s="49">
        <f>IFERROR(__xludf.DUMMYFUNCTION("""COMPUTED_VALUE"""),202.0)</f>
        <v>202</v>
      </c>
      <c r="I30" s="44">
        <f>IFERROR(__xludf.DUMMYFUNCTION("""COMPUTED_VALUE"""),3.0)</f>
        <v>3</v>
      </c>
      <c r="J30" s="44">
        <f>IFERROR(__xludf.DUMMYFUNCTION("""COMPUTED_VALUE"""),2.0)</f>
        <v>2</v>
      </c>
      <c r="K30" s="44">
        <f>IFERROR(__xludf.DUMMYFUNCTION("""COMPUTED_VALUE"""),3.0)</f>
        <v>3</v>
      </c>
      <c r="L30" s="44">
        <f>IFERROR(__xludf.DUMMYFUNCTION("""COMPUTED_VALUE"""),1.0)</f>
        <v>1</v>
      </c>
      <c r="M30" s="44">
        <f>IFERROR(__xludf.DUMMYFUNCTION("""COMPUTED_VALUE"""),0.0)</f>
        <v>0</v>
      </c>
      <c r="N30" s="44">
        <f>IFERROR(__xludf.DUMMYFUNCTION("""COMPUTED_VALUE"""),0.0)</f>
        <v>0</v>
      </c>
      <c r="O30" s="44">
        <f>IFERROR(__xludf.DUMMYFUNCTION("""COMPUTED_VALUE"""),0.0)</f>
        <v>0</v>
      </c>
      <c r="P30" s="44">
        <f>IFERROR(__xludf.DUMMYFUNCTION("""COMPUTED_VALUE"""),0.0)</f>
        <v>0</v>
      </c>
      <c r="Q30" s="44">
        <f>IFERROR(__xludf.DUMMYFUNCTION("""COMPUTED_VALUE"""),0.0)</f>
        <v>0</v>
      </c>
      <c r="R30" s="44">
        <f>IFERROR(__xludf.DUMMYFUNCTION("""COMPUTED_VALUE"""),31.0)</f>
        <v>31</v>
      </c>
      <c r="S30" s="44">
        <f>IFERROR(__xludf.DUMMYFUNCTION("""COMPUTED_VALUE"""),0.0)</f>
        <v>0</v>
      </c>
      <c r="T30" s="44">
        <f>IFERROR(__xludf.DUMMYFUNCTION("""COMPUTED_VALUE"""),0.0)</f>
        <v>0</v>
      </c>
      <c r="U30" s="44">
        <f>IFERROR(__xludf.DUMMYFUNCTION("""COMPUTED_VALUE"""),0.0)</f>
        <v>0</v>
      </c>
      <c r="V30" s="44">
        <f>IFERROR(__xludf.DUMMYFUNCTION("""COMPUTED_VALUE"""),1.0)</f>
        <v>1</v>
      </c>
      <c r="W30" s="44">
        <f>IFERROR(__xludf.DUMMYFUNCTION("""COMPUTED_VALUE"""),0.0)</f>
        <v>0</v>
      </c>
      <c r="X30" s="44">
        <f>IFERROR(__xludf.DUMMYFUNCTION("""COMPUTED_VALUE"""),0.0)</f>
        <v>0</v>
      </c>
      <c r="Y30" s="44">
        <f>IFERROR(__xludf.DUMMYFUNCTION("""COMPUTED_VALUE"""),0.0)</f>
        <v>0</v>
      </c>
      <c r="Z30" s="44">
        <f>IFERROR(__xludf.DUMMYFUNCTION("""COMPUTED_VALUE"""),0.0)</f>
        <v>0</v>
      </c>
      <c r="AA30" s="44">
        <f>IFERROR(__xludf.DUMMYFUNCTION("""COMPUTED_VALUE"""),0.0)</f>
        <v>0</v>
      </c>
      <c r="AB30" s="44">
        <f>IFERROR(__xludf.DUMMYFUNCTION("""COMPUTED_VALUE"""),1.0)</f>
        <v>1</v>
      </c>
      <c r="AC30" s="44">
        <f>IFERROR(__xludf.DUMMYFUNCTION("""COMPUTED_VALUE"""),1.0)</f>
        <v>1</v>
      </c>
      <c r="AD30" s="44">
        <f>IFERROR(__xludf.DUMMYFUNCTION("""COMPUTED_VALUE"""),0.0)</f>
        <v>0</v>
      </c>
      <c r="AE30" s="44">
        <f>IFERROR(__xludf.DUMMYFUNCTION("""COMPUTED_VALUE"""),0.0)</f>
        <v>0</v>
      </c>
      <c r="AF30" s="44">
        <f>IFERROR(__xludf.DUMMYFUNCTION("""COMPUTED_VALUE"""),0.0)</f>
        <v>0</v>
      </c>
      <c r="AG30" s="44">
        <f>IFERROR(__xludf.DUMMYFUNCTION("""COMPUTED_VALUE"""),0.0)</f>
        <v>0</v>
      </c>
      <c r="AH30" s="44">
        <f>IFERROR(__xludf.DUMMYFUNCTION("""COMPUTED_VALUE"""),0.0)</f>
        <v>0</v>
      </c>
      <c r="AI30" s="44">
        <f>IFERROR(__xludf.DUMMYFUNCTION("""COMPUTED_VALUE"""),0.0)</f>
        <v>0</v>
      </c>
      <c r="AJ30" s="44">
        <f>IFERROR(__xludf.DUMMYFUNCTION("""COMPUTED_VALUE"""),0.0)</f>
        <v>0</v>
      </c>
      <c r="AK30" s="44">
        <f>IFERROR(__xludf.DUMMYFUNCTION("""COMPUTED_VALUE"""),0.0)</f>
        <v>0</v>
      </c>
      <c r="AL30" s="44">
        <f>IFERROR(__xludf.DUMMYFUNCTION("""COMPUTED_VALUE"""),1.0)</f>
        <v>1</v>
      </c>
      <c r="AM30" s="44">
        <f>IFERROR(__xludf.DUMMYFUNCTION("""COMPUTED_VALUE"""),20.0)</f>
        <v>20</v>
      </c>
      <c r="AN30" s="44">
        <f>IFERROR(__xludf.DUMMYFUNCTION("""COMPUTED_VALUE"""),1.0)</f>
        <v>1</v>
      </c>
      <c r="AO30" s="44">
        <f>IFERROR(__xludf.DUMMYFUNCTION("""COMPUTED_VALUE"""),0.0)</f>
        <v>0</v>
      </c>
      <c r="AP30" s="44">
        <f>IFERROR(__xludf.DUMMYFUNCTION("""COMPUTED_VALUE"""),0.0)</f>
        <v>0</v>
      </c>
      <c r="AQ30" s="44">
        <f>IFERROR(__xludf.DUMMYFUNCTION("""COMPUTED_VALUE"""),0.0)</f>
        <v>0</v>
      </c>
      <c r="AR30" s="44">
        <f>IFERROR(__xludf.DUMMYFUNCTION("""COMPUTED_VALUE"""),42.0)</f>
        <v>42</v>
      </c>
      <c r="AS30" s="44">
        <f>IFERROR(__xludf.DUMMYFUNCTION("""COMPUTED_VALUE"""),0.0)</f>
        <v>0</v>
      </c>
      <c r="AT30" s="44">
        <f>IFERROR(__xludf.DUMMYFUNCTION("""COMPUTED_VALUE"""),0.0)</f>
        <v>0</v>
      </c>
      <c r="AU30" s="44">
        <f>IFERROR(__xludf.DUMMYFUNCTION("""COMPUTED_VALUE"""),100.0)</f>
        <v>100</v>
      </c>
      <c r="AV30" s="44">
        <f>IFERROR(__xludf.DUMMYFUNCTION("""COMPUTED_VALUE"""),0.0)</f>
        <v>0</v>
      </c>
      <c r="AW30" s="44">
        <f>IFERROR(__xludf.DUMMYFUNCTION("""COMPUTED_VALUE"""),0.0)</f>
        <v>0</v>
      </c>
      <c r="AX30" s="45">
        <f t="shared" si="2"/>
        <v>207</v>
      </c>
    </row>
    <row r="31" ht="15.75" customHeight="1">
      <c r="A31" s="46" t="s">
        <v>17</v>
      </c>
      <c r="B31" s="47" t="s">
        <v>17</v>
      </c>
      <c r="C31" s="48">
        <v>7.0</v>
      </c>
      <c r="D31" s="48">
        <v>287.0</v>
      </c>
      <c r="E31" s="49">
        <f>IFERROR(__xludf.DUMMYFUNCTION("""COMPUTED_VALUE"""),148.0)</f>
        <v>148</v>
      </c>
      <c r="F31" s="49">
        <f>IFERROR(__xludf.DUMMYFUNCTION("""COMPUTED_VALUE"""),2.0)</f>
        <v>2</v>
      </c>
      <c r="G31" s="49">
        <f>IFERROR(__xludf.DUMMYFUNCTION("""COMPUTED_VALUE"""),1.0)</f>
        <v>1</v>
      </c>
      <c r="H31" s="49">
        <f>IFERROR(__xludf.DUMMYFUNCTION("""COMPUTED_VALUE"""),147.0)</f>
        <v>147</v>
      </c>
      <c r="I31" s="44">
        <f>IFERROR(__xludf.DUMMYFUNCTION("""COMPUTED_VALUE"""),3.0)</f>
        <v>3</v>
      </c>
      <c r="J31" s="44"/>
      <c r="K31" s="44"/>
      <c r="L31" s="44">
        <f>IFERROR(__xludf.DUMMYFUNCTION("""COMPUTED_VALUE"""),1.0)</f>
        <v>1</v>
      </c>
      <c r="M31" s="44">
        <f>IFERROR(__xludf.DUMMYFUNCTION("""COMPUTED_VALUE"""),1.0)</f>
        <v>1</v>
      </c>
      <c r="N31" s="44"/>
      <c r="O31" s="44"/>
      <c r="P31" s="44"/>
      <c r="Q31" s="44"/>
      <c r="R31" s="44">
        <f>IFERROR(__xludf.DUMMYFUNCTION("""COMPUTED_VALUE"""),26.0)</f>
        <v>26</v>
      </c>
      <c r="S31" s="44">
        <f>IFERROR(__xludf.DUMMYFUNCTION("""COMPUTED_VALUE"""),1.0)</f>
        <v>1</v>
      </c>
      <c r="T31" s="44"/>
      <c r="U31" s="44"/>
      <c r="V31" s="44"/>
      <c r="W31" s="44"/>
      <c r="X31" s="44"/>
      <c r="Y31" s="44"/>
      <c r="Z31" s="44">
        <f>IFERROR(__xludf.DUMMYFUNCTION("""COMPUTED_VALUE"""),1.0)</f>
        <v>1</v>
      </c>
      <c r="AA31" s="44"/>
      <c r="AB31" s="44"/>
      <c r="AC31" s="44">
        <f>IFERROR(__xludf.DUMMYFUNCTION("""COMPUTED_VALUE"""),1.0)</f>
        <v>1</v>
      </c>
      <c r="AD31" s="44"/>
      <c r="AE31" s="44"/>
      <c r="AF31" s="44"/>
      <c r="AG31" s="44"/>
      <c r="AH31" s="44"/>
      <c r="AI31" s="44"/>
      <c r="AJ31" s="44"/>
      <c r="AK31" s="44">
        <f>IFERROR(__xludf.DUMMYFUNCTION("""COMPUTED_VALUE"""),1.0)</f>
        <v>1</v>
      </c>
      <c r="AL31" s="44">
        <f>IFERROR(__xludf.DUMMYFUNCTION("""COMPUTED_VALUE"""),1.0)</f>
        <v>1</v>
      </c>
      <c r="AM31" s="44">
        <f>IFERROR(__xludf.DUMMYFUNCTION("""COMPUTED_VALUE"""),31.0)</f>
        <v>31</v>
      </c>
      <c r="AN31" s="44"/>
      <c r="AO31" s="44"/>
      <c r="AP31" s="44"/>
      <c r="AQ31" s="44"/>
      <c r="AR31" s="44">
        <f>IFERROR(__xludf.DUMMYFUNCTION("""COMPUTED_VALUE"""),29.0)</f>
        <v>29</v>
      </c>
      <c r="AS31" s="44">
        <f>IFERROR(__xludf.DUMMYFUNCTION("""COMPUTED_VALUE"""),1.0)</f>
        <v>1</v>
      </c>
      <c r="AT31" s="44"/>
      <c r="AU31" s="44">
        <f>IFERROR(__xludf.DUMMYFUNCTION("""COMPUTED_VALUE"""),50.0)</f>
        <v>50</v>
      </c>
      <c r="AV31" s="44"/>
      <c r="AW31" s="44"/>
      <c r="AX31" s="45">
        <f t="shared" si="2"/>
        <v>147</v>
      </c>
    </row>
    <row r="32" ht="15.75" customHeight="1">
      <c r="A32" s="46" t="s">
        <v>17</v>
      </c>
      <c r="B32" s="47" t="s">
        <v>188</v>
      </c>
      <c r="C32" s="48">
        <v>1.0</v>
      </c>
      <c r="D32" s="48">
        <v>390.0</v>
      </c>
      <c r="E32" s="49">
        <f>IFERROR(__xludf.DUMMYFUNCTION("""COMPUTED_VALUE"""),277.0)</f>
        <v>277</v>
      </c>
      <c r="F32" s="49">
        <f>IFERROR(__xludf.DUMMYFUNCTION("""COMPUTED_VALUE"""),3.0)</f>
        <v>3</v>
      </c>
      <c r="G32" s="49">
        <f>IFERROR(__xludf.DUMMYFUNCTION("""COMPUTED_VALUE"""),3.0)</f>
        <v>3</v>
      </c>
      <c r="H32" s="49">
        <f>IFERROR(__xludf.DUMMYFUNCTION("""COMPUTED_VALUE"""),274.0)</f>
        <v>274</v>
      </c>
      <c r="I32" s="44"/>
      <c r="J32" s="44"/>
      <c r="K32" s="44">
        <f>IFERROR(__xludf.DUMMYFUNCTION("""COMPUTED_VALUE"""),1.0)</f>
        <v>1</v>
      </c>
      <c r="L32" s="44"/>
      <c r="M32" s="44"/>
      <c r="N32" s="44"/>
      <c r="O32" s="44"/>
      <c r="P32" s="44"/>
      <c r="Q32" s="44"/>
      <c r="R32" s="44"/>
      <c r="S32" s="44"/>
      <c r="T32" s="44"/>
      <c r="U32" s="44"/>
      <c r="V32" s="44"/>
      <c r="W32" s="44"/>
      <c r="X32" s="44"/>
      <c r="Y32" s="44"/>
      <c r="Z32" s="44"/>
      <c r="AA32" s="44"/>
      <c r="AB32" s="44"/>
      <c r="AC32" s="44"/>
      <c r="AD32" s="44"/>
      <c r="AE32" s="44"/>
      <c r="AF32" s="44"/>
      <c r="AG32" s="44"/>
      <c r="AH32" s="44">
        <f>IFERROR(__xludf.DUMMYFUNCTION("""COMPUTED_VALUE"""),2.0)</f>
        <v>2</v>
      </c>
      <c r="AI32" s="44"/>
      <c r="AJ32" s="44">
        <f>IFERROR(__xludf.DUMMYFUNCTION("""COMPUTED_VALUE"""),1.0)</f>
        <v>1</v>
      </c>
      <c r="AK32" s="44">
        <f>IFERROR(__xludf.DUMMYFUNCTION("""COMPUTED_VALUE"""),1.0)</f>
        <v>1</v>
      </c>
      <c r="AL32" s="44"/>
      <c r="AM32" s="44">
        <f>IFERROR(__xludf.DUMMYFUNCTION("""COMPUTED_VALUE"""),2.0)</f>
        <v>2</v>
      </c>
      <c r="AN32" s="44">
        <f>IFERROR(__xludf.DUMMYFUNCTION("""COMPUTED_VALUE"""),1.0)</f>
        <v>1</v>
      </c>
      <c r="AO32" s="44"/>
      <c r="AP32" s="44"/>
      <c r="AQ32" s="44">
        <f>IFERROR(__xludf.DUMMYFUNCTION("""COMPUTED_VALUE"""),2.0)</f>
        <v>2</v>
      </c>
      <c r="AR32" s="44">
        <f>IFERROR(__xludf.DUMMYFUNCTION("""COMPUTED_VALUE"""),168.0)</f>
        <v>168</v>
      </c>
      <c r="AS32" s="44">
        <f>IFERROR(__xludf.DUMMYFUNCTION("""COMPUTED_VALUE"""),3.0)</f>
        <v>3</v>
      </c>
      <c r="AT32" s="44">
        <f>IFERROR(__xludf.DUMMYFUNCTION("""COMPUTED_VALUE"""),1.0)</f>
        <v>1</v>
      </c>
      <c r="AU32" s="44">
        <f>IFERROR(__xludf.DUMMYFUNCTION("""COMPUTED_VALUE"""),82.0)</f>
        <v>82</v>
      </c>
      <c r="AV32" s="44">
        <f>IFERROR(__xludf.DUMMYFUNCTION("""COMPUTED_VALUE"""),8.0)</f>
        <v>8</v>
      </c>
      <c r="AW32" s="44">
        <f>IFERROR(__xludf.DUMMYFUNCTION("""COMPUTED_VALUE"""),2.0)</f>
        <v>2</v>
      </c>
      <c r="AX32" s="45">
        <f t="shared" si="2"/>
        <v>274</v>
      </c>
    </row>
    <row r="33" ht="15.75" customHeight="1">
      <c r="A33" s="46" t="s">
        <v>17</v>
      </c>
      <c r="B33" s="47" t="s">
        <v>189</v>
      </c>
      <c r="C33" s="48">
        <v>1.0</v>
      </c>
      <c r="D33" s="48">
        <v>382.0</v>
      </c>
      <c r="E33" s="49">
        <f>IFERROR(__xludf.DUMMYFUNCTION("""COMPUTED_VALUE"""),156.0)</f>
        <v>156</v>
      </c>
      <c r="F33" s="49">
        <f>IFERROR(__xludf.DUMMYFUNCTION("""COMPUTED_VALUE"""),1.0)</f>
        <v>1</v>
      </c>
      <c r="G33" s="49">
        <f>IFERROR(__xludf.DUMMYFUNCTION("""COMPUTED_VALUE"""),3.0)</f>
        <v>3</v>
      </c>
      <c r="H33" s="49">
        <f>IFERROR(__xludf.DUMMYFUNCTION("""COMPUTED_VALUE"""),153.0)</f>
        <v>153</v>
      </c>
      <c r="I33" s="44">
        <f>IFERROR(__xludf.DUMMYFUNCTION("""COMPUTED_VALUE"""),0.0)</f>
        <v>0</v>
      </c>
      <c r="J33" s="44">
        <f>IFERROR(__xludf.DUMMYFUNCTION("""COMPUTED_VALUE"""),2.0)</f>
        <v>2</v>
      </c>
      <c r="K33" s="44">
        <f>IFERROR(__xludf.DUMMYFUNCTION("""COMPUTED_VALUE"""),6.0)</f>
        <v>6</v>
      </c>
      <c r="L33" s="44">
        <f>IFERROR(__xludf.DUMMYFUNCTION("""COMPUTED_VALUE"""),2.0)</f>
        <v>2</v>
      </c>
      <c r="M33" s="44">
        <f>IFERROR(__xludf.DUMMYFUNCTION("""COMPUTED_VALUE"""),0.0)</f>
        <v>0</v>
      </c>
      <c r="N33" s="44">
        <f>IFERROR(__xludf.DUMMYFUNCTION("""COMPUTED_VALUE"""),0.0)</f>
        <v>0</v>
      </c>
      <c r="O33" s="44">
        <f>IFERROR(__xludf.DUMMYFUNCTION("""COMPUTED_VALUE"""),1.0)</f>
        <v>1</v>
      </c>
      <c r="P33" s="44">
        <f>IFERROR(__xludf.DUMMYFUNCTION("""COMPUTED_VALUE"""),1.0)</f>
        <v>1</v>
      </c>
      <c r="Q33" s="44">
        <f>IFERROR(__xludf.DUMMYFUNCTION("""COMPUTED_VALUE"""),5.0)</f>
        <v>5</v>
      </c>
      <c r="R33" s="44">
        <f>IFERROR(__xludf.DUMMYFUNCTION("""COMPUTED_VALUE"""),0.0)</f>
        <v>0</v>
      </c>
      <c r="S33" s="44">
        <f>IFERROR(__xludf.DUMMYFUNCTION("""COMPUTED_VALUE"""),0.0)</f>
        <v>0</v>
      </c>
      <c r="T33" s="44">
        <f>IFERROR(__xludf.DUMMYFUNCTION("""COMPUTED_VALUE"""),0.0)</f>
        <v>0</v>
      </c>
      <c r="U33" s="44">
        <f>IFERROR(__xludf.DUMMYFUNCTION("""COMPUTED_VALUE"""),0.0)</f>
        <v>0</v>
      </c>
      <c r="V33" s="44">
        <f>IFERROR(__xludf.DUMMYFUNCTION("""COMPUTED_VALUE"""),0.0)</f>
        <v>0</v>
      </c>
      <c r="W33" s="44">
        <f>IFERROR(__xludf.DUMMYFUNCTION("""COMPUTED_VALUE"""),3.0)</f>
        <v>3</v>
      </c>
      <c r="X33" s="44">
        <f>IFERROR(__xludf.DUMMYFUNCTION("""COMPUTED_VALUE"""),0.0)</f>
        <v>0</v>
      </c>
      <c r="Y33" s="44">
        <f>IFERROR(__xludf.DUMMYFUNCTION("""COMPUTED_VALUE"""),0.0)</f>
        <v>0</v>
      </c>
      <c r="Z33" s="44">
        <f>IFERROR(__xludf.DUMMYFUNCTION("""COMPUTED_VALUE"""),0.0)</f>
        <v>0</v>
      </c>
      <c r="AA33" s="44">
        <f>IFERROR(__xludf.DUMMYFUNCTION("""COMPUTED_VALUE"""),5.0)</f>
        <v>5</v>
      </c>
      <c r="AB33" s="44">
        <f>IFERROR(__xludf.DUMMYFUNCTION("""COMPUTED_VALUE"""),0.0)</f>
        <v>0</v>
      </c>
      <c r="AC33" s="44">
        <f>IFERROR(__xludf.DUMMYFUNCTION("""COMPUTED_VALUE"""),0.0)</f>
        <v>0</v>
      </c>
      <c r="AD33" s="44">
        <f>IFERROR(__xludf.DUMMYFUNCTION("""COMPUTED_VALUE"""),0.0)</f>
        <v>0</v>
      </c>
      <c r="AE33" s="44">
        <f>IFERROR(__xludf.DUMMYFUNCTION("""COMPUTED_VALUE"""),0.0)</f>
        <v>0</v>
      </c>
      <c r="AF33" s="44">
        <f>IFERROR(__xludf.DUMMYFUNCTION("""COMPUTED_VALUE"""),0.0)</f>
        <v>0</v>
      </c>
      <c r="AG33" s="44">
        <f>IFERROR(__xludf.DUMMYFUNCTION("""COMPUTED_VALUE"""),0.0)</f>
        <v>0</v>
      </c>
      <c r="AH33" s="44">
        <f>IFERROR(__xludf.DUMMYFUNCTION("""COMPUTED_VALUE"""),0.0)</f>
        <v>0</v>
      </c>
      <c r="AI33" s="44">
        <f>IFERROR(__xludf.DUMMYFUNCTION("""COMPUTED_VALUE"""),1.0)</f>
        <v>1</v>
      </c>
      <c r="AJ33" s="44">
        <f>IFERROR(__xludf.DUMMYFUNCTION("""COMPUTED_VALUE"""),0.0)</f>
        <v>0</v>
      </c>
      <c r="AK33" s="44">
        <f>IFERROR(__xludf.DUMMYFUNCTION("""COMPUTED_VALUE"""),0.0)</f>
        <v>0</v>
      </c>
      <c r="AL33" s="44">
        <f>IFERROR(__xludf.DUMMYFUNCTION("""COMPUTED_VALUE"""),0.0)</f>
        <v>0</v>
      </c>
      <c r="AM33" s="44">
        <f>IFERROR(__xludf.DUMMYFUNCTION("""COMPUTED_VALUE"""),7.0)</f>
        <v>7</v>
      </c>
      <c r="AN33" s="44">
        <f>IFERROR(__xludf.DUMMYFUNCTION("""COMPUTED_VALUE"""),0.0)</f>
        <v>0</v>
      </c>
      <c r="AO33" s="44">
        <f>IFERROR(__xludf.DUMMYFUNCTION("""COMPUTED_VALUE"""),0.0)</f>
        <v>0</v>
      </c>
      <c r="AP33" s="44">
        <f>IFERROR(__xludf.DUMMYFUNCTION("""COMPUTED_VALUE"""),0.0)</f>
        <v>0</v>
      </c>
      <c r="AQ33" s="44">
        <f>IFERROR(__xludf.DUMMYFUNCTION("""COMPUTED_VALUE"""),0.0)</f>
        <v>0</v>
      </c>
      <c r="AR33" s="44">
        <f>IFERROR(__xludf.DUMMYFUNCTION("""COMPUTED_VALUE"""),57.0)</f>
        <v>57</v>
      </c>
      <c r="AS33" s="44">
        <f>IFERROR(__xludf.DUMMYFUNCTION("""COMPUTED_VALUE"""),1.0)</f>
        <v>1</v>
      </c>
      <c r="AT33" s="44">
        <f>IFERROR(__xludf.DUMMYFUNCTION("""COMPUTED_VALUE"""),0.0)</f>
        <v>0</v>
      </c>
      <c r="AU33" s="44">
        <f>IFERROR(__xludf.DUMMYFUNCTION("""COMPUTED_VALUE"""),62.0)</f>
        <v>62</v>
      </c>
      <c r="AV33" s="44">
        <f>IFERROR(__xludf.DUMMYFUNCTION("""COMPUTED_VALUE"""),2.0)</f>
        <v>2</v>
      </c>
      <c r="AW33" s="44">
        <f>IFERROR(__xludf.DUMMYFUNCTION("""COMPUTED_VALUE"""),0.0)</f>
        <v>0</v>
      </c>
      <c r="AX33" s="45">
        <f t="shared" si="2"/>
        <v>155</v>
      </c>
    </row>
    <row r="34" ht="15.75" customHeight="1">
      <c r="A34" s="46" t="s">
        <v>17</v>
      </c>
      <c r="B34" s="47" t="s">
        <v>189</v>
      </c>
      <c r="C34" s="48">
        <v>2.0</v>
      </c>
      <c r="D34" s="48">
        <v>379.0</v>
      </c>
      <c r="E34" s="49">
        <f>IFERROR(__xludf.DUMMYFUNCTION("""COMPUTED_VALUE"""),175.0)</f>
        <v>175</v>
      </c>
      <c r="F34" s="49">
        <f>IFERROR(__xludf.DUMMYFUNCTION("""COMPUTED_VALUE"""),1.0)</f>
        <v>1</v>
      </c>
      <c r="G34" s="49">
        <f>IFERROR(__xludf.DUMMYFUNCTION("""COMPUTED_VALUE"""),1.0)</f>
        <v>1</v>
      </c>
      <c r="H34" s="49">
        <f>IFERROR(__xludf.DUMMYFUNCTION("""COMPUTED_VALUE"""),174.0)</f>
        <v>174</v>
      </c>
      <c r="I34" s="44">
        <f>IFERROR(__xludf.DUMMYFUNCTION("""COMPUTED_VALUE"""),3.0)</f>
        <v>3</v>
      </c>
      <c r="J34" s="44"/>
      <c r="K34" s="44">
        <f>IFERROR(__xludf.DUMMYFUNCTION("""COMPUTED_VALUE"""),7.0)</f>
        <v>7</v>
      </c>
      <c r="L34" s="44">
        <f>IFERROR(__xludf.DUMMYFUNCTION("""COMPUTED_VALUE"""),1.0)</f>
        <v>1</v>
      </c>
      <c r="M34" s="44">
        <f>IFERROR(__xludf.DUMMYFUNCTION("""COMPUTED_VALUE"""),4.0)</f>
        <v>4</v>
      </c>
      <c r="N34" s="44">
        <f>IFERROR(__xludf.DUMMYFUNCTION("""COMPUTED_VALUE"""),1.0)</f>
        <v>1</v>
      </c>
      <c r="O34" s="44"/>
      <c r="P34" s="44"/>
      <c r="Q34" s="44">
        <f>IFERROR(__xludf.DUMMYFUNCTION("""COMPUTED_VALUE"""),1.0)</f>
        <v>1</v>
      </c>
      <c r="R34" s="44">
        <f>IFERROR(__xludf.DUMMYFUNCTION("""COMPUTED_VALUE"""),7.0)</f>
        <v>7</v>
      </c>
      <c r="S34" s="44">
        <f>IFERROR(__xludf.DUMMYFUNCTION("""COMPUTED_VALUE"""),4.0)</f>
        <v>4</v>
      </c>
      <c r="T34" s="44"/>
      <c r="U34" s="44"/>
      <c r="V34" s="44">
        <f>IFERROR(__xludf.DUMMYFUNCTION("""COMPUTED_VALUE"""),1.0)</f>
        <v>1</v>
      </c>
      <c r="W34" s="44"/>
      <c r="X34" s="44"/>
      <c r="Y34" s="44"/>
      <c r="Z34" s="44">
        <f>IFERROR(__xludf.DUMMYFUNCTION("""COMPUTED_VALUE"""),0.0)</f>
        <v>0</v>
      </c>
      <c r="AA34" s="44">
        <f>IFERROR(__xludf.DUMMYFUNCTION("""COMPUTED_VALUE"""),2.0)</f>
        <v>2</v>
      </c>
      <c r="AB34" s="44"/>
      <c r="AC34" s="44"/>
      <c r="AD34" s="44"/>
      <c r="AE34" s="44">
        <f>IFERROR(__xludf.DUMMYFUNCTION("""COMPUTED_VALUE"""),1.0)</f>
        <v>1</v>
      </c>
      <c r="AF34" s="44"/>
      <c r="AG34" s="44"/>
      <c r="AH34" s="44">
        <f>IFERROR(__xludf.DUMMYFUNCTION("""COMPUTED_VALUE"""),1.0)</f>
        <v>1</v>
      </c>
      <c r="AI34" s="44"/>
      <c r="AJ34" s="44"/>
      <c r="AK34" s="44">
        <f>IFERROR(__xludf.DUMMYFUNCTION("""COMPUTED_VALUE"""),1.0)</f>
        <v>1</v>
      </c>
      <c r="AL34" s="44">
        <f>IFERROR(__xludf.DUMMYFUNCTION("""COMPUTED_VALUE"""),1.0)</f>
        <v>1</v>
      </c>
      <c r="AM34" s="44">
        <f>IFERROR(__xludf.DUMMYFUNCTION("""COMPUTED_VALUE"""),7.0)</f>
        <v>7</v>
      </c>
      <c r="AN34" s="44"/>
      <c r="AO34" s="44">
        <f>IFERROR(__xludf.DUMMYFUNCTION("""COMPUTED_VALUE"""),0.0)</f>
        <v>0</v>
      </c>
      <c r="AP34" s="44">
        <f>IFERROR(__xludf.DUMMYFUNCTION("""COMPUTED_VALUE"""),0.0)</f>
        <v>0</v>
      </c>
      <c r="AQ34" s="44">
        <f>IFERROR(__xludf.DUMMYFUNCTION("""COMPUTED_VALUE"""),2.0)</f>
        <v>2</v>
      </c>
      <c r="AR34" s="44">
        <f>IFERROR(__xludf.DUMMYFUNCTION("""COMPUTED_VALUE"""),67.0)</f>
        <v>67</v>
      </c>
      <c r="AS34" s="44">
        <f>IFERROR(__xludf.DUMMYFUNCTION("""COMPUTED_VALUE"""),5.0)</f>
        <v>5</v>
      </c>
      <c r="AT34" s="44">
        <f>IFERROR(__xludf.DUMMYFUNCTION("""COMPUTED_VALUE"""),0.0)</f>
        <v>0</v>
      </c>
      <c r="AU34" s="44">
        <f>IFERROR(__xludf.DUMMYFUNCTION("""COMPUTED_VALUE"""),50.0)</f>
        <v>50</v>
      </c>
      <c r="AV34" s="44">
        <f>IFERROR(__xludf.DUMMYFUNCTION("""COMPUTED_VALUE"""),5.0)</f>
        <v>5</v>
      </c>
      <c r="AW34" s="44">
        <f>IFERROR(__xludf.DUMMYFUNCTION("""COMPUTED_VALUE"""),3.0)</f>
        <v>3</v>
      </c>
      <c r="AX34" s="45">
        <f t="shared" si="2"/>
        <v>174</v>
      </c>
    </row>
    <row r="35" ht="15.75" customHeight="1">
      <c r="A35" s="46" t="s">
        <v>17</v>
      </c>
      <c r="B35" s="47" t="s">
        <v>190</v>
      </c>
      <c r="C35" s="48">
        <v>1.0</v>
      </c>
      <c r="D35" s="48">
        <v>380.0</v>
      </c>
      <c r="E35" s="49">
        <f>IFERROR(__xludf.DUMMYFUNCTION("""COMPUTED_VALUE"""),157.0)</f>
        <v>157</v>
      </c>
      <c r="F35" s="49">
        <f>IFERROR(__xludf.DUMMYFUNCTION("""COMPUTED_VALUE"""),2.0)</f>
        <v>2</v>
      </c>
      <c r="G35" s="49">
        <f>IFERROR(__xludf.DUMMYFUNCTION("""COMPUTED_VALUE"""),2.0)</f>
        <v>2</v>
      </c>
      <c r="H35" s="49">
        <f>IFERROR(__xludf.DUMMYFUNCTION("""COMPUTED_VALUE"""),155.0)</f>
        <v>155</v>
      </c>
      <c r="I35" s="44">
        <f>IFERROR(__xludf.DUMMYFUNCTION("""COMPUTED_VALUE"""),0.0)</f>
        <v>0</v>
      </c>
      <c r="J35" s="44">
        <f>IFERROR(__xludf.DUMMYFUNCTION("""COMPUTED_VALUE"""),0.0)</f>
        <v>0</v>
      </c>
      <c r="K35" s="44">
        <f>IFERROR(__xludf.DUMMYFUNCTION("""COMPUTED_VALUE"""),1.0)</f>
        <v>1</v>
      </c>
      <c r="L35" s="44">
        <f>IFERROR(__xludf.DUMMYFUNCTION("""COMPUTED_VALUE"""),0.0)</f>
        <v>0</v>
      </c>
      <c r="M35" s="44">
        <f>IFERROR(__xludf.DUMMYFUNCTION("""COMPUTED_VALUE"""),1.0)</f>
        <v>1</v>
      </c>
      <c r="N35" s="44">
        <f>IFERROR(__xludf.DUMMYFUNCTION("""COMPUTED_VALUE"""),1.0)</f>
        <v>1</v>
      </c>
      <c r="O35" s="44">
        <f>IFERROR(__xludf.DUMMYFUNCTION("""COMPUTED_VALUE"""),0.0)</f>
        <v>0</v>
      </c>
      <c r="P35" s="44">
        <f>IFERROR(__xludf.DUMMYFUNCTION("""COMPUTED_VALUE"""),1.0)</f>
        <v>1</v>
      </c>
      <c r="Q35" s="44">
        <f>IFERROR(__xludf.DUMMYFUNCTION("""COMPUTED_VALUE"""),0.0)</f>
        <v>0</v>
      </c>
      <c r="R35" s="44">
        <f>IFERROR(__xludf.DUMMYFUNCTION("""COMPUTED_VALUE"""),0.0)</f>
        <v>0</v>
      </c>
      <c r="S35" s="44">
        <f>IFERROR(__xludf.DUMMYFUNCTION("""COMPUTED_VALUE"""),0.0)</f>
        <v>0</v>
      </c>
      <c r="T35" s="44">
        <f>IFERROR(__xludf.DUMMYFUNCTION("""COMPUTED_VALUE"""),0.0)</f>
        <v>0</v>
      </c>
      <c r="U35" s="44">
        <f>IFERROR(__xludf.DUMMYFUNCTION("""COMPUTED_VALUE"""),0.0)</f>
        <v>0</v>
      </c>
      <c r="V35" s="44">
        <f>IFERROR(__xludf.DUMMYFUNCTION("""COMPUTED_VALUE"""),1.0)</f>
        <v>1</v>
      </c>
      <c r="W35" s="44">
        <f>IFERROR(__xludf.DUMMYFUNCTION("""COMPUTED_VALUE"""),0.0)</f>
        <v>0</v>
      </c>
      <c r="X35" s="44">
        <f>IFERROR(__xludf.DUMMYFUNCTION("""COMPUTED_VALUE"""),0.0)</f>
        <v>0</v>
      </c>
      <c r="Y35" s="44">
        <f>IFERROR(__xludf.DUMMYFUNCTION("""COMPUTED_VALUE"""),1.0)</f>
        <v>1</v>
      </c>
      <c r="Z35" s="44">
        <f>IFERROR(__xludf.DUMMYFUNCTION("""COMPUTED_VALUE"""),1.0)</f>
        <v>1</v>
      </c>
      <c r="AA35" s="44">
        <f>IFERROR(__xludf.DUMMYFUNCTION("""COMPUTED_VALUE"""),1.0)</f>
        <v>1</v>
      </c>
      <c r="AB35" s="44">
        <f>IFERROR(__xludf.DUMMYFUNCTION("""COMPUTED_VALUE"""),1.0)</f>
        <v>1</v>
      </c>
      <c r="AC35" s="44">
        <f>IFERROR(__xludf.DUMMYFUNCTION("""COMPUTED_VALUE"""),0.0)</f>
        <v>0</v>
      </c>
      <c r="AD35" s="44">
        <f>IFERROR(__xludf.DUMMYFUNCTION("""COMPUTED_VALUE"""),0.0)</f>
        <v>0</v>
      </c>
      <c r="AE35" s="44">
        <f>IFERROR(__xludf.DUMMYFUNCTION("""COMPUTED_VALUE"""),0.0)</f>
        <v>0</v>
      </c>
      <c r="AF35" s="44">
        <f>IFERROR(__xludf.DUMMYFUNCTION("""COMPUTED_VALUE"""),0.0)</f>
        <v>0</v>
      </c>
      <c r="AG35" s="44">
        <f>IFERROR(__xludf.DUMMYFUNCTION("""COMPUTED_VALUE"""),0.0)</f>
        <v>0</v>
      </c>
      <c r="AH35" s="44">
        <f>IFERROR(__xludf.DUMMYFUNCTION("""COMPUTED_VALUE"""),2.0)</f>
        <v>2</v>
      </c>
      <c r="AI35" s="44">
        <f>IFERROR(__xludf.DUMMYFUNCTION("""COMPUTED_VALUE"""),1.0)</f>
        <v>1</v>
      </c>
      <c r="AJ35" s="44">
        <f>IFERROR(__xludf.DUMMYFUNCTION("""COMPUTED_VALUE"""),0.0)</f>
        <v>0</v>
      </c>
      <c r="AK35" s="44">
        <f>IFERROR(__xludf.DUMMYFUNCTION("""COMPUTED_VALUE"""),0.0)</f>
        <v>0</v>
      </c>
      <c r="AL35" s="44">
        <f>IFERROR(__xludf.DUMMYFUNCTION("""COMPUTED_VALUE"""),0.0)</f>
        <v>0</v>
      </c>
      <c r="AM35" s="44">
        <f>IFERROR(__xludf.DUMMYFUNCTION("""COMPUTED_VALUE"""),5.0)</f>
        <v>5</v>
      </c>
      <c r="AN35" s="44">
        <f>IFERROR(__xludf.DUMMYFUNCTION("""COMPUTED_VALUE"""),1.0)</f>
        <v>1</v>
      </c>
      <c r="AO35" s="44">
        <f>IFERROR(__xludf.DUMMYFUNCTION("""COMPUTED_VALUE"""),0.0)</f>
        <v>0</v>
      </c>
      <c r="AP35" s="44">
        <f>IFERROR(__xludf.DUMMYFUNCTION("""COMPUTED_VALUE"""),1.0)</f>
        <v>1</v>
      </c>
      <c r="AQ35" s="44">
        <f>IFERROR(__xludf.DUMMYFUNCTION("""COMPUTED_VALUE"""),0.0)</f>
        <v>0</v>
      </c>
      <c r="AR35" s="44">
        <f>IFERROR(__xludf.DUMMYFUNCTION("""COMPUTED_VALUE"""),90.0)</f>
        <v>90</v>
      </c>
      <c r="AS35" s="44">
        <f>IFERROR(__xludf.DUMMYFUNCTION("""COMPUTED_VALUE"""),0.0)</f>
        <v>0</v>
      </c>
      <c r="AT35" s="44">
        <f>IFERROR(__xludf.DUMMYFUNCTION("""COMPUTED_VALUE"""),0.0)</f>
        <v>0</v>
      </c>
      <c r="AU35" s="44">
        <f>IFERROR(__xludf.DUMMYFUNCTION("""COMPUTED_VALUE"""),38.0)</f>
        <v>38</v>
      </c>
      <c r="AV35" s="44">
        <f>IFERROR(__xludf.DUMMYFUNCTION("""COMPUTED_VALUE"""),9.0)</f>
        <v>9</v>
      </c>
      <c r="AW35" s="44">
        <f>IFERROR(__xludf.DUMMYFUNCTION("""COMPUTED_VALUE"""),0.0)</f>
        <v>0</v>
      </c>
      <c r="AX35" s="45">
        <f t="shared" si="2"/>
        <v>156</v>
      </c>
    </row>
    <row r="36" ht="15.75" customHeight="1">
      <c r="A36" s="46" t="s">
        <v>17</v>
      </c>
      <c r="B36" s="47" t="s">
        <v>190</v>
      </c>
      <c r="C36" s="48">
        <v>2.0</v>
      </c>
      <c r="D36" s="48">
        <v>380.0</v>
      </c>
      <c r="E36" s="49">
        <f>IFERROR(__xludf.DUMMYFUNCTION("""COMPUTED_VALUE"""),174.0)</f>
        <v>174</v>
      </c>
      <c r="F36" s="49">
        <f>IFERROR(__xludf.DUMMYFUNCTION("""COMPUTED_VALUE"""),2.0)</f>
        <v>2</v>
      </c>
      <c r="G36" s="49">
        <f>IFERROR(__xludf.DUMMYFUNCTION("""COMPUTED_VALUE"""),6.0)</f>
        <v>6</v>
      </c>
      <c r="H36" s="49">
        <f>IFERROR(__xludf.DUMMYFUNCTION("""COMPUTED_VALUE"""),168.0)</f>
        <v>168</v>
      </c>
      <c r="I36" s="44"/>
      <c r="J36" s="44">
        <f>IFERROR(__xludf.DUMMYFUNCTION("""COMPUTED_VALUE"""),1.0)</f>
        <v>1</v>
      </c>
      <c r="K36" s="44">
        <f>IFERROR(__xludf.DUMMYFUNCTION("""COMPUTED_VALUE"""),5.0)</f>
        <v>5</v>
      </c>
      <c r="L36" s="44"/>
      <c r="M36" s="44">
        <f>IFERROR(__xludf.DUMMYFUNCTION("""COMPUTED_VALUE"""),1.0)</f>
        <v>1</v>
      </c>
      <c r="N36" s="44">
        <f>IFERROR(__xludf.DUMMYFUNCTION("""COMPUTED_VALUE"""),1.0)</f>
        <v>1</v>
      </c>
      <c r="O36" s="44"/>
      <c r="P36" s="44"/>
      <c r="Q36" s="44"/>
      <c r="R36" s="44">
        <f>IFERROR(__xludf.DUMMYFUNCTION("""COMPUTED_VALUE"""),1.0)</f>
        <v>1</v>
      </c>
      <c r="S36" s="44">
        <f>IFERROR(__xludf.DUMMYFUNCTION("""COMPUTED_VALUE"""),1.0)</f>
        <v>1</v>
      </c>
      <c r="T36" s="44"/>
      <c r="U36" s="44"/>
      <c r="V36" s="44"/>
      <c r="W36" s="44">
        <f>IFERROR(__xludf.DUMMYFUNCTION("""COMPUTED_VALUE"""),1.0)</f>
        <v>1</v>
      </c>
      <c r="X36" s="44"/>
      <c r="Y36" s="44"/>
      <c r="Z36" s="44"/>
      <c r="AA36" s="44"/>
      <c r="AB36" s="44"/>
      <c r="AC36" s="44"/>
      <c r="AD36" s="44"/>
      <c r="AE36" s="44"/>
      <c r="AF36" s="44"/>
      <c r="AG36" s="44"/>
      <c r="AH36" s="44"/>
      <c r="AI36" s="44"/>
      <c r="AJ36" s="44"/>
      <c r="AK36" s="44"/>
      <c r="AL36" s="44"/>
      <c r="AM36" s="44">
        <f>IFERROR(__xludf.DUMMYFUNCTION("""COMPUTED_VALUE"""),3.0)</f>
        <v>3</v>
      </c>
      <c r="AN36" s="44"/>
      <c r="AO36" s="44"/>
      <c r="AP36" s="44"/>
      <c r="AQ36" s="44">
        <f>IFERROR(__xludf.DUMMYFUNCTION("""COMPUTED_VALUE"""),1.0)</f>
        <v>1</v>
      </c>
      <c r="AR36" s="44">
        <f>IFERROR(__xludf.DUMMYFUNCTION("""COMPUTED_VALUE"""),99.0)</f>
        <v>99</v>
      </c>
      <c r="AS36" s="44">
        <f>IFERROR(__xludf.DUMMYFUNCTION("""COMPUTED_VALUE"""),3.0)</f>
        <v>3</v>
      </c>
      <c r="AT36" s="44">
        <f>IFERROR(__xludf.DUMMYFUNCTION("""COMPUTED_VALUE"""),1.0)</f>
        <v>1</v>
      </c>
      <c r="AU36" s="44">
        <f>IFERROR(__xludf.DUMMYFUNCTION("""COMPUTED_VALUE"""),45.0)</f>
        <v>45</v>
      </c>
      <c r="AV36" s="44">
        <f>IFERROR(__xludf.DUMMYFUNCTION("""COMPUTED_VALUE"""),5.0)</f>
        <v>5</v>
      </c>
      <c r="AW36" s="44"/>
      <c r="AX36" s="45">
        <f t="shared" si="2"/>
        <v>168</v>
      </c>
    </row>
    <row r="37" ht="15.75" customHeight="1">
      <c r="A37" s="46" t="s">
        <v>17</v>
      </c>
      <c r="B37" s="47" t="s">
        <v>191</v>
      </c>
      <c r="C37" s="48">
        <v>1.0</v>
      </c>
      <c r="D37" s="48">
        <v>177.0</v>
      </c>
      <c r="E37" s="49">
        <f>IFERROR(__xludf.DUMMYFUNCTION("""COMPUTED_VALUE"""),104.0)</f>
        <v>104</v>
      </c>
      <c r="F37" s="49">
        <f>IFERROR(__xludf.DUMMYFUNCTION("""COMPUTED_VALUE"""),6.0)</f>
        <v>6</v>
      </c>
      <c r="G37" s="49">
        <f>IFERROR(__xludf.DUMMYFUNCTION("""COMPUTED_VALUE"""),1.0)</f>
        <v>1</v>
      </c>
      <c r="H37" s="49">
        <f>IFERROR(__xludf.DUMMYFUNCTION("""COMPUTED_VALUE"""),103.0)</f>
        <v>103</v>
      </c>
      <c r="I37" s="44"/>
      <c r="J37" s="44">
        <f>IFERROR(__xludf.DUMMYFUNCTION("""COMPUTED_VALUE"""),1.0)</f>
        <v>1</v>
      </c>
      <c r="K37" s="44">
        <f>IFERROR(__xludf.DUMMYFUNCTION("""COMPUTED_VALUE"""),1.0)</f>
        <v>1</v>
      </c>
      <c r="L37" s="44"/>
      <c r="M37" s="44"/>
      <c r="N37" s="44"/>
      <c r="O37" s="44"/>
      <c r="P37" s="44"/>
      <c r="Q37" s="44"/>
      <c r="R37" s="44">
        <f>IFERROR(__xludf.DUMMYFUNCTION("""COMPUTED_VALUE"""),60.0)</f>
        <v>60</v>
      </c>
      <c r="S37" s="44"/>
      <c r="T37" s="44"/>
      <c r="U37" s="44"/>
      <c r="V37" s="44"/>
      <c r="W37" s="44"/>
      <c r="X37" s="44"/>
      <c r="Y37" s="44">
        <f>IFERROR(__xludf.DUMMYFUNCTION("""COMPUTED_VALUE"""),1.0)</f>
        <v>1</v>
      </c>
      <c r="Z37" s="44"/>
      <c r="AA37" s="44">
        <f>IFERROR(__xludf.DUMMYFUNCTION("""COMPUTED_VALUE"""),1.0)</f>
        <v>1</v>
      </c>
      <c r="AB37" s="44"/>
      <c r="AC37" s="44">
        <f>IFERROR(__xludf.DUMMYFUNCTION("""COMPUTED_VALUE"""),1.0)</f>
        <v>1</v>
      </c>
      <c r="AD37" s="44"/>
      <c r="AE37" s="44"/>
      <c r="AF37" s="44">
        <f>IFERROR(__xludf.DUMMYFUNCTION("""COMPUTED_VALUE"""),1.0)</f>
        <v>1</v>
      </c>
      <c r="AG37" s="44"/>
      <c r="AH37" s="44">
        <f>IFERROR(__xludf.DUMMYFUNCTION("""COMPUTED_VALUE"""),1.0)</f>
        <v>1</v>
      </c>
      <c r="AI37" s="44"/>
      <c r="AJ37" s="44"/>
      <c r="AK37" s="44"/>
      <c r="AL37" s="44"/>
      <c r="AM37" s="44">
        <f>IFERROR(__xludf.DUMMYFUNCTION("""COMPUTED_VALUE"""),4.0)</f>
        <v>4</v>
      </c>
      <c r="AN37" s="44"/>
      <c r="AO37" s="44"/>
      <c r="AP37" s="44"/>
      <c r="AQ37" s="44"/>
      <c r="AR37" s="44">
        <f>IFERROR(__xludf.DUMMYFUNCTION("""COMPUTED_VALUE"""),20.0)</f>
        <v>20</v>
      </c>
      <c r="AS37" s="44"/>
      <c r="AT37" s="44"/>
      <c r="AU37" s="44">
        <f>IFERROR(__xludf.DUMMYFUNCTION("""COMPUTED_VALUE"""),10.0)</f>
        <v>10</v>
      </c>
      <c r="AV37" s="44"/>
      <c r="AW37" s="44">
        <f>IFERROR(__xludf.DUMMYFUNCTION("""COMPUTED_VALUE"""),2.0)</f>
        <v>2</v>
      </c>
      <c r="AX37" s="45">
        <f t="shared" si="2"/>
        <v>103</v>
      </c>
    </row>
    <row r="38" ht="15.75" customHeight="1">
      <c r="A38" s="46" t="s">
        <v>17</v>
      </c>
      <c r="B38" s="47" t="s">
        <v>192</v>
      </c>
      <c r="C38" s="48">
        <v>1.0</v>
      </c>
      <c r="D38" s="48">
        <v>222.0</v>
      </c>
      <c r="E38" s="49">
        <f>IFERROR(__xludf.DUMMYFUNCTION("""COMPUTED_VALUE"""),113.0)</f>
        <v>113</v>
      </c>
      <c r="F38" s="49">
        <f>IFERROR(__xludf.DUMMYFUNCTION("""COMPUTED_VALUE"""),2.0)</f>
        <v>2</v>
      </c>
      <c r="G38" s="49">
        <f>IFERROR(__xludf.DUMMYFUNCTION("""COMPUTED_VALUE"""),3.0)</f>
        <v>3</v>
      </c>
      <c r="H38" s="49">
        <f>IFERROR(__xludf.DUMMYFUNCTION("""COMPUTED_VALUE"""),110.0)</f>
        <v>110</v>
      </c>
      <c r="I38" s="44">
        <f>IFERROR(__xludf.DUMMYFUNCTION("""COMPUTED_VALUE"""),1.0)</f>
        <v>1</v>
      </c>
      <c r="J38" s="44">
        <f>IFERROR(__xludf.DUMMYFUNCTION("""COMPUTED_VALUE"""),0.0)</f>
        <v>0</v>
      </c>
      <c r="K38" s="44">
        <f>IFERROR(__xludf.DUMMYFUNCTION("""COMPUTED_VALUE"""),1.0)</f>
        <v>1</v>
      </c>
      <c r="L38" s="44">
        <f>IFERROR(__xludf.DUMMYFUNCTION("""COMPUTED_VALUE"""),0.0)</f>
        <v>0</v>
      </c>
      <c r="M38" s="44">
        <f>IFERROR(__xludf.DUMMYFUNCTION("""COMPUTED_VALUE"""),1.0)</f>
        <v>1</v>
      </c>
      <c r="N38" s="44">
        <f>IFERROR(__xludf.DUMMYFUNCTION("""COMPUTED_VALUE"""),0.0)</f>
        <v>0</v>
      </c>
      <c r="O38" s="44">
        <f>IFERROR(__xludf.DUMMYFUNCTION("""COMPUTED_VALUE"""),0.0)</f>
        <v>0</v>
      </c>
      <c r="P38" s="44">
        <f>IFERROR(__xludf.DUMMYFUNCTION("""COMPUTED_VALUE"""),0.0)</f>
        <v>0</v>
      </c>
      <c r="Q38" s="44">
        <f>IFERROR(__xludf.DUMMYFUNCTION("""COMPUTED_VALUE"""),0.0)</f>
        <v>0</v>
      </c>
      <c r="R38" s="44">
        <f>IFERROR(__xludf.DUMMYFUNCTION("""COMPUTED_VALUE"""),40.0)</f>
        <v>40</v>
      </c>
      <c r="S38" s="44">
        <f>IFERROR(__xludf.DUMMYFUNCTION("""COMPUTED_VALUE"""),3.0)</f>
        <v>3</v>
      </c>
      <c r="T38" s="44">
        <f>IFERROR(__xludf.DUMMYFUNCTION("""COMPUTED_VALUE"""),0.0)</f>
        <v>0</v>
      </c>
      <c r="U38" s="44">
        <f>IFERROR(__xludf.DUMMYFUNCTION("""COMPUTED_VALUE"""),0.0)</f>
        <v>0</v>
      </c>
      <c r="V38" s="44">
        <f>IFERROR(__xludf.DUMMYFUNCTION("""COMPUTED_VALUE"""),1.0)</f>
        <v>1</v>
      </c>
      <c r="W38" s="44">
        <f>IFERROR(__xludf.DUMMYFUNCTION("""COMPUTED_VALUE"""),1.0)</f>
        <v>1</v>
      </c>
      <c r="X38" s="44">
        <f>IFERROR(__xludf.DUMMYFUNCTION("""COMPUTED_VALUE"""),0.0)</f>
        <v>0</v>
      </c>
      <c r="Y38" s="44">
        <f>IFERROR(__xludf.DUMMYFUNCTION("""COMPUTED_VALUE"""),0.0)</f>
        <v>0</v>
      </c>
      <c r="Z38" s="44">
        <f>IFERROR(__xludf.DUMMYFUNCTION("""COMPUTED_VALUE"""),0.0)</f>
        <v>0</v>
      </c>
      <c r="AA38" s="44">
        <f>IFERROR(__xludf.DUMMYFUNCTION("""COMPUTED_VALUE"""),0.0)</f>
        <v>0</v>
      </c>
      <c r="AB38" s="44">
        <f>IFERROR(__xludf.DUMMYFUNCTION("""COMPUTED_VALUE"""),0.0)</f>
        <v>0</v>
      </c>
      <c r="AC38" s="44">
        <f>IFERROR(__xludf.DUMMYFUNCTION("""COMPUTED_VALUE"""),0.0)</f>
        <v>0</v>
      </c>
      <c r="AD38" s="44">
        <f>IFERROR(__xludf.DUMMYFUNCTION("""COMPUTED_VALUE"""),0.0)</f>
        <v>0</v>
      </c>
      <c r="AE38" s="44">
        <f>IFERROR(__xludf.DUMMYFUNCTION("""COMPUTED_VALUE"""),0.0)</f>
        <v>0</v>
      </c>
      <c r="AF38" s="44">
        <f>IFERROR(__xludf.DUMMYFUNCTION("""COMPUTED_VALUE"""),0.0)</f>
        <v>0</v>
      </c>
      <c r="AG38" s="44">
        <f>IFERROR(__xludf.DUMMYFUNCTION("""COMPUTED_VALUE"""),0.0)</f>
        <v>0</v>
      </c>
      <c r="AH38" s="44">
        <f>IFERROR(__xludf.DUMMYFUNCTION("""COMPUTED_VALUE"""),0.0)</f>
        <v>0</v>
      </c>
      <c r="AI38" s="44">
        <f>IFERROR(__xludf.DUMMYFUNCTION("""COMPUTED_VALUE"""),0.0)</f>
        <v>0</v>
      </c>
      <c r="AJ38" s="44">
        <f>IFERROR(__xludf.DUMMYFUNCTION("""COMPUTED_VALUE"""),0.0)</f>
        <v>0</v>
      </c>
      <c r="AK38" s="44">
        <f>IFERROR(__xludf.DUMMYFUNCTION("""COMPUTED_VALUE"""),0.0)</f>
        <v>0</v>
      </c>
      <c r="AL38" s="44">
        <f>IFERROR(__xludf.DUMMYFUNCTION("""COMPUTED_VALUE"""),0.0)</f>
        <v>0</v>
      </c>
      <c r="AM38" s="44">
        <f>IFERROR(__xludf.DUMMYFUNCTION("""COMPUTED_VALUE"""),4.0)</f>
        <v>4</v>
      </c>
      <c r="AN38" s="44">
        <f>IFERROR(__xludf.DUMMYFUNCTION("""COMPUTED_VALUE"""),0.0)</f>
        <v>0</v>
      </c>
      <c r="AO38" s="44">
        <f>IFERROR(__xludf.DUMMYFUNCTION("""COMPUTED_VALUE"""),0.0)</f>
        <v>0</v>
      </c>
      <c r="AP38" s="44">
        <f>IFERROR(__xludf.DUMMYFUNCTION("""COMPUTED_VALUE"""),0.0)</f>
        <v>0</v>
      </c>
      <c r="AQ38" s="44">
        <f>IFERROR(__xludf.DUMMYFUNCTION("""COMPUTED_VALUE"""),0.0)</f>
        <v>0</v>
      </c>
      <c r="AR38" s="44">
        <f>IFERROR(__xludf.DUMMYFUNCTION("""COMPUTED_VALUE"""),15.0)</f>
        <v>15</v>
      </c>
      <c r="AS38" s="44">
        <f>IFERROR(__xludf.DUMMYFUNCTION("""COMPUTED_VALUE"""),1.0)</f>
        <v>1</v>
      </c>
      <c r="AT38" s="44">
        <f>IFERROR(__xludf.DUMMYFUNCTION("""COMPUTED_VALUE"""),0.0)</f>
        <v>0</v>
      </c>
      <c r="AU38" s="44">
        <f>IFERROR(__xludf.DUMMYFUNCTION("""COMPUTED_VALUE"""),39.0)</f>
        <v>39</v>
      </c>
      <c r="AV38" s="44">
        <f>IFERROR(__xludf.DUMMYFUNCTION("""COMPUTED_VALUE"""),3.0)</f>
        <v>3</v>
      </c>
      <c r="AW38" s="44">
        <f>IFERROR(__xludf.DUMMYFUNCTION("""COMPUTED_VALUE"""),0.0)</f>
        <v>0</v>
      </c>
      <c r="AX38" s="45">
        <f t="shared" si="2"/>
        <v>110</v>
      </c>
    </row>
    <row r="39" ht="15.75" customHeight="1">
      <c r="A39" s="46" t="s">
        <v>17</v>
      </c>
      <c r="B39" s="47" t="s">
        <v>192</v>
      </c>
      <c r="C39" s="48">
        <v>2.0</v>
      </c>
      <c r="D39" s="48">
        <v>221.0</v>
      </c>
      <c r="E39" s="49">
        <f>IFERROR(__xludf.DUMMYFUNCTION("""COMPUTED_VALUE"""),124.0)</f>
        <v>124</v>
      </c>
      <c r="F39" s="49">
        <f>IFERROR(__xludf.DUMMYFUNCTION("""COMPUTED_VALUE"""),3.0)</f>
        <v>3</v>
      </c>
      <c r="G39" s="49">
        <f>IFERROR(__xludf.DUMMYFUNCTION("""COMPUTED_VALUE"""),0.0)</f>
        <v>0</v>
      </c>
      <c r="H39" s="49">
        <f>IFERROR(__xludf.DUMMYFUNCTION("""COMPUTED_VALUE"""),124.0)</f>
        <v>124</v>
      </c>
      <c r="I39" s="44"/>
      <c r="J39" s="44"/>
      <c r="K39" s="44">
        <f>IFERROR(__xludf.DUMMYFUNCTION("""COMPUTED_VALUE"""),1.0)</f>
        <v>1</v>
      </c>
      <c r="L39" s="44"/>
      <c r="M39" s="44">
        <f>IFERROR(__xludf.DUMMYFUNCTION("""COMPUTED_VALUE"""),2.0)</f>
        <v>2</v>
      </c>
      <c r="N39" s="44">
        <f>IFERROR(__xludf.DUMMYFUNCTION("""COMPUTED_VALUE"""),1.0)</f>
        <v>1</v>
      </c>
      <c r="O39" s="44"/>
      <c r="P39" s="44">
        <f>IFERROR(__xludf.DUMMYFUNCTION("""COMPUTED_VALUE"""),2.0)</f>
        <v>2</v>
      </c>
      <c r="Q39" s="44"/>
      <c r="R39" s="44">
        <f>IFERROR(__xludf.DUMMYFUNCTION("""COMPUTED_VALUE"""),36.0)</f>
        <v>36</v>
      </c>
      <c r="S39" s="44">
        <f>IFERROR(__xludf.DUMMYFUNCTION("""COMPUTED_VALUE"""),1.0)</f>
        <v>1</v>
      </c>
      <c r="T39" s="44"/>
      <c r="U39" s="44"/>
      <c r="V39" s="44"/>
      <c r="W39" s="44"/>
      <c r="X39" s="44"/>
      <c r="Y39" s="44"/>
      <c r="Z39" s="44"/>
      <c r="AA39" s="44">
        <f>IFERROR(__xludf.DUMMYFUNCTION("""COMPUTED_VALUE"""),1.0)</f>
        <v>1</v>
      </c>
      <c r="AB39" s="44"/>
      <c r="AC39" s="44">
        <f>IFERROR(__xludf.DUMMYFUNCTION("""COMPUTED_VALUE"""),2.0)</f>
        <v>2</v>
      </c>
      <c r="AD39" s="44"/>
      <c r="AE39" s="44"/>
      <c r="AF39" s="44"/>
      <c r="AG39" s="44"/>
      <c r="AH39" s="44">
        <f>IFERROR(__xludf.DUMMYFUNCTION("""COMPUTED_VALUE"""),1.0)</f>
        <v>1</v>
      </c>
      <c r="AI39" s="44"/>
      <c r="AJ39" s="44"/>
      <c r="AK39" s="44">
        <f>IFERROR(__xludf.DUMMYFUNCTION("""COMPUTED_VALUE"""),3.0)</f>
        <v>3</v>
      </c>
      <c r="AL39" s="44"/>
      <c r="AM39" s="44">
        <f>IFERROR(__xludf.DUMMYFUNCTION("""COMPUTED_VALUE"""),2.0)</f>
        <v>2</v>
      </c>
      <c r="AN39" s="44"/>
      <c r="AO39" s="44"/>
      <c r="AP39" s="44"/>
      <c r="AQ39" s="44"/>
      <c r="AR39" s="44">
        <f>IFERROR(__xludf.DUMMYFUNCTION("""COMPUTED_VALUE"""),24.0)</f>
        <v>24</v>
      </c>
      <c r="AS39" s="44"/>
      <c r="AT39" s="44"/>
      <c r="AU39" s="44">
        <f>IFERROR(__xludf.DUMMYFUNCTION("""COMPUTED_VALUE"""),48.0)</f>
        <v>48</v>
      </c>
      <c r="AV39" s="44"/>
      <c r="AW39" s="44"/>
      <c r="AX39" s="45">
        <f t="shared" si="2"/>
        <v>124</v>
      </c>
    </row>
    <row r="40" ht="15.75" customHeight="1">
      <c r="A40" s="46" t="s">
        <v>17</v>
      </c>
      <c r="B40" s="47" t="s">
        <v>193</v>
      </c>
      <c r="C40" s="48">
        <v>1.0</v>
      </c>
      <c r="D40" s="48">
        <v>381.0</v>
      </c>
      <c r="E40" s="49">
        <f>IFERROR(__xludf.DUMMYFUNCTION("""COMPUTED_VALUE"""),171.0)</f>
        <v>171</v>
      </c>
      <c r="F40" s="49"/>
      <c r="G40" s="49">
        <f>IFERROR(__xludf.DUMMYFUNCTION("""COMPUTED_VALUE"""),3.0)</f>
        <v>3</v>
      </c>
      <c r="H40" s="49">
        <f>IFERROR(__xludf.DUMMYFUNCTION("""COMPUTED_VALUE"""),168.0)</f>
        <v>168</v>
      </c>
      <c r="I40" s="44"/>
      <c r="J40" s="44"/>
      <c r="K40" s="44"/>
      <c r="L40" s="44"/>
      <c r="M40" s="44"/>
      <c r="N40" s="44"/>
      <c r="O40" s="44"/>
      <c r="P40" s="44"/>
      <c r="Q40" s="44">
        <f>IFERROR(__xludf.DUMMYFUNCTION("""COMPUTED_VALUE"""),2.0)</f>
        <v>2</v>
      </c>
      <c r="R40" s="44">
        <f>IFERROR(__xludf.DUMMYFUNCTION("""COMPUTED_VALUE"""),1.0)</f>
        <v>1</v>
      </c>
      <c r="S40" s="44"/>
      <c r="T40" s="44"/>
      <c r="U40" s="44"/>
      <c r="V40" s="44">
        <f>IFERROR(__xludf.DUMMYFUNCTION("""COMPUTED_VALUE"""),1.0)</f>
        <v>1</v>
      </c>
      <c r="W40" s="44"/>
      <c r="X40" s="44"/>
      <c r="Y40" s="44"/>
      <c r="Z40" s="44"/>
      <c r="AA40" s="44"/>
      <c r="AB40" s="44"/>
      <c r="AC40" s="44"/>
      <c r="AD40" s="44"/>
      <c r="AE40" s="44"/>
      <c r="AF40" s="44"/>
      <c r="AG40" s="44"/>
      <c r="AH40" s="44"/>
      <c r="AI40" s="44"/>
      <c r="AJ40" s="44"/>
      <c r="AK40" s="44"/>
      <c r="AL40" s="44"/>
      <c r="AM40" s="44"/>
      <c r="AN40" s="44"/>
      <c r="AO40" s="44"/>
      <c r="AP40" s="44"/>
      <c r="AQ40" s="44"/>
      <c r="AR40" s="44">
        <f>IFERROR(__xludf.DUMMYFUNCTION("""COMPUTED_VALUE"""),45.0)</f>
        <v>45</v>
      </c>
      <c r="AS40" s="44">
        <f>IFERROR(__xludf.DUMMYFUNCTION("""COMPUTED_VALUE"""),1.0)</f>
        <v>1</v>
      </c>
      <c r="AT40" s="44"/>
      <c r="AU40" s="44">
        <f>IFERROR(__xludf.DUMMYFUNCTION("""COMPUTED_VALUE"""),118.0)</f>
        <v>118</v>
      </c>
      <c r="AV40" s="44"/>
      <c r="AW40" s="44"/>
      <c r="AX40" s="45">
        <f t="shared" si="2"/>
        <v>168</v>
      </c>
    </row>
    <row r="41" ht="15.75" customHeight="1">
      <c r="A41" s="46" t="s">
        <v>17</v>
      </c>
      <c r="B41" s="47" t="s">
        <v>193</v>
      </c>
      <c r="C41" s="48">
        <v>2.0</v>
      </c>
      <c r="D41" s="48">
        <v>383.0</v>
      </c>
      <c r="E41" s="49">
        <f>IFERROR(__xludf.DUMMYFUNCTION("""COMPUTED_VALUE"""),193.0)</f>
        <v>193</v>
      </c>
      <c r="F41" s="49">
        <f>IFERROR(__xludf.DUMMYFUNCTION("""COMPUTED_VALUE"""),2.0)</f>
        <v>2</v>
      </c>
      <c r="G41" s="49">
        <f>IFERROR(__xludf.DUMMYFUNCTION("""COMPUTED_VALUE"""),0.0)</f>
        <v>0</v>
      </c>
      <c r="H41" s="49">
        <f>IFERROR(__xludf.DUMMYFUNCTION("""COMPUTED_VALUE"""),193.0)</f>
        <v>193</v>
      </c>
      <c r="I41" s="44"/>
      <c r="J41" s="44"/>
      <c r="K41" s="44">
        <f>IFERROR(__xludf.DUMMYFUNCTION("""COMPUTED_VALUE"""),2.0)</f>
        <v>2</v>
      </c>
      <c r="L41" s="44">
        <f>IFERROR(__xludf.DUMMYFUNCTION("""COMPUTED_VALUE"""),1.0)</f>
        <v>1</v>
      </c>
      <c r="M41" s="44"/>
      <c r="N41" s="44"/>
      <c r="O41" s="44"/>
      <c r="P41" s="44"/>
      <c r="Q41" s="44"/>
      <c r="R41" s="44">
        <f>IFERROR(__xludf.DUMMYFUNCTION("""COMPUTED_VALUE"""),3.0)</f>
        <v>3</v>
      </c>
      <c r="S41" s="44">
        <f>IFERROR(__xludf.DUMMYFUNCTION("""COMPUTED_VALUE"""),1.0)</f>
        <v>1</v>
      </c>
      <c r="T41" s="44">
        <f>IFERROR(__xludf.DUMMYFUNCTION("""COMPUTED_VALUE"""),1.0)</f>
        <v>1</v>
      </c>
      <c r="U41" s="44"/>
      <c r="V41" s="44"/>
      <c r="W41" s="44"/>
      <c r="X41" s="44"/>
      <c r="Y41" s="44"/>
      <c r="Z41" s="44"/>
      <c r="AA41" s="44"/>
      <c r="AB41" s="44"/>
      <c r="AC41" s="44"/>
      <c r="AD41" s="44"/>
      <c r="AE41" s="44"/>
      <c r="AF41" s="44">
        <f>IFERROR(__xludf.DUMMYFUNCTION("""COMPUTED_VALUE"""),3.0)</f>
        <v>3</v>
      </c>
      <c r="AG41" s="44"/>
      <c r="AH41" s="44"/>
      <c r="AI41" s="44"/>
      <c r="AJ41" s="44"/>
      <c r="AK41" s="44"/>
      <c r="AL41" s="44"/>
      <c r="AM41" s="44">
        <f>IFERROR(__xludf.DUMMYFUNCTION("""COMPUTED_VALUE"""),5.0)</f>
        <v>5</v>
      </c>
      <c r="AN41" s="44"/>
      <c r="AO41" s="44"/>
      <c r="AP41" s="44"/>
      <c r="AQ41" s="44"/>
      <c r="AR41" s="44">
        <f>IFERROR(__xludf.DUMMYFUNCTION("""COMPUTED_VALUE"""),77.0)</f>
        <v>77</v>
      </c>
      <c r="AS41" s="44">
        <f>IFERROR(__xludf.DUMMYFUNCTION("""COMPUTED_VALUE"""),5.0)</f>
        <v>5</v>
      </c>
      <c r="AT41" s="44"/>
      <c r="AU41" s="44">
        <f>IFERROR(__xludf.DUMMYFUNCTION("""COMPUTED_VALUE"""),95.0)</f>
        <v>95</v>
      </c>
      <c r="AV41" s="44"/>
      <c r="AW41" s="44"/>
      <c r="AX41" s="45">
        <f t="shared" si="2"/>
        <v>193</v>
      </c>
    </row>
    <row r="42" ht="15.75" customHeight="1">
      <c r="A42" s="46" t="s">
        <v>17</v>
      </c>
      <c r="B42" s="47" t="s">
        <v>194</v>
      </c>
      <c r="C42" s="48">
        <v>1.0</v>
      </c>
      <c r="D42" s="48">
        <v>373.0</v>
      </c>
      <c r="E42" s="49">
        <f>IFERROR(__xludf.DUMMYFUNCTION("""COMPUTED_VALUE"""),171.0)</f>
        <v>171</v>
      </c>
      <c r="F42" s="49">
        <f>IFERROR(__xludf.DUMMYFUNCTION("""COMPUTED_VALUE"""),5.0)</f>
        <v>5</v>
      </c>
      <c r="G42" s="49">
        <f>IFERROR(__xludf.DUMMYFUNCTION("""COMPUTED_VALUE"""),1.0)</f>
        <v>1</v>
      </c>
      <c r="H42" s="49">
        <f>IFERROR(__xludf.DUMMYFUNCTION("""COMPUTED_VALUE"""),170.0)</f>
        <v>170</v>
      </c>
      <c r="I42" s="44">
        <f>IFERROR(__xludf.DUMMYFUNCTION("""COMPUTED_VALUE"""),7.0)</f>
        <v>7</v>
      </c>
      <c r="J42" s="44"/>
      <c r="K42" s="44">
        <f>IFERROR(__xludf.DUMMYFUNCTION("""COMPUTED_VALUE"""),3.0)</f>
        <v>3</v>
      </c>
      <c r="L42" s="44">
        <f>IFERROR(__xludf.DUMMYFUNCTION("""COMPUTED_VALUE"""),1.0)</f>
        <v>1</v>
      </c>
      <c r="M42" s="44">
        <f>IFERROR(__xludf.DUMMYFUNCTION("""COMPUTED_VALUE"""),1.0)</f>
        <v>1</v>
      </c>
      <c r="N42" s="44"/>
      <c r="O42" s="44"/>
      <c r="P42" s="44">
        <f>IFERROR(__xludf.DUMMYFUNCTION("""COMPUTED_VALUE"""),1.0)</f>
        <v>1</v>
      </c>
      <c r="Q42" s="44">
        <f>IFERROR(__xludf.DUMMYFUNCTION("""COMPUTED_VALUE"""),2.0)</f>
        <v>2</v>
      </c>
      <c r="R42" s="44">
        <f>IFERROR(__xludf.DUMMYFUNCTION("""COMPUTED_VALUE"""),63.0)</f>
        <v>63</v>
      </c>
      <c r="S42" s="44">
        <f>IFERROR(__xludf.DUMMYFUNCTION("""COMPUTED_VALUE"""),2.0)</f>
        <v>2</v>
      </c>
      <c r="T42" s="44"/>
      <c r="U42" s="44"/>
      <c r="V42" s="44"/>
      <c r="W42" s="44"/>
      <c r="X42" s="44"/>
      <c r="Y42" s="44"/>
      <c r="Z42" s="44"/>
      <c r="AA42" s="44">
        <f>IFERROR(__xludf.DUMMYFUNCTION("""COMPUTED_VALUE"""),2.0)</f>
        <v>2</v>
      </c>
      <c r="AB42" s="44"/>
      <c r="AC42" s="44">
        <f>IFERROR(__xludf.DUMMYFUNCTION("""COMPUTED_VALUE"""),1.0)</f>
        <v>1</v>
      </c>
      <c r="AD42" s="44"/>
      <c r="AE42" s="44"/>
      <c r="AF42" s="44">
        <f>IFERROR(__xludf.DUMMYFUNCTION("""COMPUTED_VALUE"""),1.0)</f>
        <v>1</v>
      </c>
      <c r="AG42" s="44"/>
      <c r="AH42" s="44"/>
      <c r="AI42" s="44">
        <f>IFERROR(__xludf.DUMMYFUNCTION("""COMPUTED_VALUE"""),1.0)</f>
        <v>1</v>
      </c>
      <c r="AJ42" s="44"/>
      <c r="AK42" s="44"/>
      <c r="AL42" s="44"/>
      <c r="AM42" s="44">
        <f>IFERROR(__xludf.DUMMYFUNCTION("""COMPUTED_VALUE"""),7.0)</f>
        <v>7</v>
      </c>
      <c r="AN42" s="44">
        <f>IFERROR(__xludf.DUMMYFUNCTION("""COMPUTED_VALUE"""),3.0)</f>
        <v>3</v>
      </c>
      <c r="AO42" s="44"/>
      <c r="AP42" s="44"/>
      <c r="AQ42" s="44">
        <f>IFERROR(__xludf.DUMMYFUNCTION("""COMPUTED_VALUE"""),1.0)</f>
        <v>1</v>
      </c>
      <c r="AR42" s="44">
        <f>IFERROR(__xludf.DUMMYFUNCTION("""COMPUTED_VALUE"""),51.0)</f>
        <v>51</v>
      </c>
      <c r="AS42" s="44">
        <f>IFERROR(__xludf.DUMMYFUNCTION("""COMPUTED_VALUE"""),1.0)</f>
        <v>1</v>
      </c>
      <c r="AT42" s="44"/>
      <c r="AU42" s="44">
        <f>IFERROR(__xludf.DUMMYFUNCTION("""COMPUTED_VALUE"""),18.0)</f>
        <v>18</v>
      </c>
      <c r="AV42" s="44">
        <f>IFERROR(__xludf.DUMMYFUNCTION("""COMPUTED_VALUE"""),2.0)</f>
        <v>2</v>
      </c>
      <c r="AW42" s="44">
        <f>IFERROR(__xludf.DUMMYFUNCTION("""COMPUTED_VALUE"""),2.0)</f>
        <v>2</v>
      </c>
      <c r="AX42" s="45">
        <f t="shared" si="2"/>
        <v>170</v>
      </c>
    </row>
    <row r="43" ht="15.75" customHeight="1">
      <c r="A43" s="46" t="s">
        <v>17</v>
      </c>
      <c r="B43" s="47" t="s">
        <v>195</v>
      </c>
      <c r="C43" s="48">
        <v>1.0</v>
      </c>
      <c r="D43" s="48">
        <v>265.0</v>
      </c>
      <c r="E43" s="49">
        <f>IFERROR(__xludf.DUMMYFUNCTION("""COMPUTED_VALUE"""),134.0)</f>
        <v>134</v>
      </c>
      <c r="F43" s="49">
        <f>IFERROR(__xludf.DUMMYFUNCTION("""COMPUTED_VALUE"""),3.0)</f>
        <v>3</v>
      </c>
      <c r="G43" s="49">
        <f>IFERROR(__xludf.DUMMYFUNCTION("""COMPUTED_VALUE"""),0.0)</f>
        <v>0</v>
      </c>
      <c r="H43" s="49">
        <f>IFERROR(__xludf.DUMMYFUNCTION("""COMPUTED_VALUE"""),134.0)</f>
        <v>134</v>
      </c>
      <c r="I43" s="44"/>
      <c r="J43" s="44"/>
      <c r="K43" s="44">
        <f>IFERROR(__xludf.DUMMYFUNCTION("""COMPUTED_VALUE"""),2.0)</f>
        <v>2</v>
      </c>
      <c r="L43" s="44"/>
      <c r="M43" s="44"/>
      <c r="N43" s="44"/>
      <c r="O43" s="44"/>
      <c r="P43" s="44"/>
      <c r="Q43" s="44"/>
      <c r="R43" s="44">
        <f>IFERROR(__xludf.DUMMYFUNCTION("""COMPUTED_VALUE"""),19.0)</f>
        <v>19</v>
      </c>
      <c r="S43" s="44"/>
      <c r="T43" s="44"/>
      <c r="U43" s="44"/>
      <c r="V43" s="44"/>
      <c r="W43" s="44"/>
      <c r="X43" s="44"/>
      <c r="Y43" s="44"/>
      <c r="Z43" s="44"/>
      <c r="AA43" s="44"/>
      <c r="AB43" s="44">
        <f>IFERROR(__xludf.DUMMYFUNCTION("""COMPUTED_VALUE"""),1.0)</f>
        <v>1</v>
      </c>
      <c r="AC43" s="44"/>
      <c r="AD43" s="44"/>
      <c r="AE43" s="44"/>
      <c r="AF43" s="44"/>
      <c r="AG43" s="44"/>
      <c r="AH43" s="44"/>
      <c r="AI43" s="44"/>
      <c r="AJ43" s="44"/>
      <c r="AK43" s="44"/>
      <c r="AL43" s="44"/>
      <c r="AM43" s="44">
        <f>IFERROR(__xludf.DUMMYFUNCTION("""COMPUTED_VALUE"""),33.0)</f>
        <v>33</v>
      </c>
      <c r="AN43" s="44"/>
      <c r="AO43" s="44"/>
      <c r="AP43" s="44"/>
      <c r="AQ43" s="44"/>
      <c r="AR43" s="44">
        <f>IFERROR(__xludf.DUMMYFUNCTION("""COMPUTED_VALUE"""),35.0)</f>
        <v>35</v>
      </c>
      <c r="AS43" s="44">
        <f>IFERROR(__xludf.DUMMYFUNCTION("""COMPUTED_VALUE"""),2.0)</f>
        <v>2</v>
      </c>
      <c r="AT43" s="44"/>
      <c r="AU43" s="44">
        <f>IFERROR(__xludf.DUMMYFUNCTION("""COMPUTED_VALUE"""),41.0)</f>
        <v>41</v>
      </c>
      <c r="AV43" s="44">
        <f>IFERROR(__xludf.DUMMYFUNCTION("""COMPUTED_VALUE"""),1.0)</f>
        <v>1</v>
      </c>
      <c r="AW43" s="44"/>
      <c r="AX43" s="45">
        <f t="shared" si="2"/>
        <v>134</v>
      </c>
    </row>
  </sheetData>
  <conditionalFormatting sqref="AX4:AX43">
    <cfRule type="cellIs" dxfId="4" priority="1" operator="equal">
      <formula>H4</formula>
    </cfRule>
  </conditionalFormatting>
  <conditionalFormatting sqref="AX4:AX43">
    <cfRule type="cellIs" dxfId="5" priority="2" operator="notEqual">
      <formula>H4</formula>
    </cfRule>
  </conditionalFormatting>
  <dataValidations>
    <dataValidation type="decimal" allowBlank="1" showDropDown="1" sqref="F4:X43">
      <formula1>0.0</formula1>
      <formula2>600.0</formula2>
    </dataValidation>
  </dataValidations>
  <printOptions gridLines="1" horizontalCentered="1"/>
  <pageMargins bottom="0.75" footer="0.0" header="0.0" left="0.7" right="0.7" top="0.75"/>
  <pageSetup fitToHeight="0" cellComments="atEnd" orientation="landscape" pageOrder="overThenDown"/>
  <drawing r:id="rId2"/>
  <legacyDrawing r:id="rId3"/>
  <tableParts count="1">
    <tablePart r:id="rId5"/>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5"/>
    <col customWidth="1" min="2" max="2" width="14.63"/>
    <col customWidth="1" min="3" max="3" width="11.0"/>
    <col customWidth="1" min="4" max="4" width="13.13"/>
    <col customWidth="1" min="5" max="50" width="8.63"/>
  </cols>
  <sheetData>
    <row r="1" ht="99.0" customHeight="1">
      <c r="A1" s="27"/>
      <c r="B1" s="27"/>
      <c r="C1" s="27"/>
      <c r="D1" s="28">
        <f>SUM(D4:D9)</f>
        <v>3478</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SUM(E4:E9)</f>
        <v>3208</v>
      </c>
      <c r="F2" s="10">
        <f t="shared" si="1"/>
        <v>8</v>
      </c>
      <c r="G2" s="10">
        <f t="shared" si="1"/>
        <v>6</v>
      </c>
      <c r="H2" s="10">
        <f t="shared" si="1"/>
        <v>1775</v>
      </c>
      <c r="I2" s="11">
        <f t="shared" si="1"/>
        <v>5</v>
      </c>
      <c r="J2" s="11">
        <f t="shared" si="1"/>
        <v>4</v>
      </c>
      <c r="K2" s="11">
        <f t="shared" si="1"/>
        <v>6</v>
      </c>
      <c r="L2" s="11">
        <f t="shared" si="1"/>
        <v>0</v>
      </c>
      <c r="M2" s="11">
        <f t="shared" si="1"/>
        <v>2</v>
      </c>
      <c r="N2" s="11">
        <f t="shared" si="1"/>
        <v>0</v>
      </c>
      <c r="O2" s="11">
        <f t="shared" si="1"/>
        <v>0</v>
      </c>
      <c r="P2" s="11">
        <f t="shared" si="1"/>
        <v>1</v>
      </c>
      <c r="Q2" s="11">
        <f t="shared" si="1"/>
        <v>0</v>
      </c>
      <c r="R2" s="11">
        <f t="shared" si="1"/>
        <v>30</v>
      </c>
      <c r="S2" s="11">
        <f t="shared" si="1"/>
        <v>1</v>
      </c>
      <c r="T2" s="11">
        <f t="shared" si="1"/>
        <v>1</v>
      </c>
      <c r="U2" s="11">
        <f t="shared" si="1"/>
        <v>1</v>
      </c>
      <c r="V2" s="11">
        <f t="shared" si="1"/>
        <v>2</v>
      </c>
      <c r="W2" s="11">
        <f t="shared" si="1"/>
        <v>0</v>
      </c>
      <c r="X2" s="11">
        <f t="shared" si="1"/>
        <v>2</v>
      </c>
      <c r="Y2" s="11">
        <f t="shared" si="1"/>
        <v>87</v>
      </c>
      <c r="Z2" s="11">
        <f t="shared" si="1"/>
        <v>2</v>
      </c>
      <c r="AA2" s="11">
        <f t="shared" si="1"/>
        <v>6</v>
      </c>
      <c r="AB2" s="11">
        <f t="shared" si="1"/>
        <v>1</v>
      </c>
      <c r="AC2" s="11">
        <f t="shared" si="1"/>
        <v>2</v>
      </c>
      <c r="AD2" s="11">
        <f t="shared" si="1"/>
        <v>3</v>
      </c>
      <c r="AE2" s="11">
        <f t="shared" si="1"/>
        <v>1</v>
      </c>
      <c r="AF2" s="11">
        <f t="shared" si="1"/>
        <v>0</v>
      </c>
      <c r="AG2" s="11">
        <f t="shared" si="1"/>
        <v>2</v>
      </c>
      <c r="AH2" s="11">
        <f t="shared" si="1"/>
        <v>4</v>
      </c>
      <c r="AI2" s="11">
        <f t="shared" si="1"/>
        <v>2</v>
      </c>
      <c r="AJ2" s="11">
        <f t="shared" si="1"/>
        <v>0</v>
      </c>
      <c r="AK2" s="11">
        <f t="shared" si="1"/>
        <v>2</v>
      </c>
      <c r="AL2" s="11">
        <f t="shared" si="1"/>
        <v>2</v>
      </c>
      <c r="AM2" s="11">
        <f t="shared" si="1"/>
        <v>298</v>
      </c>
      <c r="AN2" s="11">
        <f t="shared" si="1"/>
        <v>3</v>
      </c>
      <c r="AO2" s="11">
        <f t="shared" si="1"/>
        <v>0</v>
      </c>
      <c r="AP2" s="11">
        <f t="shared" si="1"/>
        <v>0</v>
      </c>
      <c r="AQ2" s="11">
        <f t="shared" si="1"/>
        <v>1</v>
      </c>
      <c r="AR2" s="11">
        <f t="shared" si="1"/>
        <v>444</v>
      </c>
      <c r="AS2" s="11">
        <f t="shared" si="1"/>
        <v>13</v>
      </c>
      <c r="AT2" s="11">
        <f t="shared" si="1"/>
        <v>1</v>
      </c>
      <c r="AU2" s="11">
        <f t="shared" si="1"/>
        <v>830</v>
      </c>
      <c r="AV2" s="11">
        <f t="shared" si="1"/>
        <v>5</v>
      </c>
      <c r="AW2" s="11">
        <f t="shared" si="1"/>
        <v>9</v>
      </c>
      <c r="AX2" s="34">
        <f t="shared" si="1"/>
        <v>1773</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19</v>
      </c>
      <c r="B4" s="40" t="s">
        <v>196</v>
      </c>
      <c r="C4" s="41">
        <v>1.0</v>
      </c>
      <c r="D4" s="41">
        <v>580.0</v>
      </c>
      <c r="E4" s="49">
        <f>IFERROR(__xludf.DUMMYFUNCTION("IMPORTRANGE(""https://docs.google.com/spreadsheets/d/1w4kbISnLvhB_WDj7UpOd1938fFnmo8AoCLyOJSvfuYw/edit?gid=0#gid=0"",""E4:AW9"")"),310.0)</f>
        <v>310</v>
      </c>
      <c r="F4" s="49">
        <f>IFERROR(__xludf.DUMMYFUNCTION("""COMPUTED_VALUE"""),0.0)</f>
        <v>0</v>
      </c>
      <c r="G4" s="49">
        <f>IFERROR(__xludf.DUMMYFUNCTION("""COMPUTED_VALUE"""),0.0)</f>
        <v>0</v>
      </c>
      <c r="H4" s="49">
        <f>IFERROR(__xludf.DUMMYFUNCTION("""COMPUTED_VALUE"""),310.0)</f>
        <v>310</v>
      </c>
      <c r="I4" s="44">
        <f>IFERROR(__xludf.DUMMYFUNCTION("""COMPUTED_VALUE"""),2.0)</f>
        <v>2</v>
      </c>
      <c r="J4" s="44">
        <f>IFERROR(__xludf.DUMMYFUNCTION("""COMPUTED_VALUE"""),0.0)</f>
        <v>0</v>
      </c>
      <c r="K4" s="44">
        <f>IFERROR(__xludf.DUMMYFUNCTION("""COMPUTED_VALUE"""),2.0)</f>
        <v>2</v>
      </c>
      <c r="L4" s="44">
        <f>IFERROR(__xludf.DUMMYFUNCTION("""COMPUTED_VALUE"""),0.0)</f>
        <v>0</v>
      </c>
      <c r="M4" s="44">
        <f>IFERROR(__xludf.DUMMYFUNCTION("""COMPUTED_VALUE"""),1.0)</f>
        <v>1</v>
      </c>
      <c r="N4" s="44">
        <f>IFERROR(__xludf.DUMMYFUNCTION("""COMPUTED_VALUE"""),0.0)</f>
        <v>0</v>
      </c>
      <c r="O4" s="44">
        <f>IFERROR(__xludf.DUMMYFUNCTION("""COMPUTED_VALUE"""),0.0)</f>
        <v>0</v>
      </c>
      <c r="P4" s="44">
        <f>IFERROR(__xludf.DUMMYFUNCTION("""COMPUTED_VALUE"""),1.0)</f>
        <v>1</v>
      </c>
      <c r="Q4" s="44">
        <f>IFERROR(__xludf.DUMMYFUNCTION("""COMPUTED_VALUE"""),0.0)</f>
        <v>0</v>
      </c>
      <c r="R4" s="44">
        <f>IFERROR(__xludf.DUMMYFUNCTION("""COMPUTED_VALUE"""),6.0)</f>
        <v>6</v>
      </c>
      <c r="S4" s="44"/>
      <c r="T4" s="44"/>
      <c r="U4" s="44"/>
      <c r="V4" s="44"/>
      <c r="W4" s="44"/>
      <c r="X4" s="44">
        <f>IFERROR(__xludf.DUMMYFUNCTION("""COMPUTED_VALUE"""),1.0)</f>
        <v>1</v>
      </c>
      <c r="Y4" s="44">
        <f>IFERROR(__xludf.DUMMYFUNCTION("""COMPUTED_VALUE"""),15.0)</f>
        <v>15</v>
      </c>
      <c r="Z4" s="44"/>
      <c r="AA4" s="44"/>
      <c r="AB4" s="44">
        <f>IFERROR(__xludf.DUMMYFUNCTION("""COMPUTED_VALUE"""),1.0)</f>
        <v>1</v>
      </c>
      <c r="AC4" s="44"/>
      <c r="AD4" s="44">
        <f>IFERROR(__xludf.DUMMYFUNCTION("""COMPUTED_VALUE"""),2.0)</f>
        <v>2</v>
      </c>
      <c r="AE4" s="44"/>
      <c r="AF4" s="44"/>
      <c r="AG4" s="44"/>
      <c r="AH4" s="44">
        <f>IFERROR(__xludf.DUMMYFUNCTION("""COMPUTED_VALUE"""),1.0)</f>
        <v>1</v>
      </c>
      <c r="AI4" s="44">
        <f>IFERROR(__xludf.DUMMYFUNCTION("""COMPUTED_VALUE"""),2.0)</f>
        <v>2</v>
      </c>
      <c r="AJ4" s="44"/>
      <c r="AK4" s="44"/>
      <c r="AL4" s="44"/>
      <c r="AM4" s="44">
        <f>IFERROR(__xludf.DUMMYFUNCTION("""COMPUTED_VALUE"""),49.0)</f>
        <v>49</v>
      </c>
      <c r="AN4" s="44"/>
      <c r="AO4" s="44"/>
      <c r="AP4" s="44"/>
      <c r="AQ4" s="44">
        <f>IFERROR(__xludf.DUMMYFUNCTION("""COMPUTED_VALUE"""),1.0)</f>
        <v>1</v>
      </c>
      <c r="AR4" s="44">
        <f>IFERROR(__xludf.DUMMYFUNCTION("""COMPUTED_VALUE"""),74.0)</f>
        <v>74</v>
      </c>
      <c r="AS4" s="44">
        <f>IFERROR(__xludf.DUMMYFUNCTION("""COMPUTED_VALUE"""),1.0)</f>
        <v>1</v>
      </c>
      <c r="AT4" s="44"/>
      <c r="AU4" s="44">
        <f>IFERROR(__xludf.DUMMYFUNCTION("""COMPUTED_VALUE"""),148.0)</f>
        <v>148</v>
      </c>
      <c r="AV4" s="44">
        <f>IFERROR(__xludf.DUMMYFUNCTION("""COMPUTED_VALUE"""),1.0)</f>
        <v>1</v>
      </c>
      <c r="AW4" s="44">
        <f>IFERROR(__xludf.DUMMYFUNCTION("""COMPUTED_VALUE"""),2.0)</f>
        <v>2</v>
      </c>
      <c r="AX4" s="45">
        <f t="shared" ref="AX4:AX9" si="2">SUM(I4:AW4)</f>
        <v>310</v>
      </c>
    </row>
    <row r="5" ht="15.75" customHeight="1">
      <c r="A5" s="46" t="s">
        <v>19</v>
      </c>
      <c r="B5" s="47" t="s">
        <v>196</v>
      </c>
      <c r="C5" s="48">
        <v>2.0</v>
      </c>
      <c r="D5" s="48">
        <v>580.0</v>
      </c>
      <c r="E5" s="49">
        <f>IFERROR(__xludf.DUMMYFUNCTION("""COMPUTED_VALUE"""),580.0)</f>
        <v>580</v>
      </c>
      <c r="F5" s="49">
        <f>IFERROR(__xludf.DUMMYFUNCTION("""COMPUTED_VALUE"""),1.0)</f>
        <v>1</v>
      </c>
      <c r="G5" s="49">
        <f>IFERROR(__xludf.DUMMYFUNCTION("""COMPUTED_VALUE"""),1.0)</f>
        <v>1</v>
      </c>
      <c r="H5" s="49">
        <f>IFERROR(__xludf.DUMMYFUNCTION("""COMPUTED_VALUE"""),301.0)</f>
        <v>301</v>
      </c>
      <c r="I5" s="44">
        <f>IFERROR(__xludf.DUMMYFUNCTION("""COMPUTED_VALUE"""),1.0)</f>
        <v>1</v>
      </c>
      <c r="J5" s="44">
        <f>IFERROR(__xludf.DUMMYFUNCTION("""COMPUTED_VALUE"""),1.0)</f>
        <v>1</v>
      </c>
      <c r="K5" s="44"/>
      <c r="L5" s="44"/>
      <c r="M5" s="44"/>
      <c r="N5" s="44"/>
      <c r="O5" s="44"/>
      <c r="P5" s="44"/>
      <c r="Q5" s="44"/>
      <c r="R5" s="44">
        <f>IFERROR(__xludf.DUMMYFUNCTION("""COMPUTED_VALUE"""),3.0)</f>
        <v>3</v>
      </c>
      <c r="S5" s="44"/>
      <c r="T5" s="44"/>
      <c r="U5" s="44"/>
      <c r="V5" s="44"/>
      <c r="W5" s="44"/>
      <c r="X5" s="44"/>
      <c r="Y5" s="44">
        <f>IFERROR(__xludf.DUMMYFUNCTION("""COMPUTED_VALUE"""),12.0)</f>
        <v>12</v>
      </c>
      <c r="Z5" s="44"/>
      <c r="AA5" s="44">
        <f>IFERROR(__xludf.DUMMYFUNCTION("""COMPUTED_VALUE"""),1.0)</f>
        <v>1</v>
      </c>
      <c r="AB5" s="44"/>
      <c r="AC5" s="44"/>
      <c r="AD5" s="44"/>
      <c r="AE5" s="44"/>
      <c r="AF5" s="44"/>
      <c r="AG5" s="44"/>
      <c r="AH5" s="44"/>
      <c r="AI5" s="44"/>
      <c r="AJ5" s="44"/>
      <c r="AK5" s="44"/>
      <c r="AL5" s="44"/>
      <c r="AM5" s="44">
        <f>IFERROR(__xludf.DUMMYFUNCTION("""COMPUTED_VALUE"""),48.0)</f>
        <v>48</v>
      </c>
      <c r="AN5" s="44">
        <f>IFERROR(__xludf.DUMMYFUNCTION("""COMPUTED_VALUE"""),1.0)</f>
        <v>1</v>
      </c>
      <c r="AO5" s="44"/>
      <c r="AP5" s="44"/>
      <c r="AQ5" s="44"/>
      <c r="AR5" s="44">
        <f>IFERROR(__xludf.DUMMYFUNCTION("""COMPUTED_VALUE"""),73.0)</f>
        <v>73</v>
      </c>
      <c r="AS5" s="44">
        <f>IFERROR(__xludf.DUMMYFUNCTION("""COMPUTED_VALUE"""),0.0)</f>
        <v>0</v>
      </c>
      <c r="AT5" s="44"/>
      <c r="AU5" s="44">
        <f>IFERROR(__xludf.DUMMYFUNCTION("""COMPUTED_VALUE"""),160.0)</f>
        <v>160</v>
      </c>
      <c r="AV5" s="44">
        <f>IFERROR(__xludf.DUMMYFUNCTION("""COMPUTED_VALUE"""),2.0)</f>
        <v>2</v>
      </c>
      <c r="AW5" s="44">
        <f>IFERROR(__xludf.DUMMYFUNCTION("""COMPUTED_VALUE"""),0.0)</f>
        <v>0</v>
      </c>
      <c r="AX5" s="45">
        <f t="shared" si="2"/>
        <v>302</v>
      </c>
    </row>
    <row r="6" ht="15.75" customHeight="1">
      <c r="A6" s="46" t="s">
        <v>19</v>
      </c>
      <c r="B6" s="47" t="s">
        <v>196</v>
      </c>
      <c r="C6" s="48">
        <v>3.0</v>
      </c>
      <c r="D6" s="48">
        <v>580.0</v>
      </c>
      <c r="E6" s="49">
        <f>IFERROR(__xludf.DUMMYFUNCTION("""COMPUTED_VALUE"""),580.0)</f>
        <v>580</v>
      </c>
      <c r="F6" s="49">
        <f>IFERROR(__xludf.DUMMYFUNCTION("""COMPUTED_VALUE"""),5.0)</f>
        <v>5</v>
      </c>
      <c r="G6" s="49">
        <f>IFERROR(__xludf.DUMMYFUNCTION("""COMPUTED_VALUE"""),2.0)</f>
        <v>2</v>
      </c>
      <c r="H6" s="49">
        <f>IFERROR(__xludf.DUMMYFUNCTION("""COMPUTED_VALUE"""),300.0)</f>
        <v>300</v>
      </c>
      <c r="I6" s="44">
        <f>IFERROR(__xludf.DUMMYFUNCTION("""COMPUTED_VALUE"""),0.0)</f>
        <v>0</v>
      </c>
      <c r="J6" s="44">
        <f>IFERROR(__xludf.DUMMYFUNCTION("""COMPUTED_VALUE"""),0.0)</f>
        <v>0</v>
      </c>
      <c r="K6" s="44">
        <f>IFERROR(__xludf.DUMMYFUNCTION("""COMPUTED_VALUE"""),2.0)</f>
        <v>2</v>
      </c>
      <c r="L6" s="44"/>
      <c r="M6" s="44"/>
      <c r="N6" s="44"/>
      <c r="O6" s="44"/>
      <c r="P6" s="44"/>
      <c r="Q6" s="44"/>
      <c r="R6" s="44">
        <f>IFERROR(__xludf.DUMMYFUNCTION("""COMPUTED_VALUE"""),3.0)</f>
        <v>3</v>
      </c>
      <c r="S6" s="44">
        <f>IFERROR(__xludf.DUMMYFUNCTION("""COMPUTED_VALUE"""),0.0)</f>
        <v>0</v>
      </c>
      <c r="T6" s="44">
        <f>IFERROR(__xludf.DUMMYFUNCTION("""COMPUTED_VALUE"""),1.0)</f>
        <v>1</v>
      </c>
      <c r="U6" s="44"/>
      <c r="V6" s="44"/>
      <c r="W6" s="44"/>
      <c r="X6" s="44"/>
      <c r="Y6" s="44">
        <f>IFERROR(__xludf.DUMMYFUNCTION("""COMPUTED_VALUE"""),21.0)</f>
        <v>21</v>
      </c>
      <c r="Z6" s="44">
        <f>IFERROR(__xludf.DUMMYFUNCTION("""COMPUTED_VALUE"""),1.0)</f>
        <v>1</v>
      </c>
      <c r="AA6" s="44"/>
      <c r="AB6" s="44"/>
      <c r="AC6" s="44"/>
      <c r="AD6" s="44"/>
      <c r="AE6" s="44"/>
      <c r="AF6" s="44"/>
      <c r="AG6" s="44"/>
      <c r="AH6" s="44">
        <f>IFERROR(__xludf.DUMMYFUNCTION("""COMPUTED_VALUE"""),1.0)</f>
        <v>1</v>
      </c>
      <c r="AI6" s="44"/>
      <c r="AJ6" s="44"/>
      <c r="AK6" s="44">
        <f>IFERROR(__xludf.DUMMYFUNCTION("""COMPUTED_VALUE"""),1.0)</f>
        <v>1</v>
      </c>
      <c r="AL6" s="44">
        <f>IFERROR(__xludf.DUMMYFUNCTION("""COMPUTED_VALUE"""),1.0)</f>
        <v>1</v>
      </c>
      <c r="AM6" s="44">
        <f>IFERROR(__xludf.DUMMYFUNCTION("""COMPUTED_VALUE"""),61.0)</f>
        <v>61</v>
      </c>
      <c r="AN6" s="44">
        <f>IFERROR(__xludf.DUMMYFUNCTION("""COMPUTED_VALUE"""),1.0)</f>
        <v>1</v>
      </c>
      <c r="AO6" s="44"/>
      <c r="AP6" s="44"/>
      <c r="AQ6" s="44"/>
      <c r="AR6" s="44">
        <f>IFERROR(__xludf.DUMMYFUNCTION("""COMPUTED_VALUE"""),66.0)</f>
        <v>66</v>
      </c>
      <c r="AS6" s="44">
        <f>IFERROR(__xludf.DUMMYFUNCTION("""COMPUTED_VALUE"""),5.0)</f>
        <v>5</v>
      </c>
      <c r="AT6" s="44"/>
      <c r="AU6" s="44">
        <f>IFERROR(__xludf.DUMMYFUNCTION("""COMPUTED_VALUE"""),133.0)</f>
        <v>133</v>
      </c>
      <c r="AV6" s="44">
        <f>IFERROR(__xludf.DUMMYFUNCTION("""COMPUTED_VALUE"""),2.0)</f>
        <v>2</v>
      </c>
      <c r="AW6" s="44">
        <f>IFERROR(__xludf.DUMMYFUNCTION("""COMPUTED_VALUE"""),1.0)</f>
        <v>1</v>
      </c>
      <c r="AX6" s="45">
        <f t="shared" si="2"/>
        <v>300</v>
      </c>
    </row>
    <row r="7" ht="15.75" customHeight="1">
      <c r="A7" s="46" t="s">
        <v>19</v>
      </c>
      <c r="B7" s="47" t="s">
        <v>196</v>
      </c>
      <c r="C7" s="48">
        <v>4.0</v>
      </c>
      <c r="D7" s="48">
        <v>580.0</v>
      </c>
      <c r="E7" s="49">
        <f>IFERROR(__xludf.DUMMYFUNCTION("""COMPUTED_VALUE"""),580.0)</f>
        <v>580</v>
      </c>
      <c r="F7" s="49">
        <f>IFERROR(__xludf.DUMMYFUNCTION("""COMPUTED_VALUE"""),0.0)</f>
        <v>0</v>
      </c>
      <c r="G7" s="49">
        <f>IFERROR(__xludf.DUMMYFUNCTION("""COMPUTED_VALUE"""),1.0)</f>
        <v>1</v>
      </c>
      <c r="H7" s="49">
        <f>IFERROR(__xludf.DUMMYFUNCTION("""COMPUTED_VALUE"""),314.0)</f>
        <v>314</v>
      </c>
      <c r="I7" s="44">
        <f>IFERROR(__xludf.DUMMYFUNCTION("""COMPUTED_VALUE"""),0.0)</f>
        <v>0</v>
      </c>
      <c r="J7" s="44">
        <f>IFERROR(__xludf.DUMMYFUNCTION("""COMPUTED_VALUE"""),1.0)</f>
        <v>1</v>
      </c>
      <c r="K7" s="44"/>
      <c r="L7" s="44"/>
      <c r="M7" s="44"/>
      <c r="N7" s="44"/>
      <c r="O7" s="44"/>
      <c r="P7" s="44"/>
      <c r="Q7" s="44"/>
      <c r="R7" s="44">
        <f>IFERROR(__xludf.DUMMYFUNCTION("""COMPUTED_VALUE"""),4.0)</f>
        <v>4</v>
      </c>
      <c r="S7" s="44"/>
      <c r="T7" s="44"/>
      <c r="U7" s="44"/>
      <c r="V7" s="44"/>
      <c r="W7" s="44"/>
      <c r="X7" s="44"/>
      <c r="Y7" s="44">
        <f>IFERROR(__xludf.DUMMYFUNCTION("""COMPUTED_VALUE"""),7.0)</f>
        <v>7</v>
      </c>
      <c r="Z7" s="44"/>
      <c r="AA7" s="44"/>
      <c r="AB7" s="44"/>
      <c r="AC7" s="44"/>
      <c r="AD7" s="44"/>
      <c r="AE7" s="44"/>
      <c r="AF7" s="44"/>
      <c r="AG7" s="44"/>
      <c r="AH7" s="44">
        <f>IFERROR(__xludf.DUMMYFUNCTION("""COMPUTED_VALUE"""),1.0)</f>
        <v>1</v>
      </c>
      <c r="AI7" s="44"/>
      <c r="AJ7" s="44"/>
      <c r="AK7" s="44"/>
      <c r="AL7" s="44"/>
      <c r="AM7" s="44">
        <f>IFERROR(__xludf.DUMMYFUNCTION("""COMPUTED_VALUE"""),35.0)</f>
        <v>35</v>
      </c>
      <c r="AN7" s="44"/>
      <c r="AO7" s="44"/>
      <c r="AP7" s="44"/>
      <c r="AQ7" s="44"/>
      <c r="AR7" s="44">
        <f>IFERROR(__xludf.DUMMYFUNCTION("""COMPUTED_VALUE"""),88.0)</f>
        <v>88</v>
      </c>
      <c r="AS7" s="44">
        <f>IFERROR(__xludf.DUMMYFUNCTION("""COMPUTED_VALUE"""),4.0)</f>
        <v>4</v>
      </c>
      <c r="AT7" s="44"/>
      <c r="AU7" s="44">
        <f>IFERROR(__xludf.DUMMYFUNCTION("""COMPUTED_VALUE"""),173.0)</f>
        <v>173</v>
      </c>
      <c r="AV7" s="44"/>
      <c r="AW7" s="44">
        <f>IFERROR(__xludf.DUMMYFUNCTION("""COMPUTED_VALUE"""),1.0)</f>
        <v>1</v>
      </c>
      <c r="AX7" s="45">
        <f t="shared" si="2"/>
        <v>314</v>
      </c>
    </row>
    <row r="8" ht="15.75" customHeight="1">
      <c r="A8" s="46" t="s">
        <v>19</v>
      </c>
      <c r="B8" s="47" t="s">
        <v>196</v>
      </c>
      <c r="C8" s="48">
        <v>5.0</v>
      </c>
      <c r="D8" s="48">
        <v>577.0</v>
      </c>
      <c r="E8" s="49">
        <f>IFERROR(__xludf.DUMMYFUNCTION("""COMPUTED_VALUE"""),577.0)</f>
        <v>577</v>
      </c>
      <c r="F8" s="49">
        <f>IFERROR(__xludf.DUMMYFUNCTION("""COMPUTED_VALUE"""),2.0)</f>
        <v>2</v>
      </c>
      <c r="G8" s="49">
        <f>IFERROR(__xludf.DUMMYFUNCTION("""COMPUTED_VALUE"""),1.0)</f>
        <v>1</v>
      </c>
      <c r="H8" s="49">
        <f>IFERROR(__xludf.DUMMYFUNCTION("""COMPUTED_VALUE"""),242.0)</f>
        <v>242</v>
      </c>
      <c r="I8" s="44">
        <f>IFERROR(__xludf.DUMMYFUNCTION("""COMPUTED_VALUE"""),1.0)</f>
        <v>1</v>
      </c>
      <c r="J8" s="44">
        <f>IFERROR(__xludf.DUMMYFUNCTION("""COMPUTED_VALUE"""),1.0)</f>
        <v>1</v>
      </c>
      <c r="K8" s="44">
        <f>IFERROR(__xludf.DUMMYFUNCTION("""COMPUTED_VALUE"""),2.0)</f>
        <v>2</v>
      </c>
      <c r="L8" s="44">
        <f>IFERROR(__xludf.DUMMYFUNCTION("""COMPUTED_VALUE"""),0.0)</f>
        <v>0</v>
      </c>
      <c r="M8" s="44"/>
      <c r="N8" s="44"/>
      <c r="O8" s="44"/>
      <c r="P8" s="44"/>
      <c r="Q8" s="44"/>
      <c r="R8" s="44">
        <f>IFERROR(__xludf.DUMMYFUNCTION("""COMPUTED_VALUE"""),6.0)</f>
        <v>6</v>
      </c>
      <c r="S8" s="44">
        <f>IFERROR(__xludf.DUMMYFUNCTION("""COMPUTED_VALUE"""),0.0)</f>
        <v>0</v>
      </c>
      <c r="T8" s="44">
        <f>IFERROR(__xludf.DUMMYFUNCTION("""COMPUTED_VALUE"""),0.0)</f>
        <v>0</v>
      </c>
      <c r="U8" s="44">
        <f>IFERROR(__xludf.DUMMYFUNCTION("""COMPUTED_VALUE"""),1.0)</f>
        <v>1</v>
      </c>
      <c r="V8" s="44">
        <f>IFERROR(__xludf.DUMMYFUNCTION("""COMPUTED_VALUE"""),2.0)</f>
        <v>2</v>
      </c>
      <c r="W8" s="44">
        <f>IFERROR(__xludf.DUMMYFUNCTION("""COMPUTED_VALUE"""),0.0)</f>
        <v>0</v>
      </c>
      <c r="X8" s="44">
        <f>IFERROR(__xludf.DUMMYFUNCTION("""COMPUTED_VALUE"""),1.0)</f>
        <v>1</v>
      </c>
      <c r="Y8" s="44">
        <f>IFERROR(__xludf.DUMMYFUNCTION("""COMPUTED_VALUE"""),15.0)</f>
        <v>15</v>
      </c>
      <c r="Z8" s="44">
        <f>IFERROR(__xludf.DUMMYFUNCTION("""COMPUTED_VALUE"""),1.0)</f>
        <v>1</v>
      </c>
      <c r="AA8" s="44">
        <f>IFERROR(__xludf.DUMMYFUNCTION("""COMPUTED_VALUE"""),4.0)</f>
        <v>4</v>
      </c>
      <c r="AB8" s="44"/>
      <c r="AC8" s="44"/>
      <c r="AD8" s="44">
        <f>IFERROR(__xludf.DUMMYFUNCTION("""COMPUTED_VALUE"""),1.0)</f>
        <v>1</v>
      </c>
      <c r="AE8" s="44">
        <f>IFERROR(__xludf.DUMMYFUNCTION("""COMPUTED_VALUE"""),1.0)</f>
        <v>1</v>
      </c>
      <c r="AF8" s="44"/>
      <c r="AG8" s="44">
        <f>IFERROR(__xludf.DUMMYFUNCTION("""COMPUTED_VALUE"""),2.0)</f>
        <v>2</v>
      </c>
      <c r="AH8" s="44">
        <f>IFERROR(__xludf.DUMMYFUNCTION("""COMPUTED_VALUE"""),1.0)</f>
        <v>1</v>
      </c>
      <c r="AI8" s="44"/>
      <c r="AJ8" s="44"/>
      <c r="AK8" s="44"/>
      <c r="AL8" s="44">
        <f>IFERROR(__xludf.DUMMYFUNCTION("""COMPUTED_VALUE"""),1.0)</f>
        <v>1</v>
      </c>
      <c r="AM8" s="44">
        <f>IFERROR(__xludf.DUMMYFUNCTION("""COMPUTED_VALUE"""),34.0)</f>
        <v>34</v>
      </c>
      <c r="AN8" s="44"/>
      <c r="AO8" s="44"/>
      <c r="AP8" s="44"/>
      <c r="AQ8" s="44"/>
      <c r="AR8" s="44">
        <f>IFERROR(__xludf.DUMMYFUNCTION("""COMPUTED_VALUE"""),64.0)</f>
        <v>64</v>
      </c>
      <c r="AS8" s="44">
        <f>IFERROR(__xludf.DUMMYFUNCTION("""COMPUTED_VALUE"""),0.0)</f>
        <v>0</v>
      </c>
      <c r="AT8" s="44"/>
      <c r="AU8" s="44">
        <f>IFERROR(__xludf.DUMMYFUNCTION("""COMPUTED_VALUE"""),101.0)</f>
        <v>101</v>
      </c>
      <c r="AV8" s="44"/>
      <c r="AW8" s="44">
        <f>IFERROR(__xludf.DUMMYFUNCTION("""COMPUTED_VALUE"""),3.0)</f>
        <v>3</v>
      </c>
      <c r="AX8" s="45">
        <f t="shared" si="2"/>
        <v>242</v>
      </c>
    </row>
    <row r="9" ht="15.75" customHeight="1">
      <c r="A9" s="46" t="s">
        <v>19</v>
      </c>
      <c r="B9" s="47" t="s">
        <v>196</v>
      </c>
      <c r="C9" s="48">
        <v>6.0</v>
      </c>
      <c r="D9" s="48">
        <v>581.0</v>
      </c>
      <c r="E9" s="49">
        <f>IFERROR(__xludf.DUMMYFUNCTION("""COMPUTED_VALUE"""),581.0)</f>
        <v>581</v>
      </c>
      <c r="F9" s="49">
        <f>IFERROR(__xludf.DUMMYFUNCTION("""COMPUTED_VALUE"""),0.0)</f>
        <v>0</v>
      </c>
      <c r="G9" s="49">
        <f>IFERROR(__xludf.DUMMYFUNCTION("""COMPUTED_VALUE"""),1.0)</f>
        <v>1</v>
      </c>
      <c r="H9" s="49">
        <f>IFERROR(__xludf.DUMMYFUNCTION("""COMPUTED_VALUE"""),308.0)</f>
        <v>308</v>
      </c>
      <c r="I9" s="44">
        <f>IFERROR(__xludf.DUMMYFUNCTION("""COMPUTED_VALUE"""),1.0)</f>
        <v>1</v>
      </c>
      <c r="J9" s="44">
        <f>IFERROR(__xludf.DUMMYFUNCTION("""COMPUTED_VALUE"""),1.0)</f>
        <v>1</v>
      </c>
      <c r="K9" s="44">
        <f>IFERROR(__xludf.DUMMYFUNCTION("""COMPUTED_VALUE"""),0.0)</f>
        <v>0</v>
      </c>
      <c r="L9" s="44">
        <f>IFERROR(__xludf.DUMMYFUNCTION("""COMPUTED_VALUE"""),0.0)</f>
        <v>0</v>
      </c>
      <c r="M9" s="44">
        <f>IFERROR(__xludf.DUMMYFUNCTION("""COMPUTED_VALUE"""),1.0)</f>
        <v>1</v>
      </c>
      <c r="N9" s="44"/>
      <c r="O9" s="44"/>
      <c r="P9" s="44"/>
      <c r="Q9" s="44"/>
      <c r="R9" s="44">
        <f>IFERROR(__xludf.DUMMYFUNCTION("""COMPUTED_VALUE"""),8.0)</f>
        <v>8</v>
      </c>
      <c r="S9" s="44">
        <f>IFERROR(__xludf.DUMMYFUNCTION("""COMPUTED_VALUE"""),1.0)</f>
        <v>1</v>
      </c>
      <c r="T9" s="44">
        <f>IFERROR(__xludf.DUMMYFUNCTION("""COMPUTED_VALUE"""),0.0)</f>
        <v>0</v>
      </c>
      <c r="U9" s="44">
        <f>IFERROR(__xludf.DUMMYFUNCTION("""COMPUTED_VALUE"""),0.0)</f>
        <v>0</v>
      </c>
      <c r="V9" s="44"/>
      <c r="W9" s="44"/>
      <c r="X9" s="44"/>
      <c r="Y9" s="44">
        <f>IFERROR(__xludf.DUMMYFUNCTION("""COMPUTED_VALUE"""),17.0)</f>
        <v>17</v>
      </c>
      <c r="Z9" s="44"/>
      <c r="AA9" s="44">
        <f>IFERROR(__xludf.DUMMYFUNCTION("""COMPUTED_VALUE"""),1.0)</f>
        <v>1</v>
      </c>
      <c r="AB9" s="44">
        <f>IFERROR(__xludf.DUMMYFUNCTION("""COMPUTED_VALUE"""),0.0)</f>
        <v>0</v>
      </c>
      <c r="AC9" s="44">
        <f>IFERROR(__xludf.DUMMYFUNCTION("""COMPUTED_VALUE"""),2.0)</f>
        <v>2</v>
      </c>
      <c r="AD9" s="44"/>
      <c r="AE9" s="44"/>
      <c r="AF9" s="44"/>
      <c r="AG9" s="44"/>
      <c r="AH9" s="44"/>
      <c r="AI9" s="44"/>
      <c r="AJ9" s="44"/>
      <c r="AK9" s="44">
        <f>IFERROR(__xludf.DUMMYFUNCTION("""COMPUTED_VALUE"""),1.0)</f>
        <v>1</v>
      </c>
      <c r="AL9" s="44">
        <f>IFERROR(__xludf.DUMMYFUNCTION("""COMPUTED_VALUE"""),0.0)</f>
        <v>0</v>
      </c>
      <c r="AM9" s="44">
        <f>IFERROR(__xludf.DUMMYFUNCTION("""COMPUTED_VALUE"""),71.0)</f>
        <v>71</v>
      </c>
      <c r="AN9" s="44">
        <f>IFERROR(__xludf.DUMMYFUNCTION("""COMPUTED_VALUE"""),1.0)</f>
        <v>1</v>
      </c>
      <c r="AO9" s="44"/>
      <c r="AP9" s="44"/>
      <c r="AQ9" s="44"/>
      <c r="AR9" s="44">
        <f>IFERROR(__xludf.DUMMYFUNCTION("""COMPUTED_VALUE"""),79.0)</f>
        <v>79</v>
      </c>
      <c r="AS9" s="44">
        <f>IFERROR(__xludf.DUMMYFUNCTION("""COMPUTED_VALUE"""),3.0)</f>
        <v>3</v>
      </c>
      <c r="AT9" s="44">
        <f>IFERROR(__xludf.DUMMYFUNCTION("""COMPUTED_VALUE"""),1.0)</f>
        <v>1</v>
      </c>
      <c r="AU9" s="44">
        <f>IFERROR(__xludf.DUMMYFUNCTION("""COMPUTED_VALUE"""),115.0)</f>
        <v>115</v>
      </c>
      <c r="AV9" s="44"/>
      <c r="AW9" s="44">
        <f>IFERROR(__xludf.DUMMYFUNCTION("""COMPUTED_VALUE"""),2.0)</f>
        <v>2</v>
      </c>
      <c r="AX9" s="45">
        <f t="shared" si="2"/>
        <v>305</v>
      </c>
    </row>
  </sheetData>
  <conditionalFormatting sqref="AX4:AX9">
    <cfRule type="cellIs" dxfId="4" priority="1" operator="equal">
      <formula>H4</formula>
    </cfRule>
  </conditionalFormatting>
  <conditionalFormatting sqref="AX4:AX9">
    <cfRule type="cellIs" dxfId="5" priority="2" operator="notEqual">
      <formula>H4</formula>
    </cfRule>
  </conditionalFormatting>
  <dataValidations>
    <dataValidation type="decimal" allowBlank="1" showDropDown="1" sqref="F4:X9">
      <formula1>0.0</formula1>
      <formula2>600.0</formula2>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15.88"/>
    <col customWidth="1" min="2" max="2" width="21.0"/>
    <col customWidth="1" min="3" max="3" width="11.0"/>
    <col customWidth="1" min="4" max="4" width="13.13"/>
    <col customWidth="1" min="5" max="50" width="8.13"/>
  </cols>
  <sheetData>
    <row r="1" ht="115.5" customHeight="1">
      <c r="A1" s="27"/>
      <c r="B1" s="27"/>
      <c r="C1" s="27"/>
      <c r="D1" s="28">
        <f>SUM(D4:D43)</f>
        <v>16613</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SUM(E4:E43)</f>
        <v>8345</v>
      </c>
      <c r="F2" s="10">
        <f t="shared" si="1"/>
        <v>108</v>
      </c>
      <c r="G2" s="10">
        <f t="shared" si="1"/>
        <v>59</v>
      </c>
      <c r="H2" s="10">
        <f t="shared" si="1"/>
        <v>8402</v>
      </c>
      <c r="I2" s="11">
        <f t="shared" si="1"/>
        <v>55</v>
      </c>
      <c r="J2" s="11">
        <f t="shared" si="1"/>
        <v>19</v>
      </c>
      <c r="K2" s="11">
        <f t="shared" si="1"/>
        <v>100</v>
      </c>
      <c r="L2" s="11">
        <f t="shared" si="1"/>
        <v>5</v>
      </c>
      <c r="M2" s="11">
        <f t="shared" si="1"/>
        <v>29</v>
      </c>
      <c r="N2" s="11">
        <f t="shared" si="1"/>
        <v>13</v>
      </c>
      <c r="O2" s="11">
        <f t="shared" si="1"/>
        <v>4</v>
      </c>
      <c r="P2" s="11">
        <f t="shared" si="1"/>
        <v>19</v>
      </c>
      <c r="Q2" s="11">
        <f t="shared" si="1"/>
        <v>18</v>
      </c>
      <c r="R2" s="11">
        <f t="shared" si="1"/>
        <v>244</v>
      </c>
      <c r="S2" s="11">
        <f t="shared" si="1"/>
        <v>24</v>
      </c>
      <c r="T2" s="11">
        <f t="shared" si="1"/>
        <v>6</v>
      </c>
      <c r="U2" s="11">
        <f t="shared" si="1"/>
        <v>3</v>
      </c>
      <c r="V2" s="11">
        <f t="shared" si="1"/>
        <v>13</v>
      </c>
      <c r="W2" s="11">
        <f t="shared" si="1"/>
        <v>7</v>
      </c>
      <c r="X2" s="11">
        <f t="shared" si="1"/>
        <v>11</v>
      </c>
      <c r="Y2" s="11">
        <f t="shared" si="1"/>
        <v>5</v>
      </c>
      <c r="Z2" s="11">
        <f t="shared" si="1"/>
        <v>16</v>
      </c>
      <c r="AA2" s="11">
        <f t="shared" si="1"/>
        <v>32</v>
      </c>
      <c r="AB2" s="11">
        <f t="shared" si="1"/>
        <v>9</v>
      </c>
      <c r="AC2" s="11">
        <f t="shared" si="1"/>
        <v>15</v>
      </c>
      <c r="AD2" s="11">
        <f t="shared" si="1"/>
        <v>13</v>
      </c>
      <c r="AE2" s="11">
        <f t="shared" si="1"/>
        <v>18</v>
      </c>
      <c r="AF2" s="11">
        <f t="shared" si="1"/>
        <v>9</v>
      </c>
      <c r="AG2" s="11">
        <f t="shared" si="1"/>
        <v>3</v>
      </c>
      <c r="AH2" s="11">
        <f t="shared" si="1"/>
        <v>19</v>
      </c>
      <c r="AI2" s="11">
        <f t="shared" si="1"/>
        <v>18</v>
      </c>
      <c r="AJ2" s="11">
        <f t="shared" si="1"/>
        <v>13</v>
      </c>
      <c r="AK2" s="11">
        <f t="shared" si="1"/>
        <v>14</v>
      </c>
      <c r="AL2" s="11">
        <f t="shared" si="1"/>
        <v>10</v>
      </c>
      <c r="AM2" s="11">
        <f t="shared" si="1"/>
        <v>874</v>
      </c>
      <c r="AN2" s="11">
        <f t="shared" si="1"/>
        <v>28</v>
      </c>
      <c r="AO2" s="11">
        <f t="shared" si="1"/>
        <v>11</v>
      </c>
      <c r="AP2" s="11">
        <f t="shared" si="1"/>
        <v>6</v>
      </c>
      <c r="AQ2" s="11">
        <f t="shared" si="1"/>
        <v>12</v>
      </c>
      <c r="AR2" s="11">
        <f t="shared" si="1"/>
        <v>3946</v>
      </c>
      <c r="AS2" s="11">
        <f t="shared" si="1"/>
        <v>127</v>
      </c>
      <c r="AT2" s="11">
        <f t="shared" si="1"/>
        <v>9</v>
      </c>
      <c r="AU2" s="11">
        <f t="shared" si="1"/>
        <v>2510</v>
      </c>
      <c r="AV2" s="11">
        <f t="shared" si="1"/>
        <v>77</v>
      </c>
      <c r="AW2" s="11">
        <f t="shared" si="1"/>
        <v>38</v>
      </c>
      <c r="AX2" s="34">
        <f t="shared" si="1"/>
        <v>8402</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21</v>
      </c>
      <c r="B4" s="40" t="s">
        <v>197</v>
      </c>
      <c r="C4" s="41">
        <v>1.0</v>
      </c>
      <c r="D4" s="41">
        <v>308.0</v>
      </c>
      <c r="E4" s="49">
        <f>IFERROR(__xludf.DUMMYFUNCTION("IMPORTRANGE(""https://docs.google.com/spreadsheets/d/1vZPCnhk-avK4-oyRUj5qHZ9tvUqGRpGmt4r9e2P9xsE/edit?gid=0#gid=0"",""E4:AW43"")"),168.0)</f>
        <v>168</v>
      </c>
      <c r="F4" s="49">
        <f>IFERROR(__xludf.DUMMYFUNCTION("""COMPUTED_VALUE"""),0.0)</f>
        <v>0</v>
      </c>
      <c r="G4" s="49">
        <f>IFERROR(__xludf.DUMMYFUNCTION("""COMPUTED_VALUE"""),0.0)</f>
        <v>0</v>
      </c>
      <c r="H4" s="49">
        <f>IFERROR(__xludf.DUMMYFUNCTION("""COMPUTED_VALUE"""),168.0)</f>
        <v>168</v>
      </c>
      <c r="I4" s="44">
        <f>IFERROR(__xludf.DUMMYFUNCTION("""COMPUTED_VALUE"""),1.0)</f>
        <v>1</v>
      </c>
      <c r="J4" s="44"/>
      <c r="K4" s="44"/>
      <c r="L4" s="44"/>
      <c r="M4" s="44"/>
      <c r="N4" s="44"/>
      <c r="O4" s="44"/>
      <c r="P4" s="44"/>
      <c r="Q4" s="44"/>
      <c r="R4" s="44">
        <f>IFERROR(__xludf.DUMMYFUNCTION("""COMPUTED_VALUE"""),14.0)</f>
        <v>14</v>
      </c>
      <c r="S4" s="44"/>
      <c r="T4" s="44">
        <f>IFERROR(__xludf.DUMMYFUNCTION("""COMPUTED_VALUE"""),1.0)</f>
        <v>1</v>
      </c>
      <c r="U4" s="44"/>
      <c r="V4" s="44">
        <f>IFERROR(__xludf.DUMMYFUNCTION("""COMPUTED_VALUE"""),1.0)</f>
        <v>1</v>
      </c>
      <c r="W4" s="44"/>
      <c r="X4" s="44"/>
      <c r="Y4" s="44"/>
      <c r="Z4" s="44"/>
      <c r="AA4" s="44">
        <f>IFERROR(__xludf.DUMMYFUNCTION("""COMPUTED_VALUE"""),1.0)</f>
        <v>1</v>
      </c>
      <c r="AB4" s="44"/>
      <c r="AC4" s="44"/>
      <c r="AD4" s="44"/>
      <c r="AE4" s="44"/>
      <c r="AF4" s="44"/>
      <c r="AG4" s="44"/>
      <c r="AH4" s="44"/>
      <c r="AI4" s="44"/>
      <c r="AJ4" s="44"/>
      <c r="AK4" s="44"/>
      <c r="AL4" s="44"/>
      <c r="AM4" s="44">
        <f>IFERROR(__xludf.DUMMYFUNCTION("""COMPUTED_VALUE"""),2.0)</f>
        <v>2</v>
      </c>
      <c r="AN4" s="44">
        <f>IFERROR(__xludf.DUMMYFUNCTION("""COMPUTED_VALUE"""),1.0)</f>
        <v>1</v>
      </c>
      <c r="AO4" s="44">
        <f>IFERROR(__xludf.DUMMYFUNCTION("""COMPUTED_VALUE"""),1.0)</f>
        <v>1</v>
      </c>
      <c r="AP4" s="44"/>
      <c r="AQ4" s="44"/>
      <c r="AR4" s="44">
        <f>IFERROR(__xludf.DUMMYFUNCTION("""COMPUTED_VALUE"""),138.0)</f>
        <v>138</v>
      </c>
      <c r="AS4" s="44">
        <f>IFERROR(__xludf.DUMMYFUNCTION("""COMPUTED_VALUE"""),2.0)</f>
        <v>2</v>
      </c>
      <c r="AT4" s="44"/>
      <c r="AU4" s="44">
        <f>IFERROR(__xludf.DUMMYFUNCTION("""COMPUTED_VALUE"""),5.0)</f>
        <v>5</v>
      </c>
      <c r="AV4" s="44"/>
      <c r="AW4" s="44">
        <f>IFERROR(__xludf.DUMMYFUNCTION("""COMPUTED_VALUE"""),1.0)</f>
        <v>1</v>
      </c>
      <c r="AX4" s="45">
        <f t="shared" ref="AX4:AX43" si="2">SUM(I4:AW4)</f>
        <v>168</v>
      </c>
    </row>
    <row r="5" ht="15.75" customHeight="1">
      <c r="A5" s="46" t="s">
        <v>21</v>
      </c>
      <c r="B5" s="47" t="s">
        <v>198</v>
      </c>
      <c r="C5" s="48">
        <v>1.0</v>
      </c>
      <c r="D5" s="48">
        <v>458.0</v>
      </c>
      <c r="E5" s="49">
        <f>IFERROR(__xludf.DUMMYFUNCTION("""COMPUTED_VALUE"""),195.0)</f>
        <v>195</v>
      </c>
      <c r="F5" s="49">
        <f>IFERROR(__xludf.DUMMYFUNCTION("""COMPUTED_VALUE"""),3.0)</f>
        <v>3</v>
      </c>
      <c r="G5" s="49">
        <f>IFERROR(__xludf.DUMMYFUNCTION("""COMPUTED_VALUE"""),1.0)</f>
        <v>1</v>
      </c>
      <c r="H5" s="49">
        <f>IFERROR(__xludf.DUMMYFUNCTION("""COMPUTED_VALUE"""),194.0)</f>
        <v>194</v>
      </c>
      <c r="I5" s="44">
        <f>IFERROR(__xludf.DUMMYFUNCTION("""COMPUTED_VALUE"""),13.0)</f>
        <v>13</v>
      </c>
      <c r="J5" s="44">
        <f>IFERROR(__xludf.DUMMYFUNCTION("""COMPUTED_VALUE"""),0.0)</f>
        <v>0</v>
      </c>
      <c r="K5" s="44">
        <f>IFERROR(__xludf.DUMMYFUNCTION("""COMPUTED_VALUE"""),3.0)</f>
        <v>3</v>
      </c>
      <c r="L5" s="44"/>
      <c r="M5" s="44">
        <f>IFERROR(__xludf.DUMMYFUNCTION("""COMPUTED_VALUE"""),1.0)</f>
        <v>1</v>
      </c>
      <c r="N5" s="44">
        <f>IFERROR(__xludf.DUMMYFUNCTION("""COMPUTED_VALUE"""),1.0)</f>
        <v>1</v>
      </c>
      <c r="O5" s="44"/>
      <c r="P5" s="44"/>
      <c r="Q5" s="44">
        <f>IFERROR(__xludf.DUMMYFUNCTION("""COMPUTED_VALUE"""),1.0)</f>
        <v>1</v>
      </c>
      <c r="R5" s="44">
        <f>IFERROR(__xludf.DUMMYFUNCTION("""COMPUTED_VALUE"""),13.0)</f>
        <v>13</v>
      </c>
      <c r="S5" s="44"/>
      <c r="T5" s="44"/>
      <c r="U5" s="44"/>
      <c r="V5" s="44"/>
      <c r="W5" s="44">
        <f>IFERROR(__xludf.DUMMYFUNCTION("""COMPUTED_VALUE"""),1.0)</f>
        <v>1</v>
      </c>
      <c r="X5" s="44"/>
      <c r="Y5" s="44"/>
      <c r="Z5" s="44">
        <f>IFERROR(__xludf.DUMMYFUNCTION("""COMPUTED_VALUE"""),1.0)</f>
        <v>1</v>
      </c>
      <c r="AA5" s="44">
        <f>IFERROR(__xludf.DUMMYFUNCTION("""COMPUTED_VALUE"""),1.0)</f>
        <v>1</v>
      </c>
      <c r="AB5" s="44">
        <f>IFERROR(__xludf.DUMMYFUNCTION("""COMPUTED_VALUE"""),1.0)</f>
        <v>1</v>
      </c>
      <c r="AC5" s="44"/>
      <c r="AD5" s="44"/>
      <c r="AE5" s="44"/>
      <c r="AF5" s="44"/>
      <c r="AG5" s="44"/>
      <c r="AH5" s="44">
        <f>IFERROR(__xludf.DUMMYFUNCTION("""COMPUTED_VALUE"""),2.0)</f>
        <v>2</v>
      </c>
      <c r="AI5" s="44">
        <f>IFERROR(__xludf.DUMMYFUNCTION("""COMPUTED_VALUE"""),1.0)</f>
        <v>1</v>
      </c>
      <c r="AJ5" s="44"/>
      <c r="AK5" s="44"/>
      <c r="AL5" s="44"/>
      <c r="AM5" s="44">
        <f>IFERROR(__xludf.DUMMYFUNCTION("""COMPUTED_VALUE"""),7.0)</f>
        <v>7</v>
      </c>
      <c r="AN5" s="44">
        <f>IFERROR(__xludf.DUMMYFUNCTION("""COMPUTED_VALUE"""),3.0)</f>
        <v>3</v>
      </c>
      <c r="AO5" s="44"/>
      <c r="AP5" s="44"/>
      <c r="AQ5" s="44">
        <f>IFERROR(__xludf.DUMMYFUNCTION("""COMPUTED_VALUE"""),1.0)</f>
        <v>1</v>
      </c>
      <c r="AR5" s="44">
        <f>IFERROR(__xludf.DUMMYFUNCTION("""COMPUTED_VALUE"""),35.0)</f>
        <v>35</v>
      </c>
      <c r="AS5" s="44">
        <f>IFERROR(__xludf.DUMMYFUNCTION("""COMPUTED_VALUE"""),6.0)</f>
        <v>6</v>
      </c>
      <c r="AT5" s="44"/>
      <c r="AU5" s="44">
        <f>IFERROR(__xludf.DUMMYFUNCTION("""COMPUTED_VALUE"""),88.0)</f>
        <v>88</v>
      </c>
      <c r="AV5" s="44">
        <f>IFERROR(__xludf.DUMMYFUNCTION("""COMPUTED_VALUE"""),12.0)</f>
        <v>12</v>
      </c>
      <c r="AW5" s="44">
        <f>IFERROR(__xludf.DUMMYFUNCTION("""COMPUTED_VALUE"""),3.0)</f>
        <v>3</v>
      </c>
      <c r="AX5" s="45">
        <f t="shared" si="2"/>
        <v>194</v>
      </c>
    </row>
    <row r="6" ht="15.75" customHeight="1">
      <c r="A6" s="46" t="s">
        <v>21</v>
      </c>
      <c r="B6" s="47" t="s">
        <v>199</v>
      </c>
      <c r="C6" s="48">
        <v>1.0</v>
      </c>
      <c r="D6" s="48">
        <v>303.0</v>
      </c>
      <c r="E6" s="49">
        <f>IFERROR(__xludf.DUMMYFUNCTION("""COMPUTED_VALUE"""),172.0)</f>
        <v>172</v>
      </c>
      <c r="F6" s="49">
        <f>IFERROR(__xludf.DUMMYFUNCTION("""COMPUTED_VALUE"""),5.0)</f>
        <v>5</v>
      </c>
      <c r="G6" s="49">
        <f>IFERROR(__xludf.DUMMYFUNCTION("""COMPUTED_VALUE"""),0.0)</f>
        <v>0</v>
      </c>
      <c r="H6" s="49">
        <f>IFERROR(__xludf.DUMMYFUNCTION("""COMPUTED_VALUE"""),171.0)</f>
        <v>171</v>
      </c>
      <c r="I6" s="44"/>
      <c r="J6" s="44"/>
      <c r="K6" s="44">
        <f>IFERROR(__xludf.DUMMYFUNCTION("""COMPUTED_VALUE"""),3.0)</f>
        <v>3</v>
      </c>
      <c r="L6" s="44"/>
      <c r="M6" s="44"/>
      <c r="N6" s="44"/>
      <c r="O6" s="44"/>
      <c r="P6" s="44"/>
      <c r="Q6" s="44"/>
      <c r="R6" s="44">
        <f>IFERROR(__xludf.DUMMYFUNCTION("""COMPUTED_VALUE"""),9.0)</f>
        <v>9</v>
      </c>
      <c r="S6" s="44">
        <f>IFERROR(__xludf.DUMMYFUNCTION("""COMPUTED_VALUE"""),1.0)</f>
        <v>1</v>
      </c>
      <c r="T6" s="44"/>
      <c r="U6" s="44"/>
      <c r="V6" s="44">
        <f>IFERROR(__xludf.DUMMYFUNCTION("""COMPUTED_VALUE"""),1.0)</f>
        <v>1</v>
      </c>
      <c r="W6" s="44"/>
      <c r="X6" s="44"/>
      <c r="Y6" s="44"/>
      <c r="Z6" s="44"/>
      <c r="AA6" s="44"/>
      <c r="AB6" s="44"/>
      <c r="AC6" s="44"/>
      <c r="AD6" s="44"/>
      <c r="AE6" s="44"/>
      <c r="AF6" s="44"/>
      <c r="AG6" s="44"/>
      <c r="AH6" s="44"/>
      <c r="AI6" s="44"/>
      <c r="AJ6" s="44"/>
      <c r="AK6" s="44"/>
      <c r="AL6" s="44"/>
      <c r="AM6" s="44">
        <f>IFERROR(__xludf.DUMMYFUNCTION("""COMPUTED_VALUE"""),12.0)</f>
        <v>12</v>
      </c>
      <c r="AN6" s="44"/>
      <c r="AO6" s="44"/>
      <c r="AP6" s="44"/>
      <c r="AQ6" s="44"/>
      <c r="AR6" s="44">
        <f>IFERROR(__xludf.DUMMYFUNCTION("""COMPUTED_VALUE"""),56.0)</f>
        <v>56</v>
      </c>
      <c r="AS6" s="44">
        <f>IFERROR(__xludf.DUMMYFUNCTION("""COMPUTED_VALUE"""),3.0)</f>
        <v>3</v>
      </c>
      <c r="AT6" s="44"/>
      <c r="AU6" s="44">
        <f>IFERROR(__xludf.DUMMYFUNCTION("""COMPUTED_VALUE"""),82.0)</f>
        <v>82</v>
      </c>
      <c r="AV6" s="44">
        <f>IFERROR(__xludf.DUMMYFUNCTION("""COMPUTED_VALUE"""),4.0)</f>
        <v>4</v>
      </c>
      <c r="AW6" s="44"/>
      <c r="AX6" s="45">
        <f t="shared" si="2"/>
        <v>171</v>
      </c>
    </row>
    <row r="7" ht="15.75" customHeight="1">
      <c r="A7" s="46" t="s">
        <v>21</v>
      </c>
      <c r="B7" s="47" t="s">
        <v>200</v>
      </c>
      <c r="C7" s="48">
        <v>1.0</v>
      </c>
      <c r="D7" s="48">
        <v>356.0</v>
      </c>
      <c r="E7" s="49">
        <f>IFERROR(__xludf.DUMMYFUNCTION("""COMPUTED_VALUE"""),149.0)</f>
        <v>149</v>
      </c>
      <c r="F7" s="49">
        <f>IFERROR(__xludf.DUMMYFUNCTION("""COMPUTED_VALUE"""),3.0)</f>
        <v>3</v>
      </c>
      <c r="G7" s="49">
        <f>IFERROR(__xludf.DUMMYFUNCTION("""COMPUTED_VALUE"""),4.0)</f>
        <v>4</v>
      </c>
      <c r="H7" s="49">
        <f>IFERROR(__xludf.DUMMYFUNCTION("""COMPUTED_VALUE"""),145.0)</f>
        <v>145</v>
      </c>
      <c r="I7" s="44">
        <f>IFERROR(__xludf.DUMMYFUNCTION("""COMPUTED_VALUE"""),1.0)</f>
        <v>1</v>
      </c>
      <c r="J7" s="44">
        <f>IFERROR(__xludf.DUMMYFUNCTION("""COMPUTED_VALUE"""),1.0)</f>
        <v>1</v>
      </c>
      <c r="K7" s="44">
        <f>IFERROR(__xludf.DUMMYFUNCTION("""COMPUTED_VALUE"""),4.0)</f>
        <v>4</v>
      </c>
      <c r="L7" s="44">
        <f>IFERROR(__xludf.DUMMYFUNCTION("""COMPUTED_VALUE"""),0.0)</f>
        <v>0</v>
      </c>
      <c r="M7" s="44">
        <f>IFERROR(__xludf.DUMMYFUNCTION("""COMPUTED_VALUE"""),0.0)</f>
        <v>0</v>
      </c>
      <c r="N7" s="44">
        <f>IFERROR(__xludf.DUMMYFUNCTION("""COMPUTED_VALUE"""),0.0)</f>
        <v>0</v>
      </c>
      <c r="O7" s="44">
        <f>IFERROR(__xludf.DUMMYFUNCTION("""COMPUTED_VALUE"""),1.0)</f>
        <v>1</v>
      </c>
      <c r="P7" s="44">
        <f>IFERROR(__xludf.DUMMYFUNCTION("""COMPUTED_VALUE"""),0.0)</f>
        <v>0</v>
      </c>
      <c r="Q7" s="44">
        <f>IFERROR(__xludf.DUMMYFUNCTION("""COMPUTED_VALUE"""),1.0)</f>
        <v>1</v>
      </c>
      <c r="R7" s="44">
        <f>IFERROR(__xludf.DUMMYFUNCTION("""COMPUTED_VALUE"""),2.0)</f>
        <v>2</v>
      </c>
      <c r="S7" s="44">
        <f>IFERROR(__xludf.DUMMYFUNCTION("""COMPUTED_VALUE"""),1.0)</f>
        <v>1</v>
      </c>
      <c r="T7" s="44">
        <f>IFERROR(__xludf.DUMMYFUNCTION("""COMPUTED_VALUE"""),0.0)</f>
        <v>0</v>
      </c>
      <c r="U7" s="44">
        <f>IFERROR(__xludf.DUMMYFUNCTION("""COMPUTED_VALUE"""),0.0)</f>
        <v>0</v>
      </c>
      <c r="V7" s="44">
        <f>IFERROR(__xludf.DUMMYFUNCTION("""COMPUTED_VALUE"""),0.0)</f>
        <v>0</v>
      </c>
      <c r="W7" s="44">
        <f>IFERROR(__xludf.DUMMYFUNCTION("""COMPUTED_VALUE"""),0.0)</f>
        <v>0</v>
      </c>
      <c r="X7" s="44">
        <f>IFERROR(__xludf.DUMMYFUNCTION("""COMPUTED_VALUE"""),1.0)</f>
        <v>1</v>
      </c>
      <c r="Y7" s="44">
        <f>IFERROR(__xludf.DUMMYFUNCTION("""COMPUTED_VALUE"""),0.0)</f>
        <v>0</v>
      </c>
      <c r="Z7" s="44">
        <f>IFERROR(__xludf.DUMMYFUNCTION("""COMPUTED_VALUE"""),0.0)</f>
        <v>0</v>
      </c>
      <c r="AA7" s="44">
        <f>IFERROR(__xludf.DUMMYFUNCTION("""COMPUTED_VALUE"""),1.0)</f>
        <v>1</v>
      </c>
      <c r="AB7" s="44">
        <f>IFERROR(__xludf.DUMMYFUNCTION("""COMPUTED_VALUE"""),0.0)</f>
        <v>0</v>
      </c>
      <c r="AC7" s="44">
        <f>IFERROR(__xludf.DUMMYFUNCTION("""COMPUTED_VALUE"""),1.0)</f>
        <v>1</v>
      </c>
      <c r="AD7" s="44">
        <f>IFERROR(__xludf.DUMMYFUNCTION("""COMPUTED_VALUE"""),0.0)</f>
        <v>0</v>
      </c>
      <c r="AE7" s="44">
        <f>IFERROR(__xludf.DUMMYFUNCTION("""COMPUTED_VALUE"""),0.0)</f>
        <v>0</v>
      </c>
      <c r="AF7" s="44">
        <f>IFERROR(__xludf.DUMMYFUNCTION("""COMPUTED_VALUE"""),0.0)</f>
        <v>0</v>
      </c>
      <c r="AG7" s="44">
        <f>IFERROR(__xludf.DUMMYFUNCTION("""COMPUTED_VALUE"""),0.0)</f>
        <v>0</v>
      </c>
      <c r="AH7" s="44">
        <f>IFERROR(__xludf.DUMMYFUNCTION("""COMPUTED_VALUE"""),0.0)</f>
        <v>0</v>
      </c>
      <c r="AI7" s="44">
        <f>IFERROR(__xludf.DUMMYFUNCTION("""COMPUTED_VALUE"""),0.0)</f>
        <v>0</v>
      </c>
      <c r="AJ7" s="44">
        <f>IFERROR(__xludf.DUMMYFUNCTION("""COMPUTED_VALUE"""),1.0)</f>
        <v>1</v>
      </c>
      <c r="AK7" s="44">
        <f>IFERROR(__xludf.DUMMYFUNCTION("""COMPUTED_VALUE"""),0.0)</f>
        <v>0</v>
      </c>
      <c r="AL7" s="44">
        <f>IFERROR(__xludf.DUMMYFUNCTION("""COMPUTED_VALUE"""),0.0)</f>
        <v>0</v>
      </c>
      <c r="AM7" s="44">
        <f>IFERROR(__xludf.DUMMYFUNCTION("""COMPUTED_VALUE"""),8.0)</f>
        <v>8</v>
      </c>
      <c r="AN7" s="44">
        <f>IFERROR(__xludf.DUMMYFUNCTION("""COMPUTED_VALUE"""),0.0)</f>
        <v>0</v>
      </c>
      <c r="AO7" s="44">
        <f>IFERROR(__xludf.DUMMYFUNCTION("""COMPUTED_VALUE"""),0.0)</f>
        <v>0</v>
      </c>
      <c r="AP7" s="44">
        <f>IFERROR(__xludf.DUMMYFUNCTION("""COMPUTED_VALUE"""),0.0)</f>
        <v>0</v>
      </c>
      <c r="AQ7" s="44">
        <f>IFERROR(__xludf.DUMMYFUNCTION("""COMPUTED_VALUE"""),0.0)</f>
        <v>0</v>
      </c>
      <c r="AR7" s="44">
        <f>IFERROR(__xludf.DUMMYFUNCTION("""COMPUTED_VALUE"""),21.0)</f>
        <v>21</v>
      </c>
      <c r="AS7" s="44">
        <f>IFERROR(__xludf.DUMMYFUNCTION("""COMPUTED_VALUE"""),2.0)</f>
        <v>2</v>
      </c>
      <c r="AT7" s="44">
        <f>IFERROR(__xludf.DUMMYFUNCTION("""COMPUTED_VALUE"""),0.0)</f>
        <v>0</v>
      </c>
      <c r="AU7" s="44">
        <f>IFERROR(__xludf.DUMMYFUNCTION("""COMPUTED_VALUE"""),96.0)</f>
        <v>96</v>
      </c>
      <c r="AV7" s="44">
        <f>IFERROR(__xludf.DUMMYFUNCTION("""COMPUTED_VALUE"""),1.0)</f>
        <v>1</v>
      </c>
      <c r="AW7" s="44">
        <f>IFERROR(__xludf.DUMMYFUNCTION("""COMPUTED_VALUE"""),2.0)</f>
        <v>2</v>
      </c>
      <c r="AX7" s="45">
        <f t="shared" si="2"/>
        <v>145</v>
      </c>
    </row>
    <row r="8" ht="15.75" customHeight="1">
      <c r="A8" s="46" t="s">
        <v>21</v>
      </c>
      <c r="B8" s="47" t="s">
        <v>201</v>
      </c>
      <c r="C8" s="48">
        <v>1.0</v>
      </c>
      <c r="D8" s="48">
        <v>212.0</v>
      </c>
      <c r="E8" s="49"/>
      <c r="F8" s="49">
        <f>IFERROR(__xludf.DUMMYFUNCTION("""COMPUTED_VALUE"""),0.0)</f>
        <v>0</v>
      </c>
      <c r="G8" s="49">
        <f>IFERROR(__xludf.DUMMYFUNCTION("""COMPUTED_VALUE"""),3.0)</f>
        <v>3</v>
      </c>
      <c r="H8" s="49">
        <f>IFERROR(__xludf.DUMMYFUNCTION("""COMPUTED_VALUE"""),107.0)</f>
        <v>107</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f>IFERROR(__xludf.DUMMYFUNCTION("""COMPUTED_VALUE"""),1.0)</f>
        <v>1</v>
      </c>
      <c r="AL8" s="44">
        <f>IFERROR(__xludf.DUMMYFUNCTION("""COMPUTED_VALUE"""),1.0)</f>
        <v>1</v>
      </c>
      <c r="AM8" s="44">
        <f>IFERROR(__xludf.DUMMYFUNCTION("""COMPUTED_VALUE"""),1.0)</f>
        <v>1</v>
      </c>
      <c r="AN8" s="44"/>
      <c r="AO8" s="44">
        <f>IFERROR(__xludf.DUMMYFUNCTION("""COMPUTED_VALUE"""),1.0)</f>
        <v>1</v>
      </c>
      <c r="AP8" s="44"/>
      <c r="AQ8" s="44"/>
      <c r="AR8" s="44">
        <f>IFERROR(__xludf.DUMMYFUNCTION("""COMPUTED_VALUE"""),46.0)</f>
        <v>46</v>
      </c>
      <c r="AS8" s="44">
        <f>IFERROR(__xludf.DUMMYFUNCTION("""COMPUTED_VALUE"""),2.0)</f>
        <v>2</v>
      </c>
      <c r="AT8" s="44"/>
      <c r="AU8" s="44">
        <f>IFERROR(__xludf.DUMMYFUNCTION("""COMPUTED_VALUE"""),54.0)</f>
        <v>54</v>
      </c>
      <c r="AV8" s="44">
        <f>IFERROR(__xludf.DUMMYFUNCTION("""COMPUTED_VALUE"""),1.0)</f>
        <v>1</v>
      </c>
      <c r="AW8" s="44"/>
      <c r="AX8" s="45">
        <f t="shared" si="2"/>
        <v>107</v>
      </c>
    </row>
    <row r="9" ht="15.75" customHeight="1">
      <c r="A9" s="46" t="s">
        <v>21</v>
      </c>
      <c r="B9" s="47" t="s">
        <v>202</v>
      </c>
      <c r="C9" s="48">
        <v>1.0</v>
      </c>
      <c r="D9" s="48">
        <v>430.0</v>
      </c>
      <c r="E9" s="49">
        <f>IFERROR(__xludf.DUMMYFUNCTION("""COMPUTED_VALUE"""),197.0)</f>
        <v>197</v>
      </c>
      <c r="F9" s="49">
        <f>IFERROR(__xludf.DUMMYFUNCTION("""COMPUTED_VALUE"""),4.0)</f>
        <v>4</v>
      </c>
      <c r="G9" s="49">
        <f>IFERROR(__xludf.DUMMYFUNCTION("""COMPUTED_VALUE"""),0.0)</f>
        <v>0</v>
      </c>
      <c r="H9" s="49">
        <f>IFERROR(__xludf.DUMMYFUNCTION("""COMPUTED_VALUE"""),197.0)</f>
        <v>197</v>
      </c>
      <c r="I9" s="44">
        <f>IFERROR(__xludf.DUMMYFUNCTION("""COMPUTED_VALUE"""),3.0)</f>
        <v>3</v>
      </c>
      <c r="J9" s="44">
        <f>IFERROR(__xludf.DUMMYFUNCTION("""COMPUTED_VALUE"""),2.0)</f>
        <v>2</v>
      </c>
      <c r="K9" s="44">
        <f>IFERROR(__xludf.DUMMYFUNCTION("""COMPUTED_VALUE"""),8.0)</f>
        <v>8</v>
      </c>
      <c r="L9" s="44">
        <f>IFERROR(__xludf.DUMMYFUNCTION("""COMPUTED_VALUE"""),0.0)</f>
        <v>0</v>
      </c>
      <c r="M9" s="44">
        <f>IFERROR(__xludf.DUMMYFUNCTION("""COMPUTED_VALUE"""),2.0)</f>
        <v>2</v>
      </c>
      <c r="N9" s="44">
        <f>IFERROR(__xludf.DUMMYFUNCTION("""COMPUTED_VALUE"""),0.0)</f>
        <v>0</v>
      </c>
      <c r="O9" s="44">
        <f>IFERROR(__xludf.DUMMYFUNCTION("""COMPUTED_VALUE"""),0.0)</f>
        <v>0</v>
      </c>
      <c r="P9" s="44">
        <f>IFERROR(__xludf.DUMMYFUNCTION("""COMPUTED_VALUE"""),0.0)</f>
        <v>0</v>
      </c>
      <c r="Q9" s="44">
        <f>IFERROR(__xludf.DUMMYFUNCTION("""COMPUTED_VALUE"""),0.0)</f>
        <v>0</v>
      </c>
      <c r="R9" s="44">
        <f>IFERROR(__xludf.DUMMYFUNCTION("""COMPUTED_VALUE"""),5.0)</f>
        <v>5</v>
      </c>
      <c r="S9" s="44">
        <f>IFERROR(__xludf.DUMMYFUNCTION("""COMPUTED_VALUE"""),2.0)</f>
        <v>2</v>
      </c>
      <c r="T9" s="44">
        <f>IFERROR(__xludf.DUMMYFUNCTION("""COMPUTED_VALUE"""),0.0)</f>
        <v>0</v>
      </c>
      <c r="U9" s="44">
        <f>IFERROR(__xludf.DUMMYFUNCTION("""COMPUTED_VALUE"""),0.0)</f>
        <v>0</v>
      </c>
      <c r="V9" s="44">
        <f>IFERROR(__xludf.DUMMYFUNCTION("""COMPUTED_VALUE"""),0.0)</f>
        <v>0</v>
      </c>
      <c r="W9" s="44">
        <f>IFERROR(__xludf.DUMMYFUNCTION("""COMPUTED_VALUE"""),0.0)</f>
        <v>0</v>
      </c>
      <c r="X9" s="44">
        <f>IFERROR(__xludf.DUMMYFUNCTION("""COMPUTED_VALUE"""),1.0)</f>
        <v>1</v>
      </c>
      <c r="Y9" s="44">
        <f>IFERROR(__xludf.DUMMYFUNCTION("""COMPUTED_VALUE"""),0.0)</f>
        <v>0</v>
      </c>
      <c r="Z9" s="44">
        <f>IFERROR(__xludf.DUMMYFUNCTION("""COMPUTED_VALUE"""),2.0)</f>
        <v>2</v>
      </c>
      <c r="AA9" s="44">
        <f>IFERROR(__xludf.DUMMYFUNCTION("""COMPUTED_VALUE"""),1.0)</f>
        <v>1</v>
      </c>
      <c r="AB9" s="44">
        <f>IFERROR(__xludf.DUMMYFUNCTION("""COMPUTED_VALUE"""),2.0)</f>
        <v>2</v>
      </c>
      <c r="AC9" s="44">
        <f>IFERROR(__xludf.DUMMYFUNCTION("""COMPUTED_VALUE"""),1.0)</f>
        <v>1</v>
      </c>
      <c r="AD9" s="44">
        <f>IFERROR(__xludf.DUMMYFUNCTION("""COMPUTED_VALUE"""),1.0)</f>
        <v>1</v>
      </c>
      <c r="AE9" s="44">
        <f>IFERROR(__xludf.DUMMYFUNCTION("""COMPUTED_VALUE"""),1.0)</f>
        <v>1</v>
      </c>
      <c r="AF9" s="44">
        <f>IFERROR(__xludf.DUMMYFUNCTION("""COMPUTED_VALUE"""),1.0)</f>
        <v>1</v>
      </c>
      <c r="AG9" s="44">
        <f>IFERROR(__xludf.DUMMYFUNCTION("""COMPUTED_VALUE"""),0.0)</f>
        <v>0</v>
      </c>
      <c r="AH9" s="44">
        <f>IFERROR(__xludf.DUMMYFUNCTION("""COMPUTED_VALUE"""),1.0)</f>
        <v>1</v>
      </c>
      <c r="AI9" s="44">
        <f>IFERROR(__xludf.DUMMYFUNCTION("""COMPUTED_VALUE"""),0.0)</f>
        <v>0</v>
      </c>
      <c r="AJ9" s="44">
        <f>IFERROR(__xludf.DUMMYFUNCTION("""COMPUTED_VALUE"""),0.0)</f>
        <v>0</v>
      </c>
      <c r="AK9" s="44">
        <f>IFERROR(__xludf.DUMMYFUNCTION("""COMPUTED_VALUE"""),0.0)</f>
        <v>0</v>
      </c>
      <c r="AL9" s="44">
        <f>IFERROR(__xludf.DUMMYFUNCTION("""COMPUTED_VALUE"""),0.0)</f>
        <v>0</v>
      </c>
      <c r="AM9" s="44">
        <f>IFERROR(__xludf.DUMMYFUNCTION("""COMPUTED_VALUE"""),11.0)</f>
        <v>11</v>
      </c>
      <c r="AN9" s="44">
        <f>IFERROR(__xludf.DUMMYFUNCTION("""COMPUTED_VALUE"""),1.0)</f>
        <v>1</v>
      </c>
      <c r="AO9" s="44">
        <f>IFERROR(__xludf.DUMMYFUNCTION("""COMPUTED_VALUE"""),0.0)</f>
        <v>0</v>
      </c>
      <c r="AP9" s="44">
        <f>IFERROR(__xludf.DUMMYFUNCTION("""COMPUTED_VALUE"""),0.0)</f>
        <v>0</v>
      </c>
      <c r="AQ9" s="44">
        <f>IFERROR(__xludf.DUMMYFUNCTION("""COMPUTED_VALUE"""),0.0)</f>
        <v>0</v>
      </c>
      <c r="AR9" s="44">
        <f>IFERROR(__xludf.DUMMYFUNCTION("""COMPUTED_VALUE"""),48.0)</f>
        <v>48</v>
      </c>
      <c r="AS9" s="44">
        <f>IFERROR(__xludf.DUMMYFUNCTION("""COMPUTED_VALUE"""),2.0)</f>
        <v>2</v>
      </c>
      <c r="AT9" s="44">
        <f>IFERROR(__xludf.DUMMYFUNCTION("""COMPUTED_VALUE"""),0.0)</f>
        <v>0</v>
      </c>
      <c r="AU9" s="44">
        <f>IFERROR(__xludf.DUMMYFUNCTION("""COMPUTED_VALUE"""),98.0)</f>
        <v>98</v>
      </c>
      <c r="AV9" s="44">
        <f>IFERROR(__xludf.DUMMYFUNCTION("""COMPUTED_VALUE"""),2.0)</f>
        <v>2</v>
      </c>
      <c r="AW9" s="44">
        <f>IFERROR(__xludf.DUMMYFUNCTION("""COMPUTED_VALUE"""),2.0)</f>
        <v>2</v>
      </c>
      <c r="AX9" s="45">
        <f t="shared" si="2"/>
        <v>197</v>
      </c>
    </row>
    <row r="10" ht="15.75" customHeight="1">
      <c r="A10" s="46" t="s">
        <v>21</v>
      </c>
      <c r="B10" s="47" t="s">
        <v>202</v>
      </c>
      <c r="C10" s="48">
        <v>2.0</v>
      </c>
      <c r="D10" s="48">
        <v>431.0</v>
      </c>
      <c r="E10" s="49">
        <f>IFERROR(__xludf.DUMMYFUNCTION("""COMPUTED_VALUE"""),203.0)</f>
        <v>203</v>
      </c>
      <c r="F10" s="49">
        <f>IFERROR(__xludf.DUMMYFUNCTION("""COMPUTED_VALUE"""),2.0)</f>
        <v>2</v>
      </c>
      <c r="G10" s="49">
        <f>IFERROR(__xludf.DUMMYFUNCTION("""COMPUTED_VALUE"""),2.0)</f>
        <v>2</v>
      </c>
      <c r="H10" s="49">
        <f>IFERROR(__xludf.DUMMYFUNCTION("""COMPUTED_VALUE"""),205.0)</f>
        <v>205</v>
      </c>
      <c r="I10" s="44">
        <f>IFERROR(__xludf.DUMMYFUNCTION("""COMPUTED_VALUE"""),1.0)</f>
        <v>1</v>
      </c>
      <c r="J10" s="44">
        <f>IFERROR(__xludf.DUMMYFUNCTION("""COMPUTED_VALUE"""),0.0)</f>
        <v>0</v>
      </c>
      <c r="K10" s="44">
        <f>IFERROR(__xludf.DUMMYFUNCTION("""COMPUTED_VALUE"""),5.0)</f>
        <v>5</v>
      </c>
      <c r="L10" s="44">
        <f>IFERROR(__xludf.DUMMYFUNCTION("""COMPUTED_VALUE"""),0.0)</f>
        <v>0</v>
      </c>
      <c r="M10" s="44">
        <f>IFERROR(__xludf.DUMMYFUNCTION("""COMPUTED_VALUE"""),3.0)</f>
        <v>3</v>
      </c>
      <c r="N10" s="44">
        <f>IFERROR(__xludf.DUMMYFUNCTION("""COMPUTED_VALUE"""),1.0)</f>
        <v>1</v>
      </c>
      <c r="O10" s="44">
        <f>IFERROR(__xludf.DUMMYFUNCTION("""COMPUTED_VALUE"""),1.0)</f>
        <v>1</v>
      </c>
      <c r="P10" s="44">
        <f>IFERROR(__xludf.DUMMYFUNCTION("""COMPUTED_VALUE"""),8.0)</f>
        <v>8</v>
      </c>
      <c r="Q10" s="44">
        <f>IFERROR(__xludf.DUMMYFUNCTION("""COMPUTED_VALUE"""),0.0)</f>
        <v>0</v>
      </c>
      <c r="R10" s="44">
        <f>IFERROR(__xludf.DUMMYFUNCTION("""COMPUTED_VALUE"""),7.0)</f>
        <v>7</v>
      </c>
      <c r="S10" s="44">
        <f>IFERROR(__xludf.DUMMYFUNCTION("""COMPUTED_VALUE"""),1.0)</f>
        <v>1</v>
      </c>
      <c r="T10" s="44">
        <f>IFERROR(__xludf.DUMMYFUNCTION("""COMPUTED_VALUE"""),1.0)</f>
        <v>1</v>
      </c>
      <c r="U10" s="44">
        <f>IFERROR(__xludf.DUMMYFUNCTION("""COMPUTED_VALUE"""),0.0)</f>
        <v>0</v>
      </c>
      <c r="V10" s="44">
        <f>IFERROR(__xludf.DUMMYFUNCTION("""COMPUTED_VALUE"""),0.0)</f>
        <v>0</v>
      </c>
      <c r="W10" s="44">
        <f>IFERROR(__xludf.DUMMYFUNCTION("""COMPUTED_VALUE"""),0.0)</f>
        <v>0</v>
      </c>
      <c r="X10" s="44">
        <f>IFERROR(__xludf.DUMMYFUNCTION("""COMPUTED_VALUE"""),0.0)</f>
        <v>0</v>
      </c>
      <c r="Y10" s="44">
        <f>IFERROR(__xludf.DUMMYFUNCTION("""COMPUTED_VALUE"""),0.0)</f>
        <v>0</v>
      </c>
      <c r="Z10" s="44">
        <f>IFERROR(__xludf.DUMMYFUNCTION("""COMPUTED_VALUE"""),3.0)</f>
        <v>3</v>
      </c>
      <c r="AA10" s="44">
        <f>IFERROR(__xludf.DUMMYFUNCTION("""COMPUTED_VALUE"""),0.0)</f>
        <v>0</v>
      </c>
      <c r="AB10" s="44">
        <f>IFERROR(__xludf.DUMMYFUNCTION("""COMPUTED_VALUE"""),0.0)</f>
        <v>0</v>
      </c>
      <c r="AC10" s="44">
        <f>IFERROR(__xludf.DUMMYFUNCTION("""COMPUTED_VALUE"""),0.0)</f>
        <v>0</v>
      </c>
      <c r="AD10" s="44">
        <f>IFERROR(__xludf.DUMMYFUNCTION("""COMPUTED_VALUE"""),0.0)</f>
        <v>0</v>
      </c>
      <c r="AE10" s="44">
        <f>IFERROR(__xludf.DUMMYFUNCTION("""COMPUTED_VALUE"""),0.0)</f>
        <v>0</v>
      </c>
      <c r="AF10" s="44">
        <f>IFERROR(__xludf.DUMMYFUNCTION("""COMPUTED_VALUE"""),0.0)</f>
        <v>0</v>
      </c>
      <c r="AG10" s="44">
        <f>IFERROR(__xludf.DUMMYFUNCTION("""COMPUTED_VALUE"""),0.0)</f>
        <v>0</v>
      </c>
      <c r="AH10" s="44">
        <f>IFERROR(__xludf.DUMMYFUNCTION("""COMPUTED_VALUE"""),0.0)</f>
        <v>0</v>
      </c>
      <c r="AI10" s="44">
        <f>IFERROR(__xludf.DUMMYFUNCTION("""COMPUTED_VALUE"""),2.0)</f>
        <v>2</v>
      </c>
      <c r="AJ10" s="44">
        <f>IFERROR(__xludf.DUMMYFUNCTION("""COMPUTED_VALUE"""),2.0)</f>
        <v>2</v>
      </c>
      <c r="AK10" s="44">
        <f>IFERROR(__xludf.DUMMYFUNCTION("""COMPUTED_VALUE"""),0.0)</f>
        <v>0</v>
      </c>
      <c r="AL10" s="44">
        <f>IFERROR(__xludf.DUMMYFUNCTION("""COMPUTED_VALUE"""),0.0)</f>
        <v>0</v>
      </c>
      <c r="AM10" s="44">
        <f>IFERROR(__xludf.DUMMYFUNCTION("""COMPUTED_VALUE"""),6.0)</f>
        <v>6</v>
      </c>
      <c r="AN10" s="44">
        <f>IFERROR(__xludf.DUMMYFUNCTION("""COMPUTED_VALUE"""),1.0)</f>
        <v>1</v>
      </c>
      <c r="AO10" s="44">
        <f>IFERROR(__xludf.DUMMYFUNCTION("""COMPUTED_VALUE"""),0.0)</f>
        <v>0</v>
      </c>
      <c r="AP10" s="44">
        <f>IFERROR(__xludf.DUMMYFUNCTION("""COMPUTED_VALUE"""),0.0)</f>
        <v>0</v>
      </c>
      <c r="AQ10" s="44">
        <f>IFERROR(__xludf.DUMMYFUNCTION("""COMPUTED_VALUE"""),1.0)</f>
        <v>1</v>
      </c>
      <c r="AR10" s="44">
        <f>IFERROR(__xludf.DUMMYFUNCTION("""COMPUTED_VALUE"""),65.0)</f>
        <v>65</v>
      </c>
      <c r="AS10" s="44">
        <f>IFERROR(__xludf.DUMMYFUNCTION("""COMPUTED_VALUE"""),5.0)</f>
        <v>5</v>
      </c>
      <c r="AT10" s="44">
        <f>IFERROR(__xludf.DUMMYFUNCTION("""COMPUTED_VALUE"""),0.0)</f>
        <v>0</v>
      </c>
      <c r="AU10" s="44">
        <f>IFERROR(__xludf.DUMMYFUNCTION("""COMPUTED_VALUE"""),90.0)</f>
        <v>90</v>
      </c>
      <c r="AV10" s="44">
        <f>IFERROR(__xludf.DUMMYFUNCTION("""COMPUTED_VALUE"""),0.0)</f>
        <v>0</v>
      </c>
      <c r="AW10" s="44">
        <f>IFERROR(__xludf.DUMMYFUNCTION("""COMPUTED_VALUE"""),2.0)</f>
        <v>2</v>
      </c>
      <c r="AX10" s="45">
        <f t="shared" si="2"/>
        <v>205</v>
      </c>
    </row>
    <row r="11" ht="15.75" customHeight="1">
      <c r="A11" s="46" t="s">
        <v>21</v>
      </c>
      <c r="B11" s="47" t="s">
        <v>203</v>
      </c>
      <c r="C11" s="48">
        <v>1.0</v>
      </c>
      <c r="D11" s="48">
        <v>432.0</v>
      </c>
      <c r="E11" s="49">
        <f>IFERROR(__xludf.DUMMYFUNCTION("""COMPUTED_VALUE"""),278.0)</f>
        <v>278</v>
      </c>
      <c r="F11" s="49">
        <f>IFERROR(__xludf.DUMMYFUNCTION("""COMPUTED_VALUE"""),2.0)</f>
        <v>2</v>
      </c>
      <c r="G11" s="49">
        <f>IFERROR(__xludf.DUMMYFUNCTION("""COMPUTED_VALUE"""),0.0)</f>
        <v>0</v>
      </c>
      <c r="H11" s="49">
        <f>IFERROR(__xludf.DUMMYFUNCTION("""COMPUTED_VALUE"""),278.0)</f>
        <v>278</v>
      </c>
      <c r="I11" s="44"/>
      <c r="J11" s="44"/>
      <c r="K11" s="44">
        <f>IFERROR(__xludf.DUMMYFUNCTION("""COMPUTED_VALUE"""),2.0)</f>
        <v>2</v>
      </c>
      <c r="L11" s="44"/>
      <c r="M11" s="44"/>
      <c r="N11" s="44"/>
      <c r="O11" s="44"/>
      <c r="P11" s="44"/>
      <c r="Q11" s="44"/>
      <c r="R11" s="44">
        <f>IFERROR(__xludf.DUMMYFUNCTION("""COMPUTED_VALUE"""),6.0)</f>
        <v>6</v>
      </c>
      <c r="S11" s="44">
        <f>IFERROR(__xludf.DUMMYFUNCTION("""COMPUTED_VALUE"""),1.0)</f>
        <v>1</v>
      </c>
      <c r="T11" s="44"/>
      <c r="U11" s="44"/>
      <c r="V11" s="44">
        <f>IFERROR(__xludf.DUMMYFUNCTION("""COMPUTED_VALUE"""),1.0)</f>
        <v>1</v>
      </c>
      <c r="W11" s="44"/>
      <c r="X11" s="44"/>
      <c r="Y11" s="44"/>
      <c r="Z11" s="44"/>
      <c r="AA11" s="44"/>
      <c r="AB11" s="44"/>
      <c r="AC11" s="44"/>
      <c r="AD11" s="44">
        <f>IFERROR(__xludf.DUMMYFUNCTION("""COMPUTED_VALUE"""),2.0)</f>
        <v>2</v>
      </c>
      <c r="AE11" s="44"/>
      <c r="AF11" s="44"/>
      <c r="AG11" s="44"/>
      <c r="AH11" s="44">
        <f>IFERROR(__xludf.DUMMYFUNCTION("""COMPUTED_VALUE"""),1.0)</f>
        <v>1</v>
      </c>
      <c r="AI11" s="44"/>
      <c r="AJ11" s="44"/>
      <c r="AK11" s="44"/>
      <c r="AL11" s="44"/>
      <c r="AM11" s="44">
        <f>IFERROR(__xludf.DUMMYFUNCTION("""COMPUTED_VALUE"""),8.0)</f>
        <v>8</v>
      </c>
      <c r="AN11" s="44">
        <f>IFERROR(__xludf.DUMMYFUNCTION("""COMPUTED_VALUE"""),1.0)</f>
        <v>1</v>
      </c>
      <c r="AO11" s="44"/>
      <c r="AP11" s="44"/>
      <c r="AQ11" s="44"/>
      <c r="AR11" s="44">
        <f>IFERROR(__xludf.DUMMYFUNCTION("""COMPUTED_VALUE"""),222.0)</f>
        <v>222</v>
      </c>
      <c r="AS11" s="44">
        <f>IFERROR(__xludf.DUMMYFUNCTION("""COMPUTED_VALUE"""),1.0)</f>
        <v>1</v>
      </c>
      <c r="AT11" s="44"/>
      <c r="AU11" s="44">
        <f>IFERROR(__xludf.DUMMYFUNCTION("""COMPUTED_VALUE"""),30.0)</f>
        <v>30</v>
      </c>
      <c r="AV11" s="44">
        <f>IFERROR(__xludf.DUMMYFUNCTION("""COMPUTED_VALUE"""),3.0)</f>
        <v>3</v>
      </c>
      <c r="AW11" s="44"/>
      <c r="AX11" s="45">
        <f t="shared" si="2"/>
        <v>278</v>
      </c>
    </row>
    <row r="12" ht="15.75" customHeight="1">
      <c r="A12" s="46" t="s">
        <v>21</v>
      </c>
      <c r="B12" s="47" t="s">
        <v>204</v>
      </c>
      <c r="C12" s="48">
        <v>1.0</v>
      </c>
      <c r="D12" s="48">
        <v>322.0</v>
      </c>
      <c r="E12" s="49">
        <f>IFERROR(__xludf.DUMMYFUNCTION("""COMPUTED_VALUE"""),129.0)</f>
        <v>129</v>
      </c>
      <c r="F12" s="49">
        <f>IFERROR(__xludf.DUMMYFUNCTION("""COMPUTED_VALUE"""),4.0)</f>
        <v>4</v>
      </c>
      <c r="G12" s="49">
        <f>IFERROR(__xludf.DUMMYFUNCTION("""COMPUTED_VALUE"""),0.0)</f>
        <v>0</v>
      </c>
      <c r="H12" s="49">
        <f>IFERROR(__xludf.DUMMYFUNCTION("""COMPUTED_VALUE"""),129.0)</f>
        <v>129</v>
      </c>
      <c r="I12" s="44"/>
      <c r="J12" s="44"/>
      <c r="K12" s="44"/>
      <c r="L12" s="44"/>
      <c r="M12" s="44"/>
      <c r="N12" s="44"/>
      <c r="O12" s="44"/>
      <c r="P12" s="44">
        <f>IFERROR(__xludf.DUMMYFUNCTION("""COMPUTED_VALUE"""),1.0)</f>
        <v>1</v>
      </c>
      <c r="Q12" s="44"/>
      <c r="R12" s="44">
        <f>IFERROR(__xludf.DUMMYFUNCTION("""COMPUTED_VALUE"""),1.0)</f>
        <v>1</v>
      </c>
      <c r="S12" s="44"/>
      <c r="T12" s="44"/>
      <c r="U12" s="44"/>
      <c r="V12" s="44"/>
      <c r="W12" s="44"/>
      <c r="X12" s="44"/>
      <c r="Y12" s="44"/>
      <c r="Z12" s="44"/>
      <c r="AA12" s="44"/>
      <c r="AB12" s="44"/>
      <c r="AC12" s="44"/>
      <c r="AD12" s="44"/>
      <c r="AE12" s="44"/>
      <c r="AF12" s="44"/>
      <c r="AG12" s="44"/>
      <c r="AH12" s="44"/>
      <c r="AI12" s="44"/>
      <c r="AJ12" s="44"/>
      <c r="AK12" s="44"/>
      <c r="AL12" s="44"/>
      <c r="AM12" s="44">
        <f>IFERROR(__xludf.DUMMYFUNCTION("""COMPUTED_VALUE"""),17.0)</f>
        <v>17</v>
      </c>
      <c r="AN12" s="44"/>
      <c r="AO12" s="44"/>
      <c r="AP12" s="44">
        <f>IFERROR(__xludf.DUMMYFUNCTION("""COMPUTED_VALUE"""),1.0)</f>
        <v>1</v>
      </c>
      <c r="AQ12" s="44"/>
      <c r="AR12" s="44">
        <f>IFERROR(__xludf.DUMMYFUNCTION("""COMPUTED_VALUE"""),74.0)</f>
        <v>74</v>
      </c>
      <c r="AS12" s="44">
        <f>IFERROR(__xludf.DUMMYFUNCTION("""COMPUTED_VALUE"""),1.0)</f>
        <v>1</v>
      </c>
      <c r="AT12" s="44"/>
      <c r="AU12" s="44">
        <f>IFERROR(__xludf.DUMMYFUNCTION("""COMPUTED_VALUE"""),33.0)</f>
        <v>33</v>
      </c>
      <c r="AV12" s="44">
        <f>IFERROR(__xludf.DUMMYFUNCTION("""COMPUTED_VALUE"""),1.0)</f>
        <v>1</v>
      </c>
      <c r="AW12" s="44"/>
      <c r="AX12" s="45">
        <f t="shared" si="2"/>
        <v>129</v>
      </c>
    </row>
    <row r="13" ht="15.75" customHeight="1">
      <c r="A13" s="46" t="s">
        <v>21</v>
      </c>
      <c r="B13" s="47" t="s">
        <v>205</v>
      </c>
      <c r="C13" s="48">
        <v>1.0</v>
      </c>
      <c r="D13" s="48">
        <v>335.0</v>
      </c>
      <c r="E13" s="49">
        <f>IFERROR(__xludf.DUMMYFUNCTION("""COMPUTED_VALUE"""),179.0)</f>
        <v>179</v>
      </c>
      <c r="F13" s="49">
        <f>IFERROR(__xludf.DUMMYFUNCTION("""COMPUTED_VALUE"""),4.0)</f>
        <v>4</v>
      </c>
      <c r="G13" s="49">
        <f>IFERROR(__xludf.DUMMYFUNCTION("""COMPUTED_VALUE"""),4.0)</f>
        <v>4</v>
      </c>
      <c r="H13" s="49">
        <f>IFERROR(__xludf.DUMMYFUNCTION("""COMPUTED_VALUE"""),173.0)</f>
        <v>173</v>
      </c>
      <c r="I13" s="44">
        <f>IFERROR(__xludf.DUMMYFUNCTION("""COMPUTED_VALUE"""),0.0)</f>
        <v>0</v>
      </c>
      <c r="J13" s="44">
        <f>IFERROR(__xludf.DUMMYFUNCTION("""COMPUTED_VALUE"""),0.0)</f>
        <v>0</v>
      </c>
      <c r="K13" s="44">
        <f>IFERROR(__xludf.DUMMYFUNCTION("""COMPUTED_VALUE"""),0.0)</f>
        <v>0</v>
      </c>
      <c r="L13" s="44">
        <f>IFERROR(__xludf.DUMMYFUNCTION("""COMPUTED_VALUE"""),1.0)</f>
        <v>1</v>
      </c>
      <c r="M13" s="44">
        <f>IFERROR(__xludf.DUMMYFUNCTION("""COMPUTED_VALUE"""),0.0)</f>
        <v>0</v>
      </c>
      <c r="N13" s="44">
        <f>IFERROR(__xludf.DUMMYFUNCTION("""COMPUTED_VALUE"""),0.0)</f>
        <v>0</v>
      </c>
      <c r="O13" s="44">
        <f>IFERROR(__xludf.DUMMYFUNCTION("""COMPUTED_VALUE"""),0.0)</f>
        <v>0</v>
      </c>
      <c r="P13" s="44">
        <f>IFERROR(__xludf.DUMMYFUNCTION("""COMPUTED_VALUE"""),0.0)</f>
        <v>0</v>
      </c>
      <c r="Q13" s="44">
        <f>IFERROR(__xludf.DUMMYFUNCTION("""COMPUTED_VALUE"""),0.0)</f>
        <v>0</v>
      </c>
      <c r="R13" s="44">
        <f>IFERROR(__xludf.DUMMYFUNCTION("""COMPUTED_VALUE"""),0.0)</f>
        <v>0</v>
      </c>
      <c r="S13" s="44">
        <f>IFERROR(__xludf.DUMMYFUNCTION("""COMPUTED_VALUE"""),0.0)</f>
        <v>0</v>
      </c>
      <c r="T13" s="44">
        <f>IFERROR(__xludf.DUMMYFUNCTION("""COMPUTED_VALUE"""),0.0)</f>
        <v>0</v>
      </c>
      <c r="U13" s="44">
        <f>IFERROR(__xludf.DUMMYFUNCTION("""COMPUTED_VALUE"""),0.0)</f>
        <v>0</v>
      </c>
      <c r="V13" s="44">
        <f>IFERROR(__xludf.DUMMYFUNCTION("""COMPUTED_VALUE"""),0.0)</f>
        <v>0</v>
      </c>
      <c r="W13" s="44">
        <f>IFERROR(__xludf.DUMMYFUNCTION("""COMPUTED_VALUE"""),0.0)</f>
        <v>0</v>
      </c>
      <c r="X13" s="44">
        <f>IFERROR(__xludf.DUMMYFUNCTION("""COMPUTED_VALUE"""),0.0)</f>
        <v>0</v>
      </c>
      <c r="Y13" s="44">
        <f>IFERROR(__xludf.DUMMYFUNCTION("""COMPUTED_VALUE"""),0.0)</f>
        <v>0</v>
      </c>
      <c r="Z13" s="44">
        <f>IFERROR(__xludf.DUMMYFUNCTION("""COMPUTED_VALUE"""),0.0)</f>
        <v>0</v>
      </c>
      <c r="AA13" s="44">
        <f>IFERROR(__xludf.DUMMYFUNCTION("""COMPUTED_VALUE"""),0.0)</f>
        <v>0</v>
      </c>
      <c r="AB13" s="44">
        <f>IFERROR(__xludf.DUMMYFUNCTION("""COMPUTED_VALUE"""),0.0)</f>
        <v>0</v>
      </c>
      <c r="AC13" s="44">
        <f>IFERROR(__xludf.DUMMYFUNCTION("""COMPUTED_VALUE"""),0.0)</f>
        <v>0</v>
      </c>
      <c r="AD13" s="44">
        <f>IFERROR(__xludf.DUMMYFUNCTION("""COMPUTED_VALUE"""),0.0)</f>
        <v>0</v>
      </c>
      <c r="AE13" s="44">
        <f>IFERROR(__xludf.DUMMYFUNCTION("""COMPUTED_VALUE"""),0.0)</f>
        <v>0</v>
      </c>
      <c r="AF13" s="44">
        <f>IFERROR(__xludf.DUMMYFUNCTION("""COMPUTED_VALUE"""),0.0)</f>
        <v>0</v>
      </c>
      <c r="AG13" s="44">
        <f>IFERROR(__xludf.DUMMYFUNCTION("""COMPUTED_VALUE"""),1.0)</f>
        <v>1</v>
      </c>
      <c r="AH13" s="44">
        <f>IFERROR(__xludf.DUMMYFUNCTION("""COMPUTED_VALUE"""),1.0)</f>
        <v>1</v>
      </c>
      <c r="AI13" s="44">
        <f>IFERROR(__xludf.DUMMYFUNCTION("""COMPUTED_VALUE"""),0.0)</f>
        <v>0</v>
      </c>
      <c r="AJ13" s="44">
        <f>IFERROR(__xludf.DUMMYFUNCTION("""COMPUTED_VALUE"""),0.0)</f>
        <v>0</v>
      </c>
      <c r="AK13" s="44">
        <f>IFERROR(__xludf.DUMMYFUNCTION("""COMPUTED_VALUE"""),0.0)</f>
        <v>0</v>
      </c>
      <c r="AL13" s="44">
        <f>IFERROR(__xludf.DUMMYFUNCTION("""COMPUTED_VALUE"""),0.0)</f>
        <v>0</v>
      </c>
      <c r="AM13" s="44">
        <f>IFERROR(__xludf.DUMMYFUNCTION("""COMPUTED_VALUE"""),46.0)</f>
        <v>46</v>
      </c>
      <c r="AN13" s="44">
        <f>IFERROR(__xludf.DUMMYFUNCTION("""COMPUTED_VALUE"""),1.0)</f>
        <v>1</v>
      </c>
      <c r="AO13" s="44">
        <f>IFERROR(__xludf.DUMMYFUNCTION("""COMPUTED_VALUE"""),0.0)</f>
        <v>0</v>
      </c>
      <c r="AP13" s="44">
        <f>IFERROR(__xludf.DUMMYFUNCTION("""COMPUTED_VALUE"""),1.0)</f>
        <v>1</v>
      </c>
      <c r="AQ13" s="44">
        <f>IFERROR(__xludf.DUMMYFUNCTION("""COMPUTED_VALUE"""),1.0)</f>
        <v>1</v>
      </c>
      <c r="AR13" s="44">
        <f>IFERROR(__xludf.DUMMYFUNCTION("""COMPUTED_VALUE"""),76.0)</f>
        <v>76</v>
      </c>
      <c r="AS13" s="44">
        <f>IFERROR(__xludf.DUMMYFUNCTION("""COMPUTED_VALUE"""),2.0)</f>
        <v>2</v>
      </c>
      <c r="AT13" s="44">
        <f>IFERROR(__xludf.DUMMYFUNCTION("""COMPUTED_VALUE"""),0.0)</f>
        <v>0</v>
      </c>
      <c r="AU13" s="44">
        <f>IFERROR(__xludf.DUMMYFUNCTION("""COMPUTED_VALUE"""),42.0)</f>
        <v>42</v>
      </c>
      <c r="AV13" s="44">
        <f>IFERROR(__xludf.DUMMYFUNCTION("""COMPUTED_VALUE"""),1.0)</f>
        <v>1</v>
      </c>
      <c r="AW13" s="44">
        <f>IFERROR(__xludf.DUMMYFUNCTION("""COMPUTED_VALUE"""),0.0)</f>
        <v>0</v>
      </c>
      <c r="AX13" s="45">
        <f t="shared" si="2"/>
        <v>173</v>
      </c>
    </row>
    <row r="14" ht="15.75" customHeight="1">
      <c r="A14" s="46" t="s">
        <v>21</v>
      </c>
      <c r="B14" s="47" t="s">
        <v>206</v>
      </c>
      <c r="C14" s="48">
        <v>1.0</v>
      </c>
      <c r="D14" s="48">
        <v>558.0</v>
      </c>
      <c r="E14" s="49">
        <f>IFERROR(__xludf.DUMMYFUNCTION("""COMPUTED_VALUE"""),290.0)</f>
        <v>290</v>
      </c>
      <c r="F14" s="49">
        <f>IFERROR(__xludf.DUMMYFUNCTION("""COMPUTED_VALUE"""),2.0)</f>
        <v>2</v>
      </c>
      <c r="G14" s="49">
        <f>IFERROR(__xludf.DUMMYFUNCTION("""COMPUTED_VALUE"""),4.0)</f>
        <v>4</v>
      </c>
      <c r="H14" s="49">
        <f>IFERROR(__xludf.DUMMYFUNCTION("""COMPUTED_VALUE"""),286.0)</f>
        <v>286</v>
      </c>
      <c r="I14" s="44">
        <f>IFERROR(__xludf.DUMMYFUNCTION("""COMPUTED_VALUE"""),1.0)</f>
        <v>1</v>
      </c>
      <c r="J14" s="44">
        <f>IFERROR(__xludf.DUMMYFUNCTION("""COMPUTED_VALUE"""),4.0)</f>
        <v>4</v>
      </c>
      <c r="K14" s="44">
        <f>IFERROR(__xludf.DUMMYFUNCTION("""COMPUTED_VALUE"""),1.0)</f>
        <v>1</v>
      </c>
      <c r="L14" s="44"/>
      <c r="M14" s="44"/>
      <c r="N14" s="44"/>
      <c r="O14" s="44"/>
      <c r="P14" s="44"/>
      <c r="Q14" s="44">
        <f>IFERROR(__xludf.DUMMYFUNCTION("""COMPUTED_VALUE"""),3.0)</f>
        <v>3</v>
      </c>
      <c r="R14" s="44">
        <f>IFERROR(__xludf.DUMMYFUNCTION("""COMPUTED_VALUE"""),1.0)</f>
        <v>1</v>
      </c>
      <c r="S14" s="44"/>
      <c r="T14" s="44"/>
      <c r="U14" s="44"/>
      <c r="V14" s="44"/>
      <c r="W14" s="44"/>
      <c r="X14" s="44"/>
      <c r="Y14" s="44"/>
      <c r="Z14" s="44"/>
      <c r="AA14" s="44"/>
      <c r="AB14" s="44"/>
      <c r="AC14" s="44"/>
      <c r="AD14" s="44"/>
      <c r="AE14" s="44"/>
      <c r="AF14" s="44"/>
      <c r="AG14" s="44"/>
      <c r="AH14" s="44"/>
      <c r="AI14" s="44">
        <f>IFERROR(__xludf.DUMMYFUNCTION("""COMPUTED_VALUE"""),1.0)</f>
        <v>1</v>
      </c>
      <c r="AJ14" s="44"/>
      <c r="AK14" s="44"/>
      <c r="AL14" s="44"/>
      <c r="AM14" s="44">
        <f>IFERROR(__xludf.DUMMYFUNCTION("""COMPUTED_VALUE"""),63.0)</f>
        <v>63</v>
      </c>
      <c r="AN14" s="44"/>
      <c r="AO14" s="44">
        <f>IFERROR(__xludf.DUMMYFUNCTION("""COMPUTED_VALUE"""),1.0)</f>
        <v>1</v>
      </c>
      <c r="AP14" s="44"/>
      <c r="AQ14" s="44"/>
      <c r="AR14" s="44">
        <f>IFERROR(__xludf.DUMMYFUNCTION("""COMPUTED_VALUE"""),123.0)</f>
        <v>123</v>
      </c>
      <c r="AS14" s="44">
        <f>IFERROR(__xludf.DUMMYFUNCTION("""COMPUTED_VALUE"""),5.0)</f>
        <v>5</v>
      </c>
      <c r="AT14" s="44"/>
      <c r="AU14" s="44">
        <f>IFERROR(__xludf.DUMMYFUNCTION("""COMPUTED_VALUE"""),81.0)</f>
        <v>81</v>
      </c>
      <c r="AV14" s="44">
        <f>IFERROR(__xludf.DUMMYFUNCTION("""COMPUTED_VALUE"""),1.0)</f>
        <v>1</v>
      </c>
      <c r="AW14" s="44">
        <f>IFERROR(__xludf.DUMMYFUNCTION("""COMPUTED_VALUE"""),1.0)</f>
        <v>1</v>
      </c>
      <c r="AX14" s="45">
        <f t="shared" si="2"/>
        <v>286</v>
      </c>
    </row>
    <row r="15" ht="15.75" customHeight="1">
      <c r="A15" s="46" t="s">
        <v>21</v>
      </c>
      <c r="B15" s="47" t="s">
        <v>206</v>
      </c>
      <c r="C15" s="48">
        <v>2.0</v>
      </c>
      <c r="D15" s="48">
        <v>558.0</v>
      </c>
      <c r="E15" s="49">
        <f>IFERROR(__xludf.DUMMYFUNCTION("""COMPUTED_VALUE"""),279.0)</f>
        <v>279</v>
      </c>
      <c r="F15" s="49">
        <f>IFERROR(__xludf.DUMMYFUNCTION("""COMPUTED_VALUE"""),0.0)</f>
        <v>0</v>
      </c>
      <c r="G15" s="49">
        <f>IFERROR(__xludf.DUMMYFUNCTION("""COMPUTED_VALUE"""),0.0)</f>
        <v>0</v>
      </c>
      <c r="H15" s="49">
        <f>IFERROR(__xludf.DUMMYFUNCTION("""COMPUTED_VALUE"""),279.0)</f>
        <v>279</v>
      </c>
      <c r="I15" s="44"/>
      <c r="J15" s="44"/>
      <c r="K15" s="44">
        <f>IFERROR(__xludf.DUMMYFUNCTION("""COMPUTED_VALUE"""),2.0)</f>
        <v>2</v>
      </c>
      <c r="L15" s="44"/>
      <c r="M15" s="44">
        <f>IFERROR(__xludf.DUMMYFUNCTION("""COMPUTED_VALUE"""),3.0)</f>
        <v>3</v>
      </c>
      <c r="N15" s="44">
        <f>IFERROR(__xludf.DUMMYFUNCTION("""COMPUTED_VALUE"""),1.0)</f>
        <v>1</v>
      </c>
      <c r="O15" s="44"/>
      <c r="P15" s="44"/>
      <c r="Q15" s="44">
        <f>IFERROR(__xludf.DUMMYFUNCTION("""COMPUTED_VALUE"""),1.0)</f>
        <v>1</v>
      </c>
      <c r="R15" s="44">
        <f>IFERROR(__xludf.DUMMYFUNCTION("""COMPUTED_VALUE"""),4.0)</f>
        <v>4</v>
      </c>
      <c r="S15" s="44"/>
      <c r="T15" s="44"/>
      <c r="U15" s="44"/>
      <c r="V15" s="44"/>
      <c r="W15" s="44"/>
      <c r="X15" s="44"/>
      <c r="Y15" s="44"/>
      <c r="Z15" s="44"/>
      <c r="AA15" s="44"/>
      <c r="AB15" s="44">
        <f>IFERROR(__xludf.DUMMYFUNCTION("""COMPUTED_VALUE"""),1.0)</f>
        <v>1</v>
      </c>
      <c r="AC15" s="44"/>
      <c r="AD15" s="44"/>
      <c r="AE15" s="44"/>
      <c r="AF15" s="44"/>
      <c r="AG15" s="44"/>
      <c r="AH15" s="44"/>
      <c r="AI15" s="44"/>
      <c r="AJ15" s="44"/>
      <c r="AK15" s="44"/>
      <c r="AL15" s="44"/>
      <c r="AM15" s="44">
        <f>IFERROR(__xludf.DUMMYFUNCTION("""COMPUTED_VALUE"""),62.0)</f>
        <v>62</v>
      </c>
      <c r="AN15" s="44"/>
      <c r="AO15" s="44"/>
      <c r="AP15" s="44"/>
      <c r="AQ15" s="44"/>
      <c r="AR15" s="44">
        <f>IFERROR(__xludf.DUMMYFUNCTION("""COMPUTED_VALUE"""),121.0)</f>
        <v>121</v>
      </c>
      <c r="AS15" s="44">
        <f>IFERROR(__xludf.DUMMYFUNCTION("""COMPUTED_VALUE"""),1.0)</f>
        <v>1</v>
      </c>
      <c r="AT15" s="44">
        <f>IFERROR(__xludf.DUMMYFUNCTION("""COMPUTED_VALUE"""),1.0)</f>
        <v>1</v>
      </c>
      <c r="AU15" s="44">
        <f>IFERROR(__xludf.DUMMYFUNCTION("""COMPUTED_VALUE"""),75.0)</f>
        <v>75</v>
      </c>
      <c r="AV15" s="44">
        <f>IFERROR(__xludf.DUMMYFUNCTION("""COMPUTED_VALUE"""),7.0)</f>
        <v>7</v>
      </c>
      <c r="AW15" s="44"/>
      <c r="AX15" s="45">
        <f t="shared" si="2"/>
        <v>279</v>
      </c>
    </row>
    <row r="16" ht="15.75" customHeight="1">
      <c r="A16" s="46" t="s">
        <v>21</v>
      </c>
      <c r="B16" s="47" t="s">
        <v>206</v>
      </c>
      <c r="C16" s="48">
        <v>3.0</v>
      </c>
      <c r="D16" s="48">
        <v>558.0</v>
      </c>
      <c r="E16" s="49">
        <f>IFERROR(__xludf.DUMMYFUNCTION("""COMPUTED_VALUE"""),285.0)</f>
        <v>285</v>
      </c>
      <c r="F16" s="49">
        <f>IFERROR(__xludf.DUMMYFUNCTION("""COMPUTED_VALUE"""),2.0)</f>
        <v>2</v>
      </c>
      <c r="G16" s="49">
        <f>IFERROR(__xludf.DUMMYFUNCTION("""COMPUTED_VALUE"""),2.0)</f>
        <v>2</v>
      </c>
      <c r="H16" s="49">
        <f>IFERROR(__xludf.DUMMYFUNCTION("""COMPUTED_VALUE"""),283.0)</f>
        <v>283</v>
      </c>
      <c r="I16" s="44">
        <f>IFERROR(__xludf.DUMMYFUNCTION("""COMPUTED_VALUE"""),1.0)</f>
        <v>1</v>
      </c>
      <c r="J16" s="44">
        <f>IFERROR(__xludf.DUMMYFUNCTION("""COMPUTED_VALUE"""),2.0)</f>
        <v>2</v>
      </c>
      <c r="K16" s="44">
        <f>IFERROR(__xludf.DUMMYFUNCTION("""COMPUTED_VALUE"""),3.0)</f>
        <v>3</v>
      </c>
      <c r="L16" s="44">
        <f>IFERROR(__xludf.DUMMYFUNCTION("""COMPUTED_VALUE"""),0.0)</f>
        <v>0</v>
      </c>
      <c r="M16" s="44">
        <f>IFERROR(__xludf.DUMMYFUNCTION("""COMPUTED_VALUE"""),3.0)</f>
        <v>3</v>
      </c>
      <c r="N16" s="44">
        <f>IFERROR(__xludf.DUMMYFUNCTION("""COMPUTED_VALUE"""),0.0)</f>
        <v>0</v>
      </c>
      <c r="O16" s="44">
        <f>IFERROR(__xludf.DUMMYFUNCTION("""COMPUTED_VALUE"""),0.0)</f>
        <v>0</v>
      </c>
      <c r="P16" s="44">
        <f>IFERROR(__xludf.DUMMYFUNCTION("""COMPUTED_VALUE"""),0.0)</f>
        <v>0</v>
      </c>
      <c r="Q16" s="44">
        <f>IFERROR(__xludf.DUMMYFUNCTION("""COMPUTED_VALUE"""),0.0)</f>
        <v>0</v>
      </c>
      <c r="R16" s="44">
        <f>IFERROR(__xludf.DUMMYFUNCTION("""COMPUTED_VALUE"""),1.0)</f>
        <v>1</v>
      </c>
      <c r="S16" s="44">
        <f>IFERROR(__xludf.DUMMYFUNCTION("""COMPUTED_VALUE"""),2.0)</f>
        <v>2</v>
      </c>
      <c r="T16" s="44">
        <f>IFERROR(__xludf.DUMMYFUNCTION("""COMPUTED_VALUE"""),0.0)</f>
        <v>0</v>
      </c>
      <c r="U16" s="44">
        <f>IFERROR(__xludf.DUMMYFUNCTION("""COMPUTED_VALUE"""),0.0)</f>
        <v>0</v>
      </c>
      <c r="V16" s="44">
        <f>IFERROR(__xludf.DUMMYFUNCTION("""COMPUTED_VALUE"""),0.0)</f>
        <v>0</v>
      </c>
      <c r="W16" s="44">
        <f>IFERROR(__xludf.DUMMYFUNCTION("""COMPUTED_VALUE"""),0.0)</f>
        <v>0</v>
      </c>
      <c r="X16" s="44">
        <f>IFERROR(__xludf.DUMMYFUNCTION("""COMPUTED_VALUE"""),0.0)</f>
        <v>0</v>
      </c>
      <c r="Y16" s="44">
        <f>IFERROR(__xludf.DUMMYFUNCTION("""COMPUTED_VALUE"""),0.0)</f>
        <v>0</v>
      </c>
      <c r="Z16" s="44">
        <f>IFERROR(__xludf.DUMMYFUNCTION("""COMPUTED_VALUE"""),0.0)</f>
        <v>0</v>
      </c>
      <c r="AA16" s="44">
        <f>IFERROR(__xludf.DUMMYFUNCTION("""COMPUTED_VALUE"""),0.0)</f>
        <v>0</v>
      </c>
      <c r="AB16" s="44">
        <f>IFERROR(__xludf.DUMMYFUNCTION("""COMPUTED_VALUE"""),1.0)</f>
        <v>1</v>
      </c>
      <c r="AC16" s="44">
        <f>IFERROR(__xludf.DUMMYFUNCTION("""COMPUTED_VALUE"""),0.0)</f>
        <v>0</v>
      </c>
      <c r="AD16" s="44">
        <f>IFERROR(__xludf.DUMMYFUNCTION("""COMPUTED_VALUE"""),1.0)</f>
        <v>1</v>
      </c>
      <c r="AE16" s="44">
        <f>IFERROR(__xludf.DUMMYFUNCTION("""COMPUTED_VALUE"""),1.0)</f>
        <v>1</v>
      </c>
      <c r="AF16" s="44">
        <f>IFERROR(__xludf.DUMMYFUNCTION("""COMPUTED_VALUE"""),0.0)</f>
        <v>0</v>
      </c>
      <c r="AG16" s="44">
        <f>IFERROR(__xludf.DUMMYFUNCTION("""COMPUTED_VALUE"""),0.0)</f>
        <v>0</v>
      </c>
      <c r="AH16" s="44">
        <f>IFERROR(__xludf.DUMMYFUNCTION("""COMPUTED_VALUE"""),1.0)</f>
        <v>1</v>
      </c>
      <c r="AI16" s="44">
        <f>IFERROR(__xludf.DUMMYFUNCTION("""COMPUTED_VALUE"""),1.0)</f>
        <v>1</v>
      </c>
      <c r="AJ16" s="44">
        <f>IFERROR(__xludf.DUMMYFUNCTION("""COMPUTED_VALUE"""),1.0)</f>
        <v>1</v>
      </c>
      <c r="AK16" s="44">
        <f>IFERROR(__xludf.DUMMYFUNCTION("""COMPUTED_VALUE"""),0.0)</f>
        <v>0</v>
      </c>
      <c r="AL16" s="44">
        <f>IFERROR(__xludf.DUMMYFUNCTION("""COMPUTED_VALUE"""),0.0)</f>
        <v>0</v>
      </c>
      <c r="AM16" s="44">
        <f>IFERROR(__xludf.DUMMYFUNCTION("""COMPUTED_VALUE"""),47.0)</f>
        <v>47</v>
      </c>
      <c r="AN16" s="44">
        <f>IFERROR(__xludf.DUMMYFUNCTION("""COMPUTED_VALUE"""),3.0)</f>
        <v>3</v>
      </c>
      <c r="AO16" s="44">
        <f>IFERROR(__xludf.DUMMYFUNCTION("""COMPUTED_VALUE"""),0.0)</f>
        <v>0</v>
      </c>
      <c r="AP16" s="44">
        <f>IFERROR(__xludf.DUMMYFUNCTION("""COMPUTED_VALUE"""),0.0)</f>
        <v>0</v>
      </c>
      <c r="AQ16" s="44">
        <f>IFERROR(__xludf.DUMMYFUNCTION("""COMPUTED_VALUE"""),0.0)</f>
        <v>0</v>
      </c>
      <c r="AR16" s="44">
        <f>IFERROR(__xludf.DUMMYFUNCTION("""COMPUTED_VALUE"""),118.0)</f>
        <v>118</v>
      </c>
      <c r="AS16" s="44">
        <f>IFERROR(__xludf.DUMMYFUNCTION("""COMPUTED_VALUE"""),4.0)</f>
        <v>4</v>
      </c>
      <c r="AT16" s="44">
        <f>IFERROR(__xludf.DUMMYFUNCTION("""COMPUTED_VALUE"""),0.0)</f>
        <v>0</v>
      </c>
      <c r="AU16" s="44">
        <f>IFERROR(__xludf.DUMMYFUNCTION("""COMPUTED_VALUE"""),87.0)</f>
        <v>87</v>
      </c>
      <c r="AV16" s="44">
        <f>IFERROR(__xludf.DUMMYFUNCTION("""COMPUTED_VALUE"""),4.0)</f>
        <v>4</v>
      </c>
      <c r="AW16" s="44">
        <f>IFERROR(__xludf.DUMMYFUNCTION("""COMPUTED_VALUE"""),2.0)</f>
        <v>2</v>
      </c>
      <c r="AX16" s="45">
        <f t="shared" si="2"/>
        <v>283</v>
      </c>
    </row>
    <row r="17" ht="15.75" customHeight="1">
      <c r="A17" s="46" t="s">
        <v>21</v>
      </c>
      <c r="B17" s="47" t="s">
        <v>207</v>
      </c>
      <c r="C17" s="48">
        <v>1.0</v>
      </c>
      <c r="D17" s="48">
        <v>506.0</v>
      </c>
      <c r="E17" s="49">
        <f>IFERROR(__xludf.DUMMYFUNCTION("""COMPUTED_VALUE"""),332.0)</f>
        <v>332</v>
      </c>
      <c r="F17" s="49">
        <f>IFERROR(__xludf.DUMMYFUNCTION("""COMPUTED_VALUE"""),3.0)</f>
        <v>3</v>
      </c>
      <c r="G17" s="49">
        <f>IFERROR(__xludf.DUMMYFUNCTION("""COMPUTED_VALUE"""),1.0)</f>
        <v>1</v>
      </c>
      <c r="H17" s="49">
        <f>IFERROR(__xludf.DUMMYFUNCTION("""COMPUTED_VALUE"""),331.0)</f>
        <v>331</v>
      </c>
      <c r="I17" s="44">
        <f>IFERROR(__xludf.DUMMYFUNCTION("""COMPUTED_VALUE"""),0.0)</f>
        <v>0</v>
      </c>
      <c r="J17" s="44">
        <f>IFERROR(__xludf.DUMMYFUNCTION("""COMPUTED_VALUE"""),0.0)</f>
        <v>0</v>
      </c>
      <c r="K17" s="44">
        <f>IFERROR(__xludf.DUMMYFUNCTION("""COMPUTED_VALUE"""),1.0)</f>
        <v>1</v>
      </c>
      <c r="L17" s="44">
        <f>IFERROR(__xludf.DUMMYFUNCTION("""COMPUTED_VALUE"""),0.0)</f>
        <v>0</v>
      </c>
      <c r="M17" s="44">
        <f>IFERROR(__xludf.DUMMYFUNCTION("""COMPUTED_VALUE"""),0.0)</f>
        <v>0</v>
      </c>
      <c r="N17" s="44">
        <f>IFERROR(__xludf.DUMMYFUNCTION("""COMPUTED_VALUE"""),0.0)</f>
        <v>0</v>
      </c>
      <c r="O17" s="44">
        <f>IFERROR(__xludf.DUMMYFUNCTION("""COMPUTED_VALUE"""),0.0)</f>
        <v>0</v>
      </c>
      <c r="P17" s="44">
        <f>IFERROR(__xludf.DUMMYFUNCTION("""COMPUTED_VALUE"""),0.0)</f>
        <v>0</v>
      </c>
      <c r="Q17" s="44">
        <f>IFERROR(__xludf.DUMMYFUNCTION("""COMPUTED_VALUE"""),0.0)</f>
        <v>0</v>
      </c>
      <c r="R17" s="44">
        <f>IFERROR(__xludf.DUMMYFUNCTION("""COMPUTED_VALUE"""),1.0)</f>
        <v>1</v>
      </c>
      <c r="S17" s="44">
        <f>IFERROR(__xludf.DUMMYFUNCTION("""COMPUTED_VALUE"""),0.0)</f>
        <v>0</v>
      </c>
      <c r="T17" s="44">
        <f>IFERROR(__xludf.DUMMYFUNCTION("""COMPUTED_VALUE"""),0.0)</f>
        <v>0</v>
      </c>
      <c r="U17" s="44">
        <f>IFERROR(__xludf.DUMMYFUNCTION("""COMPUTED_VALUE"""),0.0)</f>
        <v>0</v>
      </c>
      <c r="V17" s="44">
        <f>IFERROR(__xludf.DUMMYFUNCTION("""COMPUTED_VALUE"""),0.0)</f>
        <v>0</v>
      </c>
      <c r="W17" s="44">
        <f>IFERROR(__xludf.DUMMYFUNCTION("""COMPUTED_VALUE"""),0.0)</f>
        <v>0</v>
      </c>
      <c r="X17" s="44">
        <f>IFERROR(__xludf.DUMMYFUNCTION("""COMPUTED_VALUE"""),0.0)</f>
        <v>0</v>
      </c>
      <c r="Y17" s="44">
        <f>IFERROR(__xludf.DUMMYFUNCTION("""COMPUTED_VALUE"""),0.0)</f>
        <v>0</v>
      </c>
      <c r="Z17" s="44">
        <f>IFERROR(__xludf.DUMMYFUNCTION("""COMPUTED_VALUE"""),0.0)</f>
        <v>0</v>
      </c>
      <c r="AA17" s="44">
        <f>IFERROR(__xludf.DUMMYFUNCTION("""COMPUTED_VALUE"""),0.0)</f>
        <v>0</v>
      </c>
      <c r="AB17" s="44">
        <f>IFERROR(__xludf.DUMMYFUNCTION("""COMPUTED_VALUE"""),0.0)</f>
        <v>0</v>
      </c>
      <c r="AC17" s="44">
        <f>IFERROR(__xludf.DUMMYFUNCTION("""COMPUTED_VALUE"""),0.0)</f>
        <v>0</v>
      </c>
      <c r="AD17" s="44">
        <f>IFERROR(__xludf.DUMMYFUNCTION("""COMPUTED_VALUE"""),0.0)</f>
        <v>0</v>
      </c>
      <c r="AE17" s="44">
        <f>IFERROR(__xludf.DUMMYFUNCTION("""COMPUTED_VALUE"""),0.0)</f>
        <v>0</v>
      </c>
      <c r="AF17" s="44">
        <f>IFERROR(__xludf.DUMMYFUNCTION("""COMPUTED_VALUE"""),0.0)</f>
        <v>0</v>
      </c>
      <c r="AG17" s="44">
        <f>IFERROR(__xludf.DUMMYFUNCTION("""COMPUTED_VALUE"""),0.0)</f>
        <v>0</v>
      </c>
      <c r="AH17" s="44">
        <f>IFERROR(__xludf.DUMMYFUNCTION("""COMPUTED_VALUE"""),0.0)</f>
        <v>0</v>
      </c>
      <c r="AI17" s="44">
        <f>IFERROR(__xludf.DUMMYFUNCTION("""COMPUTED_VALUE"""),0.0)</f>
        <v>0</v>
      </c>
      <c r="AJ17" s="44">
        <f>IFERROR(__xludf.DUMMYFUNCTION("""COMPUTED_VALUE"""),0.0)</f>
        <v>0</v>
      </c>
      <c r="AK17" s="44">
        <f>IFERROR(__xludf.DUMMYFUNCTION("""COMPUTED_VALUE"""),0.0)</f>
        <v>0</v>
      </c>
      <c r="AL17" s="44">
        <f>IFERROR(__xludf.DUMMYFUNCTION("""COMPUTED_VALUE"""),0.0)</f>
        <v>0</v>
      </c>
      <c r="AM17" s="44">
        <f>IFERROR(__xludf.DUMMYFUNCTION("""COMPUTED_VALUE"""),19.0)</f>
        <v>19</v>
      </c>
      <c r="AN17" s="44">
        <f>IFERROR(__xludf.DUMMYFUNCTION("""COMPUTED_VALUE"""),0.0)</f>
        <v>0</v>
      </c>
      <c r="AO17" s="44">
        <f>IFERROR(__xludf.DUMMYFUNCTION("""COMPUTED_VALUE"""),0.0)</f>
        <v>0</v>
      </c>
      <c r="AP17" s="44">
        <f>IFERROR(__xludf.DUMMYFUNCTION("""COMPUTED_VALUE"""),0.0)</f>
        <v>0</v>
      </c>
      <c r="AQ17" s="44">
        <f>IFERROR(__xludf.DUMMYFUNCTION("""COMPUTED_VALUE"""),1.0)</f>
        <v>1</v>
      </c>
      <c r="AR17" s="44">
        <f>IFERROR(__xludf.DUMMYFUNCTION("""COMPUTED_VALUE"""),241.0)</f>
        <v>241</v>
      </c>
      <c r="AS17" s="44">
        <f>IFERROR(__xludf.DUMMYFUNCTION("""COMPUTED_VALUE"""),4.0)</f>
        <v>4</v>
      </c>
      <c r="AT17" s="44">
        <f>IFERROR(__xludf.DUMMYFUNCTION("""COMPUTED_VALUE"""),0.0)</f>
        <v>0</v>
      </c>
      <c r="AU17" s="44">
        <f>IFERROR(__xludf.DUMMYFUNCTION("""COMPUTED_VALUE"""),59.0)</f>
        <v>59</v>
      </c>
      <c r="AV17" s="44">
        <f>IFERROR(__xludf.DUMMYFUNCTION("""COMPUTED_VALUE"""),2.0)</f>
        <v>2</v>
      </c>
      <c r="AW17" s="44">
        <f>IFERROR(__xludf.DUMMYFUNCTION("""COMPUTED_VALUE"""),3.0)</f>
        <v>3</v>
      </c>
      <c r="AX17" s="45">
        <f t="shared" si="2"/>
        <v>331</v>
      </c>
    </row>
    <row r="18" ht="15.75" customHeight="1">
      <c r="A18" s="46" t="s">
        <v>21</v>
      </c>
      <c r="B18" s="47" t="s">
        <v>207</v>
      </c>
      <c r="C18" s="48">
        <v>2.0</v>
      </c>
      <c r="D18" s="48">
        <v>506.0</v>
      </c>
      <c r="E18" s="49">
        <f>IFERROR(__xludf.DUMMYFUNCTION("""COMPUTED_VALUE"""),311.0)</f>
        <v>311</v>
      </c>
      <c r="F18" s="49">
        <f>IFERROR(__xludf.DUMMYFUNCTION("""COMPUTED_VALUE"""),2.0)</f>
        <v>2</v>
      </c>
      <c r="G18" s="49">
        <f>IFERROR(__xludf.DUMMYFUNCTION("""COMPUTED_VALUE"""),0.0)</f>
        <v>0</v>
      </c>
      <c r="H18" s="49">
        <f>IFERROR(__xludf.DUMMYFUNCTION("""COMPUTED_VALUE"""),311.0)</f>
        <v>311</v>
      </c>
      <c r="I18" s="44">
        <f>IFERROR(__xludf.DUMMYFUNCTION("""COMPUTED_VALUE"""),0.0)</f>
        <v>0</v>
      </c>
      <c r="J18" s="44">
        <f>IFERROR(__xludf.DUMMYFUNCTION("""COMPUTED_VALUE"""),0.0)</f>
        <v>0</v>
      </c>
      <c r="K18" s="44">
        <f>IFERROR(__xludf.DUMMYFUNCTION("""COMPUTED_VALUE"""),1.0)</f>
        <v>1</v>
      </c>
      <c r="L18" s="44">
        <f>IFERROR(__xludf.DUMMYFUNCTION("""COMPUTED_VALUE"""),0.0)</f>
        <v>0</v>
      </c>
      <c r="M18" s="44">
        <f>IFERROR(__xludf.DUMMYFUNCTION("""COMPUTED_VALUE"""),2.0)</f>
        <v>2</v>
      </c>
      <c r="N18" s="44">
        <f>IFERROR(__xludf.DUMMYFUNCTION("""COMPUTED_VALUE"""),0.0)</f>
        <v>0</v>
      </c>
      <c r="O18" s="44">
        <f>IFERROR(__xludf.DUMMYFUNCTION("""COMPUTED_VALUE"""),0.0)</f>
        <v>0</v>
      </c>
      <c r="P18" s="44">
        <f>IFERROR(__xludf.DUMMYFUNCTION("""COMPUTED_VALUE"""),2.0)</f>
        <v>2</v>
      </c>
      <c r="Q18" s="44">
        <f>IFERROR(__xludf.DUMMYFUNCTION("""COMPUTED_VALUE"""),4.0)</f>
        <v>4</v>
      </c>
      <c r="R18" s="44">
        <f>IFERROR(__xludf.DUMMYFUNCTION("""COMPUTED_VALUE"""),0.0)</f>
        <v>0</v>
      </c>
      <c r="S18" s="44">
        <f>IFERROR(__xludf.DUMMYFUNCTION("""COMPUTED_VALUE"""),0.0)</f>
        <v>0</v>
      </c>
      <c r="T18" s="44">
        <f>IFERROR(__xludf.DUMMYFUNCTION("""COMPUTED_VALUE"""),0.0)</f>
        <v>0</v>
      </c>
      <c r="U18" s="44">
        <f>IFERROR(__xludf.DUMMYFUNCTION("""COMPUTED_VALUE"""),0.0)</f>
        <v>0</v>
      </c>
      <c r="V18" s="44">
        <f>IFERROR(__xludf.DUMMYFUNCTION("""COMPUTED_VALUE"""),0.0)</f>
        <v>0</v>
      </c>
      <c r="W18" s="44">
        <f>IFERROR(__xludf.DUMMYFUNCTION("""COMPUTED_VALUE"""),0.0)</f>
        <v>0</v>
      </c>
      <c r="X18" s="44">
        <f>IFERROR(__xludf.DUMMYFUNCTION("""COMPUTED_VALUE"""),2.0)</f>
        <v>2</v>
      </c>
      <c r="Y18" s="44">
        <f>IFERROR(__xludf.DUMMYFUNCTION("""COMPUTED_VALUE"""),0.0)</f>
        <v>0</v>
      </c>
      <c r="Z18" s="44">
        <f>IFERROR(__xludf.DUMMYFUNCTION("""COMPUTED_VALUE"""),0.0)</f>
        <v>0</v>
      </c>
      <c r="AA18" s="44">
        <f>IFERROR(__xludf.DUMMYFUNCTION("""COMPUTED_VALUE"""),3.0)</f>
        <v>3</v>
      </c>
      <c r="AB18" s="44">
        <f>IFERROR(__xludf.DUMMYFUNCTION("""COMPUTED_VALUE"""),0.0)</f>
        <v>0</v>
      </c>
      <c r="AC18" s="44">
        <f>IFERROR(__xludf.DUMMYFUNCTION("""COMPUTED_VALUE"""),1.0)</f>
        <v>1</v>
      </c>
      <c r="AD18" s="44">
        <f>IFERROR(__xludf.DUMMYFUNCTION("""COMPUTED_VALUE"""),1.0)</f>
        <v>1</v>
      </c>
      <c r="AE18" s="44">
        <f>IFERROR(__xludf.DUMMYFUNCTION("""COMPUTED_VALUE"""),1.0)</f>
        <v>1</v>
      </c>
      <c r="AF18" s="44">
        <f>IFERROR(__xludf.DUMMYFUNCTION("""COMPUTED_VALUE"""),0.0)</f>
        <v>0</v>
      </c>
      <c r="AG18" s="44">
        <f>IFERROR(__xludf.DUMMYFUNCTION("""COMPUTED_VALUE"""),0.0)</f>
        <v>0</v>
      </c>
      <c r="AH18" s="44">
        <f>IFERROR(__xludf.DUMMYFUNCTION("""COMPUTED_VALUE"""),0.0)</f>
        <v>0</v>
      </c>
      <c r="AI18" s="44">
        <f>IFERROR(__xludf.DUMMYFUNCTION("""COMPUTED_VALUE"""),0.0)</f>
        <v>0</v>
      </c>
      <c r="AJ18" s="44">
        <f>IFERROR(__xludf.DUMMYFUNCTION("""COMPUTED_VALUE"""),0.0)</f>
        <v>0</v>
      </c>
      <c r="AK18" s="44">
        <f>IFERROR(__xludf.DUMMYFUNCTION("""COMPUTED_VALUE"""),0.0)</f>
        <v>0</v>
      </c>
      <c r="AL18" s="44">
        <f>IFERROR(__xludf.DUMMYFUNCTION("""COMPUTED_VALUE"""),0.0)</f>
        <v>0</v>
      </c>
      <c r="AM18" s="44">
        <f>IFERROR(__xludf.DUMMYFUNCTION("""COMPUTED_VALUE"""),18.0)</f>
        <v>18</v>
      </c>
      <c r="AN18" s="44">
        <f>IFERROR(__xludf.DUMMYFUNCTION("""COMPUTED_VALUE"""),0.0)</f>
        <v>0</v>
      </c>
      <c r="AO18" s="44">
        <f>IFERROR(__xludf.DUMMYFUNCTION("""COMPUTED_VALUE"""),1.0)</f>
        <v>1</v>
      </c>
      <c r="AP18" s="44">
        <f>IFERROR(__xludf.DUMMYFUNCTION("""COMPUTED_VALUE"""),1.0)</f>
        <v>1</v>
      </c>
      <c r="AQ18" s="44">
        <f>IFERROR(__xludf.DUMMYFUNCTION("""COMPUTED_VALUE"""),0.0)</f>
        <v>0</v>
      </c>
      <c r="AR18" s="44">
        <f>IFERROR(__xludf.DUMMYFUNCTION("""COMPUTED_VALUE"""),191.0)</f>
        <v>191</v>
      </c>
      <c r="AS18" s="44">
        <f>IFERROR(__xludf.DUMMYFUNCTION("""COMPUTED_VALUE"""),3.0)</f>
        <v>3</v>
      </c>
      <c r="AT18" s="44">
        <f>IFERROR(__xludf.DUMMYFUNCTION("""COMPUTED_VALUE"""),1.0)</f>
        <v>1</v>
      </c>
      <c r="AU18" s="44">
        <f>IFERROR(__xludf.DUMMYFUNCTION("""COMPUTED_VALUE"""),72.0)</f>
        <v>72</v>
      </c>
      <c r="AV18" s="44">
        <f>IFERROR(__xludf.DUMMYFUNCTION("""COMPUTED_VALUE"""),6.0)</f>
        <v>6</v>
      </c>
      <c r="AW18" s="44">
        <f>IFERROR(__xludf.DUMMYFUNCTION("""COMPUTED_VALUE"""),1.0)</f>
        <v>1</v>
      </c>
      <c r="AX18" s="45">
        <f t="shared" si="2"/>
        <v>311</v>
      </c>
    </row>
    <row r="19" ht="15.75" customHeight="1">
      <c r="A19" s="46" t="s">
        <v>21</v>
      </c>
      <c r="B19" s="47" t="s">
        <v>207</v>
      </c>
      <c r="C19" s="48">
        <v>3.0</v>
      </c>
      <c r="D19" s="48">
        <v>506.0</v>
      </c>
      <c r="E19" s="49">
        <f>IFERROR(__xludf.DUMMYFUNCTION("""COMPUTED_VALUE"""),248.0)</f>
        <v>248</v>
      </c>
      <c r="F19" s="49">
        <f>IFERROR(__xludf.DUMMYFUNCTION("""COMPUTED_VALUE"""),5.0)</f>
        <v>5</v>
      </c>
      <c r="G19" s="49">
        <f>IFERROR(__xludf.DUMMYFUNCTION("""COMPUTED_VALUE"""),0.0)</f>
        <v>0</v>
      </c>
      <c r="H19" s="49">
        <f>IFERROR(__xludf.DUMMYFUNCTION("""COMPUTED_VALUE"""),248.0)</f>
        <v>248</v>
      </c>
      <c r="I19" s="44"/>
      <c r="J19" s="44"/>
      <c r="K19" s="44">
        <f>IFERROR(__xludf.DUMMYFUNCTION("""COMPUTED_VALUE"""),1.0)</f>
        <v>1</v>
      </c>
      <c r="L19" s="44"/>
      <c r="M19" s="44">
        <f>IFERROR(__xludf.DUMMYFUNCTION("""COMPUTED_VALUE"""),1.0)</f>
        <v>1</v>
      </c>
      <c r="N19" s="44"/>
      <c r="O19" s="44"/>
      <c r="P19" s="44"/>
      <c r="Q19" s="44"/>
      <c r="R19" s="44">
        <f>IFERROR(__xludf.DUMMYFUNCTION("""COMPUTED_VALUE"""),4.0)</f>
        <v>4</v>
      </c>
      <c r="S19" s="44"/>
      <c r="T19" s="44"/>
      <c r="U19" s="44"/>
      <c r="V19" s="44"/>
      <c r="W19" s="44"/>
      <c r="X19" s="44"/>
      <c r="Y19" s="44"/>
      <c r="Z19" s="44"/>
      <c r="AA19" s="44"/>
      <c r="AB19" s="44"/>
      <c r="AC19" s="44"/>
      <c r="AD19" s="44"/>
      <c r="AE19" s="44"/>
      <c r="AF19" s="44"/>
      <c r="AG19" s="44"/>
      <c r="AH19" s="44"/>
      <c r="AI19" s="44"/>
      <c r="AJ19" s="44"/>
      <c r="AK19" s="44"/>
      <c r="AL19" s="44"/>
      <c r="AM19" s="44">
        <f>IFERROR(__xludf.DUMMYFUNCTION("""COMPUTED_VALUE"""),26.0)</f>
        <v>26</v>
      </c>
      <c r="AN19" s="44">
        <f>IFERROR(__xludf.DUMMYFUNCTION("""COMPUTED_VALUE"""),1.0)</f>
        <v>1</v>
      </c>
      <c r="AO19" s="44"/>
      <c r="AP19" s="44"/>
      <c r="AQ19" s="44"/>
      <c r="AR19" s="44">
        <f>IFERROR(__xludf.DUMMYFUNCTION("""COMPUTED_VALUE"""),182.0)</f>
        <v>182</v>
      </c>
      <c r="AS19" s="44"/>
      <c r="AT19" s="44"/>
      <c r="AU19" s="44">
        <f>IFERROR(__xludf.DUMMYFUNCTION("""COMPUTED_VALUE"""),33.0)</f>
        <v>33</v>
      </c>
      <c r="AV19" s="44"/>
      <c r="AW19" s="44"/>
      <c r="AX19" s="45">
        <f t="shared" si="2"/>
        <v>248</v>
      </c>
    </row>
    <row r="20" ht="15.75" customHeight="1">
      <c r="A20" s="46" t="s">
        <v>21</v>
      </c>
      <c r="B20" s="47" t="s">
        <v>208</v>
      </c>
      <c r="C20" s="48">
        <v>1.0</v>
      </c>
      <c r="D20" s="48">
        <v>449.0</v>
      </c>
      <c r="E20" s="49">
        <f>IFERROR(__xludf.DUMMYFUNCTION("""COMPUTED_VALUE"""),208.0)</f>
        <v>208</v>
      </c>
      <c r="F20" s="49">
        <f>IFERROR(__xludf.DUMMYFUNCTION("""COMPUTED_VALUE"""),2.0)</f>
        <v>2</v>
      </c>
      <c r="G20" s="49">
        <f>IFERROR(__xludf.DUMMYFUNCTION("""COMPUTED_VALUE"""),6.0)</f>
        <v>6</v>
      </c>
      <c r="H20" s="49">
        <f>IFERROR(__xludf.DUMMYFUNCTION("""COMPUTED_VALUE"""),202.0)</f>
        <v>202</v>
      </c>
      <c r="I20" s="44">
        <f>IFERROR(__xludf.DUMMYFUNCTION("""COMPUTED_VALUE"""),2.0)</f>
        <v>2</v>
      </c>
      <c r="J20" s="44">
        <f>IFERROR(__xludf.DUMMYFUNCTION("""COMPUTED_VALUE"""),0.0)</f>
        <v>0</v>
      </c>
      <c r="K20" s="44">
        <f>IFERROR(__xludf.DUMMYFUNCTION("""COMPUTED_VALUE"""),0.0)</f>
        <v>0</v>
      </c>
      <c r="L20" s="44">
        <f>IFERROR(__xludf.DUMMYFUNCTION("""COMPUTED_VALUE"""),0.0)</f>
        <v>0</v>
      </c>
      <c r="M20" s="44">
        <f>IFERROR(__xludf.DUMMYFUNCTION("""COMPUTED_VALUE"""),0.0)</f>
        <v>0</v>
      </c>
      <c r="N20" s="44">
        <f>IFERROR(__xludf.DUMMYFUNCTION("""COMPUTED_VALUE"""),0.0)</f>
        <v>0</v>
      </c>
      <c r="O20" s="44">
        <f>IFERROR(__xludf.DUMMYFUNCTION("""COMPUTED_VALUE"""),0.0)</f>
        <v>0</v>
      </c>
      <c r="P20" s="44">
        <f>IFERROR(__xludf.DUMMYFUNCTION("""COMPUTED_VALUE"""),0.0)</f>
        <v>0</v>
      </c>
      <c r="Q20" s="44">
        <f>IFERROR(__xludf.DUMMYFUNCTION("""COMPUTED_VALUE"""),0.0)</f>
        <v>0</v>
      </c>
      <c r="R20" s="44">
        <f>IFERROR(__xludf.DUMMYFUNCTION("""COMPUTED_VALUE"""),19.0)</f>
        <v>19</v>
      </c>
      <c r="S20" s="44">
        <f>IFERROR(__xludf.DUMMYFUNCTION("""COMPUTED_VALUE"""),1.0)</f>
        <v>1</v>
      </c>
      <c r="T20" s="44">
        <f>IFERROR(__xludf.DUMMYFUNCTION("""COMPUTED_VALUE"""),0.0)</f>
        <v>0</v>
      </c>
      <c r="U20" s="44">
        <f>IFERROR(__xludf.DUMMYFUNCTION("""COMPUTED_VALUE"""),0.0)</f>
        <v>0</v>
      </c>
      <c r="V20" s="44">
        <f>IFERROR(__xludf.DUMMYFUNCTION("""COMPUTED_VALUE"""),0.0)</f>
        <v>0</v>
      </c>
      <c r="W20" s="44">
        <f>IFERROR(__xludf.DUMMYFUNCTION("""COMPUTED_VALUE"""),0.0)</f>
        <v>0</v>
      </c>
      <c r="X20" s="44">
        <f>IFERROR(__xludf.DUMMYFUNCTION("""COMPUTED_VALUE"""),1.0)</f>
        <v>1</v>
      </c>
      <c r="Y20" s="44">
        <f>IFERROR(__xludf.DUMMYFUNCTION("""COMPUTED_VALUE"""),0.0)</f>
        <v>0</v>
      </c>
      <c r="Z20" s="44">
        <f>IFERROR(__xludf.DUMMYFUNCTION("""COMPUTED_VALUE"""),0.0)</f>
        <v>0</v>
      </c>
      <c r="AA20" s="44">
        <f>IFERROR(__xludf.DUMMYFUNCTION("""COMPUTED_VALUE"""),0.0)</f>
        <v>0</v>
      </c>
      <c r="AB20" s="44">
        <f>IFERROR(__xludf.DUMMYFUNCTION("""COMPUTED_VALUE"""),0.0)</f>
        <v>0</v>
      </c>
      <c r="AC20" s="44">
        <f>IFERROR(__xludf.DUMMYFUNCTION("""COMPUTED_VALUE"""),0.0)</f>
        <v>0</v>
      </c>
      <c r="AD20" s="44">
        <f>IFERROR(__xludf.DUMMYFUNCTION("""COMPUTED_VALUE"""),0.0)</f>
        <v>0</v>
      </c>
      <c r="AE20" s="44">
        <f>IFERROR(__xludf.DUMMYFUNCTION("""COMPUTED_VALUE"""),0.0)</f>
        <v>0</v>
      </c>
      <c r="AF20" s="44">
        <f>IFERROR(__xludf.DUMMYFUNCTION("""COMPUTED_VALUE"""),0.0)</f>
        <v>0</v>
      </c>
      <c r="AG20" s="44">
        <f>IFERROR(__xludf.DUMMYFUNCTION("""COMPUTED_VALUE"""),0.0)</f>
        <v>0</v>
      </c>
      <c r="AH20" s="44">
        <f>IFERROR(__xludf.DUMMYFUNCTION("""COMPUTED_VALUE"""),0.0)</f>
        <v>0</v>
      </c>
      <c r="AI20" s="44">
        <f>IFERROR(__xludf.DUMMYFUNCTION("""COMPUTED_VALUE"""),0.0)</f>
        <v>0</v>
      </c>
      <c r="AJ20" s="44">
        <f>IFERROR(__xludf.DUMMYFUNCTION("""COMPUTED_VALUE"""),0.0)</f>
        <v>0</v>
      </c>
      <c r="AK20" s="44">
        <f>IFERROR(__xludf.DUMMYFUNCTION("""COMPUTED_VALUE"""),0.0)</f>
        <v>0</v>
      </c>
      <c r="AL20" s="44">
        <f>IFERROR(__xludf.DUMMYFUNCTION("""COMPUTED_VALUE"""),0.0)</f>
        <v>0</v>
      </c>
      <c r="AM20" s="44">
        <f>IFERROR(__xludf.DUMMYFUNCTION("""COMPUTED_VALUE"""),37.0)</f>
        <v>37</v>
      </c>
      <c r="AN20" s="44">
        <f>IFERROR(__xludf.DUMMYFUNCTION("""COMPUTED_VALUE"""),1.0)</f>
        <v>1</v>
      </c>
      <c r="AO20" s="44">
        <f>IFERROR(__xludf.DUMMYFUNCTION("""COMPUTED_VALUE"""),0.0)</f>
        <v>0</v>
      </c>
      <c r="AP20" s="44">
        <f>IFERROR(__xludf.DUMMYFUNCTION("""COMPUTED_VALUE"""),0.0)</f>
        <v>0</v>
      </c>
      <c r="AQ20" s="44">
        <f>IFERROR(__xludf.DUMMYFUNCTION("""COMPUTED_VALUE"""),0.0)</f>
        <v>0</v>
      </c>
      <c r="AR20" s="44">
        <f>IFERROR(__xludf.DUMMYFUNCTION("""COMPUTED_VALUE"""),76.0)</f>
        <v>76</v>
      </c>
      <c r="AS20" s="44">
        <f>IFERROR(__xludf.DUMMYFUNCTION("""COMPUTED_VALUE"""),1.0)</f>
        <v>1</v>
      </c>
      <c r="AT20" s="44">
        <f>IFERROR(__xludf.DUMMYFUNCTION("""COMPUTED_VALUE"""),0.0)</f>
        <v>0</v>
      </c>
      <c r="AU20" s="44">
        <f>IFERROR(__xludf.DUMMYFUNCTION("""COMPUTED_VALUE"""),63.0)</f>
        <v>63</v>
      </c>
      <c r="AV20" s="44">
        <f>IFERROR(__xludf.DUMMYFUNCTION("""COMPUTED_VALUE"""),1.0)</f>
        <v>1</v>
      </c>
      <c r="AW20" s="44">
        <f>IFERROR(__xludf.DUMMYFUNCTION("""COMPUTED_VALUE"""),0.0)</f>
        <v>0</v>
      </c>
      <c r="AX20" s="45">
        <f t="shared" si="2"/>
        <v>202</v>
      </c>
    </row>
    <row r="21" ht="15.75" customHeight="1">
      <c r="A21" s="46" t="s">
        <v>21</v>
      </c>
      <c r="B21" s="47" t="s">
        <v>208</v>
      </c>
      <c r="C21" s="48">
        <v>2.0</v>
      </c>
      <c r="D21" s="48">
        <v>449.0</v>
      </c>
      <c r="E21" s="49">
        <f>IFERROR(__xludf.DUMMYFUNCTION("""COMPUTED_VALUE"""),216.0)</f>
        <v>216</v>
      </c>
      <c r="F21" s="49">
        <f>IFERROR(__xludf.DUMMYFUNCTION("""COMPUTED_VALUE"""),0.0)</f>
        <v>0</v>
      </c>
      <c r="G21" s="49">
        <f>IFERROR(__xludf.DUMMYFUNCTION("""COMPUTED_VALUE"""),3.0)</f>
        <v>3</v>
      </c>
      <c r="H21" s="49">
        <f>IFERROR(__xludf.DUMMYFUNCTION("""COMPUTED_VALUE"""),213.0)</f>
        <v>213</v>
      </c>
      <c r="I21" s="44">
        <f>IFERROR(__xludf.DUMMYFUNCTION("""COMPUTED_VALUE"""),0.0)</f>
        <v>0</v>
      </c>
      <c r="J21" s="44">
        <f>IFERROR(__xludf.DUMMYFUNCTION("""COMPUTED_VALUE"""),0.0)</f>
        <v>0</v>
      </c>
      <c r="K21" s="44">
        <f>IFERROR(__xludf.DUMMYFUNCTION("""COMPUTED_VALUE"""),1.0)</f>
        <v>1</v>
      </c>
      <c r="L21" s="44">
        <f>IFERROR(__xludf.DUMMYFUNCTION("""COMPUTED_VALUE"""),0.0)</f>
        <v>0</v>
      </c>
      <c r="M21" s="44">
        <f>IFERROR(__xludf.DUMMYFUNCTION("""COMPUTED_VALUE"""),0.0)</f>
        <v>0</v>
      </c>
      <c r="N21" s="44">
        <f>IFERROR(__xludf.DUMMYFUNCTION("""COMPUTED_VALUE"""),0.0)</f>
        <v>0</v>
      </c>
      <c r="O21" s="44">
        <f>IFERROR(__xludf.DUMMYFUNCTION("""COMPUTED_VALUE"""),0.0)</f>
        <v>0</v>
      </c>
      <c r="P21" s="44">
        <f>IFERROR(__xludf.DUMMYFUNCTION("""COMPUTED_VALUE"""),2.0)</f>
        <v>2</v>
      </c>
      <c r="Q21" s="44">
        <f>IFERROR(__xludf.DUMMYFUNCTION("""COMPUTED_VALUE"""),0.0)</f>
        <v>0</v>
      </c>
      <c r="R21" s="44">
        <f>IFERROR(__xludf.DUMMYFUNCTION("""COMPUTED_VALUE"""),21.0)</f>
        <v>21</v>
      </c>
      <c r="S21" s="44">
        <f>IFERROR(__xludf.DUMMYFUNCTION("""COMPUTED_VALUE"""),0.0)</f>
        <v>0</v>
      </c>
      <c r="T21" s="44">
        <f>IFERROR(__xludf.DUMMYFUNCTION("""COMPUTED_VALUE"""),0.0)</f>
        <v>0</v>
      </c>
      <c r="U21" s="44">
        <f>IFERROR(__xludf.DUMMYFUNCTION("""COMPUTED_VALUE"""),0.0)</f>
        <v>0</v>
      </c>
      <c r="V21" s="44">
        <f>IFERROR(__xludf.DUMMYFUNCTION("""COMPUTED_VALUE"""),1.0)</f>
        <v>1</v>
      </c>
      <c r="W21" s="44">
        <f>IFERROR(__xludf.DUMMYFUNCTION("""COMPUTED_VALUE"""),0.0)</f>
        <v>0</v>
      </c>
      <c r="X21" s="44">
        <f>IFERROR(__xludf.DUMMYFUNCTION("""COMPUTED_VALUE"""),0.0)</f>
        <v>0</v>
      </c>
      <c r="Y21" s="44">
        <f>IFERROR(__xludf.DUMMYFUNCTION("""COMPUTED_VALUE"""),0.0)</f>
        <v>0</v>
      </c>
      <c r="Z21" s="44">
        <f>IFERROR(__xludf.DUMMYFUNCTION("""COMPUTED_VALUE"""),0.0)</f>
        <v>0</v>
      </c>
      <c r="AA21" s="44">
        <f>IFERROR(__xludf.DUMMYFUNCTION("""COMPUTED_VALUE"""),1.0)</f>
        <v>1</v>
      </c>
      <c r="AB21" s="44">
        <f>IFERROR(__xludf.DUMMYFUNCTION("""COMPUTED_VALUE"""),0.0)</f>
        <v>0</v>
      </c>
      <c r="AC21" s="44">
        <f>IFERROR(__xludf.DUMMYFUNCTION("""COMPUTED_VALUE"""),0.0)</f>
        <v>0</v>
      </c>
      <c r="AD21" s="44">
        <f>IFERROR(__xludf.DUMMYFUNCTION("""COMPUTED_VALUE"""),0.0)</f>
        <v>0</v>
      </c>
      <c r="AE21" s="44">
        <f>IFERROR(__xludf.DUMMYFUNCTION("""COMPUTED_VALUE"""),0.0)</f>
        <v>0</v>
      </c>
      <c r="AF21" s="44">
        <f>IFERROR(__xludf.DUMMYFUNCTION("""COMPUTED_VALUE"""),0.0)</f>
        <v>0</v>
      </c>
      <c r="AG21" s="44">
        <f>IFERROR(__xludf.DUMMYFUNCTION("""COMPUTED_VALUE"""),1.0)</f>
        <v>1</v>
      </c>
      <c r="AH21" s="44">
        <f>IFERROR(__xludf.DUMMYFUNCTION("""COMPUTED_VALUE"""),2.0)</f>
        <v>2</v>
      </c>
      <c r="AI21" s="44">
        <f>IFERROR(__xludf.DUMMYFUNCTION("""COMPUTED_VALUE"""),0.0)</f>
        <v>0</v>
      </c>
      <c r="AJ21" s="44">
        <f>IFERROR(__xludf.DUMMYFUNCTION("""COMPUTED_VALUE"""),2.0)</f>
        <v>2</v>
      </c>
      <c r="AK21" s="44">
        <f>IFERROR(__xludf.DUMMYFUNCTION("""COMPUTED_VALUE"""),0.0)</f>
        <v>0</v>
      </c>
      <c r="AL21" s="44">
        <f>IFERROR(__xludf.DUMMYFUNCTION("""COMPUTED_VALUE"""),2.0)</f>
        <v>2</v>
      </c>
      <c r="AM21" s="44">
        <f>IFERROR(__xludf.DUMMYFUNCTION("""COMPUTED_VALUE"""),30.0)</f>
        <v>30</v>
      </c>
      <c r="AN21" s="44">
        <f>IFERROR(__xludf.DUMMYFUNCTION("""COMPUTED_VALUE"""),1.0)</f>
        <v>1</v>
      </c>
      <c r="AO21" s="44">
        <f>IFERROR(__xludf.DUMMYFUNCTION("""COMPUTED_VALUE"""),1.0)</f>
        <v>1</v>
      </c>
      <c r="AP21" s="44">
        <f>IFERROR(__xludf.DUMMYFUNCTION("""COMPUTED_VALUE"""),0.0)</f>
        <v>0</v>
      </c>
      <c r="AQ21" s="44">
        <f>IFERROR(__xludf.DUMMYFUNCTION("""COMPUTED_VALUE"""),1.0)</f>
        <v>1</v>
      </c>
      <c r="AR21" s="44">
        <f>IFERROR(__xludf.DUMMYFUNCTION("""COMPUTED_VALUE"""),86.0)</f>
        <v>86</v>
      </c>
      <c r="AS21" s="44">
        <f>IFERROR(__xludf.DUMMYFUNCTION("""COMPUTED_VALUE"""),0.0)</f>
        <v>0</v>
      </c>
      <c r="AT21" s="44">
        <f>IFERROR(__xludf.DUMMYFUNCTION("""COMPUTED_VALUE"""),0.0)</f>
        <v>0</v>
      </c>
      <c r="AU21" s="44">
        <f>IFERROR(__xludf.DUMMYFUNCTION("""COMPUTED_VALUE"""),60.0)</f>
        <v>60</v>
      </c>
      <c r="AV21" s="44">
        <f>IFERROR(__xludf.DUMMYFUNCTION("""COMPUTED_VALUE"""),1.0)</f>
        <v>1</v>
      </c>
      <c r="AW21" s="44">
        <f>IFERROR(__xludf.DUMMYFUNCTION("""COMPUTED_VALUE"""),0.0)</f>
        <v>0</v>
      </c>
      <c r="AX21" s="45">
        <f t="shared" si="2"/>
        <v>213</v>
      </c>
    </row>
    <row r="22" ht="15.75" customHeight="1">
      <c r="A22" s="46" t="s">
        <v>21</v>
      </c>
      <c r="B22" s="47" t="s">
        <v>209</v>
      </c>
      <c r="C22" s="48">
        <v>1.0</v>
      </c>
      <c r="D22" s="48">
        <v>499.0</v>
      </c>
      <c r="E22" s="49">
        <f>IFERROR(__xludf.DUMMYFUNCTION("""COMPUTED_VALUE"""),243.0)</f>
        <v>243</v>
      </c>
      <c r="F22" s="49">
        <f>IFERROR(__xludf.DUMMYFUNCTION("""COMPUTED_VALUE"""),2.0)</f>
        <v>2</v>
      </c>
      <c r="G22" s="49">
        <f>IFERROR(__xludf.DUMMYFUNCTION("""COMPUTED_VALUE"""),2.0)</f>
        <v>2</v>
      </c>
      <c r="H22" s="49">
        <f>IFERROR(__xludf.DUMMYFUNCTION("""COMPUTED_VALUE"""),241.0)</f>
        <v>241</v>
      </c>
      <c r="I22" s="44">
        <f>IFERROR(__xludf.DUMMYFUNCTION("""COMPUTED_VALUE"""),0.0)</f>
        <v>0</v>
      </c>
      <c r="J22" s="44">
        <f>IFERROR(__xludf.DUMMYFUNCTION("""COMPUTED_VALUE"""),2.0)</f>
        <v>2</v>
      </c>
      <c r="K22" s="44">
        <f>IFERROR(__xludf.DUMMYFUNCTION("""COMPUTED_VALUE"""),5.0)</f>
        <v>5</v>
      </c>
      <c r="L22" s="44">
        <f>IFERROR(__xludf.DUMMYFUNCTION("""COMPUTED_VALUE"""),0.0)</f>
        <v>0</v>
      </c>
      <c r="M22" s="44">
        <f>IFERROR(__xludf.DUMMYFUNCTION("""COMPUTED_VALUE"""),1.0)</f>
        <v>1</v>
      </c>
      <c r="N22" s="44">
        <f>IFERROR(__xludf.DUMMYFUNCTION("""COMPUTED_VALUE"""),0.0)</f>
        <v>0</v>
      </c>
      <c r="O22" s="44">
        <f>IFERROR(__xludf.DUMMYFUNCTION("""COMPUTED_VALUE"""),0.0)</f>
        <v>0</v>
      </c>
      <c r="P22" s="44">
        <f>IFERROR(__xludf.DUMMYFUNCTION("""COMPUTED_VALUE"""),0.0)</f>
        <v>0</v>
      </c>
      <c r="Q22" s="44">
        <f>IFERROR(__xludf.DUMMYFUNCTION("""COMPUTED_VALUE"""),2.0)</f>
        <v>2</v>
      </c>
      <c r="R22" s="44">
        <f>IFERROR(__xludf.DUMMYFUNCTION("""COMPUTED_VALUE"""),10.0)</f>
        <v>10</v>
      </c>
      <c r="S22" s="44">
        <f>IFERROR(__xludf.DUMMYFUNCTION("""COMPUTED_VALUE"""),4.0)</f>
        <v>4</v>
      </c>
      <c r="T22" s="44">
        <f>IFERROR(__xludf.DUMMYFUNCTION("""COMPUTED_VALUE"""),0.0)</f>
        <v>0</v>
      </c>
      <c r="U22" s="44">
        <f>IFERROR(__xludf.DUMMYFUNCTION("""COMPUTED_VALUE"""),0.0)</f>
        <v>0</v>
      </c>
      <c r="V22" s="44">
        <f>IFERROR(__xludf.DUMMYFUNCTION("""COMPUTED_VALUE"""),1.0)</f>
        <v>1</v>
      </c>
      <c r="W22" s="44">
        <f>IFERROR(__xludf.DUMMYFUNCTION("""COMPUTED_VALUE"""),0.0)</f>
        <v>0</v>
      </c>
      <c r="X22" s="44">
        <f>IFERROR(__xludf.DUMMYFUNCTION("""COMPUTED_VALUE"""),1.0)</f>
        <v>1</v>
      </c>
      <c r="Y22" s="44">
        <f>IFERROR(__xludf.DUMMYFUNCTION("""COMPUTED_VALUE"""),1.0)</f>
        <v>1</v>
      </c>
      <c r="Z22" s="44">
        <f>IFERROR(__xludf.DUMMYFUNCTION("""COMPUTED_VALUE"""),0.0)</f>
        <v>0</v>
      </c>
      <c r="AA22" s="44">
        <f>IFERROR(__xludf.DUMMYFUNCTION("""COMPUTED_VALUE"""),0.0)</f>
        <v>0</v>
      </c>
      <c r="AB22" s="44">
        <f>IFERROR(__xludf.DUMMYFUNCTION("""COMPUTED_VALUE"""),0.0)</f>
        <v>0</v>
      </c>
      <c r="AC22" s="44">
        <f>IFERROR(__xludf.DUMMYFUNCTION("""COMPUTED_VALUE"""),1.0)</f>
        <v>1</v>
      </c>
      <c r="AD22" s="44">
        <f>IFERROR(__xludf.DUMMYFUNCTION("""COMPUTED_VALUE"""),1.0)</f>
        <v>1</v>
      </c>
      <c r="AE22" s="44">
        <f>IFERROR(__xludf.DUMMYFUNCTION("""COMPUTED_VALUE"""),4.0)</f>
        <v>4</v>
      </c>
      <c r="AF22" s="44">
        <f>IFERROR(__xludf.DUMMYFUNCTION("""COMPUTED_VALUE"""),4.0)</f>
        <v>4</v>
      </c>
      <c r="AG22" s="44">
        <f>IFERROR(__xludf.DUMMYFUNCTION("""COMPUTED_VALUE"""),0.0)</f>
        <v>0</v>
      </c>
      <c r="AH22" s="44">
        <f>IFERROR(__xludf.DUMMYFUNCTION("""COMPUTED_VALUE"""),2.0)</f>
        <v>2</v>
      </c>
      <c r="AI22" s="44">
        <f>IFERROR(__xludf.DUMMYFUNCTION("""COMPUTED_VALUE"""),4.0)</f>
        <v>4</v>
      </c>
      <c r="AJ22" s="44">
        <f>IFERROR(__xludf.DUMMYFUNCTION("""COMPUTED_VALUE"""),2.0)</f>
        <v>2</v>
      </c>
      <c r="AK22" s="44">
        <f>IFERROR(__xludf.DUMMYFUNCTION("""COMPUTED_VALUE"""),4.0)</f>
        <v>4</v>
      </c>
      <c r="AL22" s="44">
        <f>IFERROR(__xludf.DUMMYFUNCTION("""COMPUTED_VALUE"""),0.0)</f>
        <v>0</v>
      </c>
      <c r="AM22" s="44">
        <f>IFERROR(__xludf.DUMMYFUNCTION("""COMPUTED_VALUE"""),53.0)</f>
        <v>53</v>
      </c>
      <c r="AN22" s="44">
        <f>IFERROR(__xludf.DUMMYFUNCTION("""COMPUTED_VALUE"""),1.0)</f>
        <v>1</v>
      </c>
      <c r="AO22" s="44">
        <f>IFERROR(__xludf.DUMMYFUNCTION("""COMPUTED_VALUE"""),0.0)</f>
        <v>0</v>
      </c>
      <c r="AP22" s="44">
        <f>IFERROR(__xludf.DUMMYFUNCTION("""COMPUTED_VALUE"""),0.0)</f>
        <v>0</v>
      </c>
      <c r="AQ22" s="44">
        <f>IFERROR(__xludf.DUMMYFUNCTION("""COMPUTED_VALUE"""),1.0)</f>
        <v>1</v>
      </c>
      <c r="AR22" s="44">
        <f>IFERROR(__xludf.DUMMYFUNCTION("""COMPUTED_VALUE"""),82.0)</f>
        <v>82</v>
      </c>
      <c r="AS22" s="44">
        <f>IFERROR(__xludf.DUMMYFUNCTION("""COMPUTED_VALUE"""),46.0)</f>
        <v>46</v>
      </c>
      <c r="AT22" s="44">
        <f>IFERROR(__xludf.DUMMYFUNCTION("""COMPUTED_VALUE"""),4.0)</f>
        <v>4</v>
      </c>
      <c r="AU22" s="44">
        <f>IFERROR(__xludf.DUMMYFUNCTION("""COMPUTED_VALUE"""),2.0)</f>
        <v>2</v>
      </c>
      <c r="AV22" s="44">
        <f>IFERROR(__xludf.DUMMYFUNCTION("""COMPUTED_VALUE"""),3.0)</f>
        <v>3</v>
      </c>
      <c r="AW22" s="44">
        <f>IFERROR(__xludf.DUMMYFUNCTION("""COMPUTED_VALUE"""),0.0)</f>
        <v>0</v>
      </c>
      <c r="AX22" s="45">
        <f t="shared" si="2"/>
        <v>241</v>
      </c>
    </row>
    <row r="23" ht="15.75" customHeight="1">
      <c r="A23" s="46" t="s">
        <v>21</v>
      </c>
      <c r="B23" s="47" t="s">
        <v>209</v>
      </c>
      <c r="C23" s="48">
        <v>2.0</v>
      </c>
      <c r="D23" s="48">
        <v>482.0</v>
      </c>
      <c r="E23" s="49">
        <f>IFERROR(__xludf.DUMMYFUNCTION("""COMPUTED_VALUE"""),220.0)</f>
        <v>220</v>
      </c>
      <c r="F23" s="49">
        <f>IFERROR(__xludf.DUMMYFUNCTION("""COMPUTED_VALUE"""),3.0)</f>
        <v>3</v>
      </c>
      <c r="G23" s="49">
        <f>IFERROR(__xludf.DUMMYFUNCTION("""COMPUTED_VALUE"""),2.0)</f>
        <v>2</v>
      </c>
      <c r="H23" s="49">
        <f>IFERROR(__xludf.DUMMYFUNCTION("""COMPUTED_VALUE"""),218.0)</f>
        <v>218</v>
      </c>
      <c r="I23" s="44">
        <f>IFERROR(__xludf.DUMMYFUNCTION("""COMPUTED_VALUE"""),9.0)</f>
        <v>9</v>
      </c>
      <c r="J23" s="44">
        <f>IFERROR(__xludf.DUMMYFUNCTION("""COMPUTED_VALUE"""),4.0)</f>
        <v>4</v>
      </c>
      <c r="K23" s="44">
        <f>IFERROR(__xludf.DUMMYFUNCTION("""COMPUTED_VALUE"""),12.0)</f>
        <v>12</v>
      </c>
      <c r="L23" s="44">
        <f>IFERROR(__xludf.DUMMYFUNCTION("""COMPUTED_VALUE"""),0.0)</f>
        <v>0</v>
      </c>
      <c r="M23" s="44">
        <f>IFERROR(__xludf.DUMMYFUNCTION("""COMPUTED_VALUE"""),5.0)</f>
        <v>5</v>
      </c>
      <c r="N23" s="44">
        <f>IFERROR(__xludf.DUMMYFUNCTION("""COMPUTED_VALUE"""),2.0)</f>
        <v>2</v>
      </c>
      <c r="O23" s="44">
        <f>IFERROR(__xludf.DUMMYFUNCTION("""COMPUTED_VALUE"""),0.0)</f>
        <v>0</v>
      </c>
      <c r="P23" s="44">
        <f>IFERROR(__xludf.DUMMYFUNCTION("""COMPUTED_VALUE"""),1.0)</f>
        <v>1</v>
      </c>
      <c r="Q23" s="44">
        <f>IFERROR(__xludf.DUMMYFUNCTION("""COMPUTED_VALUE"""),3.0)</f>
        <v>3</v>
      </c>
      <c r="R23" s="44">
        <f>IFERROR(__xludf.DUMMYFUNCTION("""COMPUTED_VALUE"""),9.0)</f>
        <v>9</v>
      </c>
      <c r="S23" s="44">
        <f>IFERROR(__xludf.DUMMYFUNCTION("""COMPUTED_VALUE"""),1.0)</f>
        <v>1</v>
      </c>
      <c r="T23" s="44">
        <f>IFERROR(__xludf.DUMMYFUNCTION("""COMPUTED_VALUE"""),1.0)</f>
        <v>1</v>
      </c>
      <c r="U23" s="44">
        <f>IFERROR(__xludf.DUMMYFUNCTION("""COMPUTED_VALUE"""),0.0)</f>
        <v>0</v>
      </c>
      <c r="V23" s="44">
        <f>IFERROR(__xludf.DUMMYFUNCTION("""COMPUTED_VALUE"""),0.0)</f>
        <v>0</v>
      </c>
      <c r="W23" s="44">
        <f>IFERROR(__xludf.DUMMYFUNCTION("""COMPUTED_VALUE"""),0.0)</f>
        <v>0</v>
      </c>
      <c r="X23" s="44">
        <f>IFERROR(__xludf.DUMMYFUNCTION("""COMPUTED_VALUE"""),0.0)</f>
        <v>0</v>
      </c>
      <c r="Y23" s="44">
        <f>IFERROR(__xludf.DUMMYFUNCTION("""COMPUTED_VALUE"""),0.0)</f>
        <v>0</v>
      </c>
      <c r="Z23" s="44">
        <f>IFERROR(__xludf.DUMMYFUNCTION("""COMPUTED_VALUE"""),6.0)</f>
        <v>6</v>
      </c>
      <c r="AA23" s="44">
        <f>IFERROR(__xludf.DUMMYFUNCTION("""COMPUTED_VALUE"""),3.0)</f>
        <v>3</v>
      </c>
      <c r="AB23" s="44">
        <f>IFERROR(__xludf.DUMMYFUNCTION("""COMPUTED_VALUE"""),0.0)</f>
        <v>0</v>
      </c>
      <c r="AC23" s="44">
        <f>IFERROR(__xludf.DUMMYFUNCTION("""COMPUTED_VALUE"""),3.0)</f>
        <v>3</v>
      </c>
      <c r="AD23" s="44">
        <f>IFERROR(__xludf.DUMMYFUNCTION("""COMPUTED_VALUE"""),2.0)</f>
        <v>2</v>
      </c>
      <c r="AE23" s="44">
        <f>IFERROR(__xludf.DUMMYFUNCTION("""COMPUTED_VALUE"""),1.0)</f>
        <v>1</v>
      </c>
      <c r="AF23" s="44">
        <f>IFERROR(__xludf.DUMMYFUNCTION("""COMPUTED_VALUE"""),0.0)</f>
        <v>0</v>
      </c>
      <c r="AG23" s="44">
        <f>IFERROR(__xludf.DUMMYFUNCTION("""COMPUTED_VALUE"""),0.0)</f>
        <v>0</v>
      </c>
      <c r="AH23" s="44">
        <f>IFERROR(__xludf.DUMMYFUNCTION("""COMPUTED_VALUE"""),2.0)</f>
        <v>2</v>
      </c>
      <c r="AI23" s="44">
        <f>IFERROR(__xludf.DUMMYFUNCTION("""COMPUTED_VALUE"""),2.0)</f>
        <v>2</v>
      </c>
      <c r="AJ23" s="44">
        <f>IFERROR(__xludf.DUMMYFUNCTION("""COMPUTED_VALUE"""),0.0)</f>
        <v>0</v>
      </c>
      <c r="AK23" s="44">
        <f>IFERROR(__xludf.DUMMYFUNCTION("""COMPUTED_VALUE"""),0.0)</f>
        <v>0</v>
      </c>
      <c r="AL23" s="44">
        <f>IFERROR(__xludf.DUMMYFUNCTION("""COMPUTED_VALUE"""),1.0)</f>
        <v>1</v>
      </c>
      <c r="AM23" s="44">
        <f>IFERROR(__xludf.DUMMYFUNCTION("""COMPUTED_VALUE"""),27.0)</f>
        <v>27</v>
      </c>
      <c r="AN23" s="44">
        <f>IFERROR(__xludf.DUMMYFUNCTION("""COMPUTED_VALUE"""),1.0)</f>
        <v>1</v>
      </c>
      <c r="AO23" s="44">
        <f>IFERROR(__xludf.DUMMYFUNCTION("""COMPUTED_VALUE"""),1.0)</f>
        <v>1</v>
      </c>
      <c r="AP23" s="44">
        <f>IFERROR(__xludf.DUMMYFUNCTION("""COMPUTED_VALUE"""),1.0)</f>
        <v>1</v>
      </c>
      <c r="AQ23" s="44">
        <f>IFERROR(__xludf.DUMMYFUNCTION("""COMPUTED_VALUE"""),0.0)</f>
        <v>0</v>
      </c>
      <c r="AR23" s="44">
        <f>IFERROR(__xludf.DUMMYFUNCTION("""COMPUTED_VALUE"""),33.0)</f>
        <v>33</v>
      </c>
      <c r="AS23" s="44">
        <f>IFERROR(__xludf.DUMMYFUNCTION("""COMPUTED_VALUE"""),0.0)</f>
        <v>0</v>
      </c>
      <c r="AT23" s="44">
        <f>IFERROR(__xludf.DUMMYFUNCTION("""COMPUTED_VALUE"""),1.0)</f>
        <v>1</v>
      </c>
      <c r="AU23" s="44">
        <f>IFERROR(__xludf.DUMMYFUNCTION("""COMPUTED_VALUE"""),86.0)</f>
        <v>86</v>
      </c>
      <c r="AV23" s="44">
        <f>IFERROR(__xludf.DUMMYFUNCTION("""COMPUTED_VALUE"""),0.0)</f>
        <v>0</v>
      </c>
      <c r="AW23" s="44">
        <f>IFERROR(__xludf.DUMMYFUNCTION("""COMPUTED_VALUE"""),1.0)</f>
        <v>1</v>
      </c>
      <c r="AX23" s="45">
        <f t="shared" si="2"/>
        <v>218</v>
      </c>
    </row>
    <row r="24" ht="15.75" customHeight="1">
      <c r="A24" s="46" t="s">
        <v>21</v>
      </c>
      <c r="B24" s="47" t="s">
        <v>209</v>
      </c>
      <c r="C24" s="48">
        <v>3.0</v>
      </c>
      <c r="D24" s="48">
        <v>182.0</v>
      </c>
      <c r="E24" s="49">
        <f>IFERROR(__xludf.DUMMYFUNCTION("""COMPUTED_VALUE"""),79.0)</f>
        <v>79</v>
      </c>
      <c r="F24" s="49">
        <f>IFERROR(__xludf.DUMMYFUNCTION("""COMPUTED_VALUE"""),4.0)</f>
        <v>4</v>
      </c>
      <c r="G24" s="49">
        <f>IFERROR(__xludf.DUMMYFUNCTION("""COMPUTED_VALUE"""),0.0)</f>
        <v>0</v>
      </c>
      <c r="H24" s="49">
        <f>IFERROR(__xludf.DUMMYFUNCTION("""COMPUTED_VALUE"""),79.0)</f>
        <v>79</v>
      </c>
      <c r="I24" s="44">
        <f>IFERROR(__xludf.DUMMYFUNCTION("""COMPUTED_VALUE"""),1.0)</f>
        <v>1</v>
      </c>
      <c r="J24" s="44">
        <f>IFERROR(__xludf.DUMMYFUNCTION("""COMPUTED_VALUE"""),0.0)</f>
        <v>0</v>
      </c>
      <c r="K24" s="44">
        <f>IFERROR(__xludf.DUMMYFUNCTION("""COMPUTED_VALUE"""),1.0)</f>
        <v>1</v>
      </c>
      <c r="L24" s="44">
        <f>IFERROR(__xludf.DUMMYFUNCTION("""COMPUTED_VALUE"""),0.0)</f>
        <v>0</v>
      </c>
      <c r="M24" s="44">
        <f>IFERROR(__xludf.DUMMYFUNCTION("""COMPUTED_VALUE"""),0.0)</f>
        <v>0</v>
      </c>
      <c r="N24" s="44">
        <f>IFERROR(__xludf.DUMMYFUNCTION("""COMPUTED_VALUE"""),1.0)</f>
        <v>1</v>
      </c>
      <c r="O24" s="44">
        <f>IFERROR(__xludf.DUMMYFUNCTION("""COMPUTED_VALUE"""),0.0)</f>
        <v>0</v>
      </c>
      <c r="P24" s="44">
        <f>IFERROR(__xludf.DUMMYFUNCTION("""COMPUTED_VALUE"""),0.0)</f>
        <v>0</v>
      </c>
      <c r="Q24" s="44">
        <f>IFERROR(__xludf.DUMMYFUNCTION("""COMPUTED_VALUE"""),0.0)</f>
        <v>0</v>
      </c>
      <c r="R24" s="44">
        <f>IFERROR(__xludf.DUMMYFUNCTION("""COMPUTED_VALUE"""),6.0)</f>
        <v>6</v>
      </c>
      <c r="S24" s="44">
        <f>IFERROR(__xludf.DUMMYFUNCTION("""COMPUTED_VALUE"""),0.0)</f>
        <v>0</v>
      </c>
      <c r="T24" s="44">
        <f>IFERROR(__xludf.DUMMYFUNCTION("""COMPUTED_VALUE"""),0.0)</f>
        <v>0</v>
      </c>
      <c r="U24" s="44">
        <f>IFERROR(__xludf.DUMMYFUNCTION("""COMPUTED_VALUE"""),0.0)</f>
        <v>0</v>
      </c>
      <c r="V24" s="44">
        <f>IFERROR(__xludf.DUMMYFUNCTION("""COMPUTED_VALUE"""),1.0)</f>
        <v>1</v>
      </c>
      <c r="W24" s="44">
        <f>IFERROR(__xludf.DUMMYFUNCTION("""COMPUTED_VALUE"""),0.0)</f>
        <v>0</v>
      </c>
      <c r="X24" s="44">
        <f>IFERROR(__xludf.DUMMYFUNCTION("""COMPUTED_VALUE"""),1.0)</f>
        <v>1</v>
      </c>
      <c r="Y24" s="44">
        <f>IFERROR(__xludf.DUMMYFUNCTION("""COMPUTED_VALUE"""),1.0)</f>
        <v>1</v>
      </c>
      <c r="Z24" s="44">
        <f>IFERROR(__xludf.DUMMYFUNCTION("""COMPUTED_VALUE"""),0.0)</f>
        <v>0</v>
      </c>
      <c r="AA24" s="44">
        <f>IFERROR(__xludf.DUMMYFUNCTION("""COMPUTED_VALUE"""),0.0)</f>
        <v>0</v>
      </c>
      <c r="AB24" s="44">
        <f>IFERROR(__xludf.DUMMYFUNCTION("""COMPUTED_VALUE"""),1.0)</f>
        <v>1</v>
      </c>
      <c r="AC24" s="44">
        <f>IFERROR(__xludf.DUMMYFUNCTION("""COMPUTED_VALUE"""),0.0)</f>
        <v>0</v>
      </c>
      <c r="AD24" s="44">
        <f>IFERROR(__xludf.DUMMYFUNCTION("""COMPUTED_VALUE"""),3.0)</f>
        <v>3</v>
      </c>
      <c r="AE24" s="44">
        <f>IFERROR(__xludf.DUMMYFUNCTION("""COMPUTED_VALUE"""),1.0)</f>
        <v>1</v>
      </c>
      <c r="AF24" s="44">
        <f>IFERROR(__xludf.DUMMYFUNCTION("""COMPUTED_VALUE"""),0.0)</f>
        <v>0</v>
      </c>
      <c r="AG24" s="44">
        <f>IFERROR(__xludf.DUMMYFUNCTION("""COMPUTED_VALUE"""),0.0)</f>
        <v>0</v>
      </c>
      <c r="AH24" s="44">
        <f>IFERROR(__xludf.DUMMYFUNCTION("""COMPUTED_VALUE"""),0.0)</f>
        <v>0</v>
      </c>
      <c r="AI24" s="44">
        <f>IFERROR(__xludf.DUMMYFUNCTION("""COMPUTED_VALUE"""),1.0)</f>
        <v>1</v>
      </c>
      <c r="AJ24" s="44">
        <f>IFERROR(__xludf.DUMMYFUNCTION("""COMPUTED_VALUE"""),0.0)</f>
        <v>0</v>
      </c>
      <c r="AK24" s="44">
        <f>IFERROR(__xludf.DUMMYFUNCTION("""COMPUTED_VALUE"""),0.0)</f>
        <v>0</v>
      </c>
      <c r="AL24" s="44">
        <f>IFERROR(__xludf.DUMMYFUNCTION("""COMPUTED_VALUE"""),0.0)</f>
        <v>0</v>
      </c>
      <c r="AM24" s="44">
        <f>IFERROR(__xludf.DUMMYFUNCTION("""COMPUTED_VALUE"""),16.0)</f>
        <v>16</v>
      </c>
      <c r="AN24" s="44">
        <f>IFERROR(__xludf.DUMMYFUNCTION("""COMPUTED_VALUE"""),0.0)</f>
        <v>0</v>
      </c>
      <c r="AO24" s="44">
        <f>IFERROR(__xludf.DUMMYFUNCTION("""COMPUTED_VALUE"""),1.0)</f>
        <v>1</v>
      </c>
      <c r="AP24" s="44">
        <f>IFERROR(__xludf.DUMMYFUNCTION("""COMPUTED_VALUE"""),0.0)</f>
        <v>0</v>
      </c>
      <c r="AQ24" s="44">
        <f>IFERROR(__xludf.DUMMYFUNCTION("""COMPUTED_VALUE"""),0.0)</f>
        <v>0</v>
      </c>
      <c r="AR24" s="44">
        <f>IFERROR(__xludf.DUMMYFUNCTION("""COMPUTED_VALUE"""),14.0)</f>
        <v>14</v>
      </c>
      <c r="AS24" s="44">
        <f>IFERROR(__xludf.DUMMYFUNCTION("""COMPUTED_VALUE"""),2.0)</f>
        <v>2</v>
      </c>
      <c r="AT24" s="44">
        <f>IFERROR(__xludf.DUMMYFUNCTION("""COMPUTED_VALUE"""),0.0)</f>
        <v>0</v>
      </c>
      <c r="AU24" s="44">
        <f>IFERROR(__xludf.DUMMYFUNCTION("""COMPUTED_VALUE"""),28.0)</f>
        <v>28</v>
      </c>
      <c r="AV24" s="44">
        <f>IFERROR(__xludf.DUMMYFUNCTION("""COMPUTED_VALUE"""),0.0)</f>
        <v>0</v>
      </c>
      <c r="AW24" s="44">
        <f>IFERROR(__xludf.DUMMYFUNCTION("""COMPUTED_VALUE"""),0.0)</f>
        <v>0</v>
      </c>
      <c r="AX24" s="45">
        <f t="shared" si="2"/>
        <v>79</v>
      </c>
    </row>
    <row r="25" ht="15.75" customHeight="1">
      <c r="A25" s="46" t="s">
        <v>21</v>
      </c>
      <c r="B25" s="47" t="s">
        <v>210</v>
      </c>
      <c r="C25" s="48">
        <v>1.0</v>
      </c>
      <c r="D25" s="48">
        <v>158.0</v>
      </c>
      <c r="E25" s="49">
        <f>IFERROR(__xludf.DUMMYFUNCTION("""COMPUTED_VALUE"""),106.0)</f>
        <v>106</v>
      </c>
      <c r="F25" s="49">
        <f>IFERROR(__xludf.DUMMYFUNCTION("""COMPUTED_VALUE"""),3.0)</f>
        <v>3</v>
      </c>
      <c r="G25" s="49">
        <f>IFERROR(__xludf.DUMMYFUNCTION("""COMPUTED_VALUE"""),1.0)</f>
        <v>1</v>
      </c>
      <c r="H25" s="49">
        <f>IFERROR(__xludf.DUMMYFUNCTION("""COMPUTED_VALUE"""),108.0)</f>
        <v>108</v>
      </c>
      <c r="I25" s="44">
        <f>IFERROR(__xludf.DUMMYFUNCTION("""COMPUTED_VALUE"""),0.0)</f>
        <v>0</v>
      </c>
      <c r="J25" s="44">
        <f>IFERROR(__xludf.DUMMYFUNCTION("""COMPUTED_VALUE"""),0.0)</f>
        <v>0</v>
      </c>
      <c r="K25" s="44">
        <f>IFERROR(__xludf.DUMMYFUNCTION("""COMPUTED_VALUE"""),2.0)</f>
        <v>2</v>
      </c>
      <c r="L25" s="44">
        <f>IFERROR(__xludf.DUMMYFUNCTION("""COMPUTED_VALUE"""),0.0)</f>
        <v>0</v>
      </c>
      <c r="M25" s="44">
        <f>IFERROR(__xludf.DUMMYFUNCTION("""COMPUTED_VALUE"""),0.0)</f>
        <v>0</v>
      </c>
      <c r="N25" s="44">
        <f>IFERROR(__xludf.DUMMYFUNCTION("""COMPUTED_VALUE"""),0.0)</f>
        <v>0</v>
      </c>
      <c r="O25" s="44">
        <f>IFERROR(__xludf.DUMMYFUNCTION("""COMPUTED_VALUE"""),0.0)</f>
        <v>0</v>
      </c>
      <c r="P25" s="44">
        <f>IFERROR(__xludf.DUMMYFUNCTION("""COMPUTED_VALUE"""),0.0)</f>
        <v>0</v>
      </c>
      <c r="Q25" s="44">
        <f>IFERROR(__xludf.DUMMYFUNCTION("""COMPUTED_VALUE"""),1.0)</f>
        <v>1</v>
      </c>
      <c r="R25" s="44">
        <f>IFERROR(__xludf.DUMMYFUNCTION("""COMPUTED_VALUE"""),9.0)</f>
        <v>9</v>
      </c>
      <c r="S25" s="44">
        <f>IFERROR(__xludf.DUMMYFUNCTION("""COMPUTED_VALUE"""),0.0)</f>
        <v>0</v>
      </c>
      <c r="T25" s="44">
        <f>IFERROR(__xludf.DUMMYFUNCTION("""COMPUTED_VALUE"""),0.0)</f>
        <v>0</v>
      </c>
      <c r="U25" s="44">
        <f>IFERROR(__xludf.DUMMYFUNCTION("""COMPUTED_VALUE"""),0.0)</f>
        <v>0</v>
      </c>
      <c r="V25" s="44">
        <f>IFERROR(__xludf.DUMMYFUNCTION("""COMPUTED_VALUE"""),0.0)</f>
        <v>0</v>
      </c>
      <c r="W25" s="44">
        <f>IFERROR(__xludf.DUMMYFUNCTION("""COMPUTED_VALUE"""),0.0)</f>
        <v>0</v>
      </c>
      <c r="X25" s="44">
        <f>IFERROR(__xludf.DUMMYFUNCTION("""COMPUTED_VALUE"""),1.0)</f>
        <v>1</v>
      </c>
      <c r="Y25" s="44">
        <f>IFERROR(__xludf.DUMMYFUNCTION("""COMPUTED_VALUE"""),0.0)</f>
        <v>0</v>
      </c>
      <c r="Z25" s="44">
        <f>IFERROR(__xludf.DUMMYFUNCTION("""COMPUTED_VALUE"""),0.0)</f>
        <v>0</v>
      </c>
      <c r="AA25" s="44">
        <f>IFERROR(__xludf.DUMMYFUNCTION("""COMPUTED_VALUE"""),0.0)</f>
        <v>0</v>
      </c>
      <c r="AB25" s="44">
        <f>IFERROR(__xludf.DUMMYFUNCTION("""COMPUTED_VALUE"""),0.0)</f>
        <v>0</v>
      </c>
      <c r="AC25" s="44">
        <f>IFERROR(__xludf.DUMMYFUNCTION("""COMPUTED_VALUE"""),1.0)</f>
        <v>1</v>
      </c>
      <c r="AD25" s="44">
        <f>IFERROR(__xludf.DUMMYFUNCTION("""COMPUTED_VALUE"""),0.0)</f>
        <v>0</v>
      </c>
      <c r="AE25" s="44">
        <f>IFERROR(__xludf.DUMMYFUNCTION("""COMPUTED_VALUE"""),0.0)</f>
        <v>0</v>
      </c>
      <c r="AF25" s="44">
        <f>IFERROR(__xludf.DUMMYFUNCTION("""COMPUTED_VALUE"""),0.0)</f>
        <v>0</v>
      </c>
      <c r="AG25" s="44">
        <f>IFERROR(__xludf.DUMMYFUNCTION("""COMPUTED_VALUE"""),0.0)</f>
        <v>0</v>
      </c>
      <c r="AH25" s="44">
        <f>IFERROR(__xludf.DUMMYFUNCTION("""COMPUTED_VALUE"""),0.0)</f>
        <v>0</v>
      </c>
      <c r="AI25" s="44">
        <f>IFERROR(__xludf.DUMMYFUNCTION("""COMPUTED_VALUE"""),0.0)</f>
        <v>0</v>
      </c>
      <c r="AJ25" s="44">
        <f>IFERROR(__xludf.DUMMYFUNCTION("""COMPUTED_VALUE"""),0.0)</f>
        <v>0</v>
      </c>
      <c r="AK25" s="44">
        <f>IFERROR(__xludf.DUMMYFUNCTION("""COMPUTED_VALUE"""),0.0)</f>
        <v>0</v>
      </c>
      <c r="AL25" s="44">
        <f>IFERROR(__xludf.DUMMYFUNCTION("""COMPUTED_VALUE"""),1.0)</f>
        <v>1</v>
      </c>
      <c r="AM25" s="44">
        <f>IFERROR(__xludf.DUMMYFUNCTION("""COMPUTED_VALUE"""),22.0)</f>
        <v>22</v>
      </c>
      <c r="AN25" s="44">
        <f>IFERROR(__xludf.DUMMYFUNCTION("""COMPUTED_VALUE"""),0.0)</f>
        <v>0</v>
      </c>
      <c r="AO25" s="44">
        <f>IFERROR(__xludf.DUMMYFUNCTION("""COMPUTED_VALUE"""),0.0)</f>
        <v>0</v>
      </c>
      <c r="AP25" s="44">
        <f>IFERROR(__xludf.DUMMYFUNCTION("""COMPUTED_VALUE"""),0.0)</f>
        <v>0</v>
      </c>
      <c r="AQ25" s="44">
        <f>IFERROR(__xludf.DUMMYFUNCTION("""COMPUTED_VALUE"""),0.0)</f>
        <v>0</v>
      </c>
      <c r="AR25" s="44">
        <f>IFERROR(__xludf.DUMMYFUNCTION("""COMPUTED_VALUE"""),41.0)</f>
        <v>41</v>
      </c>
      <c r="AS25" s="44">
        <f>IFERROR(__xludf.DUMMYFUNCTION("""COMPUTED_VALUE"""),3.0)</f>
        <v>3</v>
      </c>
      <c r="AT25" s="44">
        <f>IFERROR(__xludf.DUMMYFUNCTION("""COMPUTED_VALUE"""),0.0)</f>
        <v>0</v>
      </c>
      <c r="AU25" s="44">
        <f>IFERROR(__xludf.DUMMYFUNCTION("""COMPUTED_VALUE"""),25.0)</f>
        <v>25</v>
      </c>
      <c r="AV25" s="44">
        <f>IFERROR(__xludf.DUMMYFUNCTION("""COMPUTED_VALUE"""),2.0)</f>
        <v>2</v>
      </c>
      <c r="AW25" s="44">
        <f>IFERROR(__xludf.DUMMYFUNCTION("""COMPUTED_VALUE"""),0.0)</f>
        <v>0</v>
      </c>
      <c r="AX25" s="45">
        <f t="shared" si="2"/>
        <v>108</v>
      </c>
    </row>
    <row r="26" ht="15.75" customHeight="1">
      <c r="A26" s="46" t="s">
        <v>21</v>
      </c>
      <c r="B26" s="47" t="s">
        <v>211</v>
      </c>
      <c r="C26" s="48">
        <v>1.0</v>
      </c>
      <c r="D26" s="48">
        <v>562.0</v>
      </c>
      <c r="E26" s="49">
        <f>IFERROR(__xludf.DUMMYFUNCTION("""COMPUTED_VALUE"""),309.0)</f>
        <v>309</v>
      </c>
      <c r="F26" s="49">
        <f>IFERROR(__xludf.DUMMYFUNCTION("""COMPUTED_VALUE"""),1.0)</f>
        <v>1</v>
      </c>
      <c r="G26" s="49">
        <f>IFERROR(__xludf.DUMMYFUNCTION("""COMPUTED_VALUE"""),0.0)</f>
        <v>0</v>
      </c>
      <c r="H26" s="49">
        <f>IFERROR(__xludf.DUMMYFUNCTION("""COMPUTED_VALUE"""),309.0)</f>
        <v>309</v>
      </c>
      <c r="I26" s="44">
        <f>IFERROR(__xludf.DUMMYFUNCTION("""COMPUTED_VALUE"""),2.0)</f>
        <v>2</v>
      </c>
      <c r="J26" s="44">
        <f>IFERROR(__xludf.DUMMYFUNCTION("""COMPUTED_VALUE"""),2.0)</f>
        <v>2</v>
      </c>
      <c r="K26" s="44">
        <f>IFERROR(__xludf.DUMMYFUNCTION("""COMPUTED_VALUE"""),0.0)</f>
        <v>0</v>
      </c>
      <c r="L26" s="44">
        <f>IFERROR(__xludf.DUMMYFUNCTION("""COMPUTED_VALUE"""),0.0)</f>
        <v>0</v>
      </c>
      <c r="M26" s="44">
        <f>IFERROR(__xludf.DUMMYFUNCTION("""COMPUTED_VALUE"""),1.0)</f>
        <v>1</v>
      </c>
      <c r="N26" s="44">
        <f>IFERROR(__xludf.DUMMYFUNCTION("""COMPUTED_VALUE"""),0.0)</f>
        <v>0</v>
      </c>
      <c r="O26" s="44">
        <f>IFERROR(__xludf.DUMMYFUNCTION("""COMPUTED_VALUE"""),0.0)</f>
        <v>0</v>
      </c>
      <c r="P26" s="44">
        <f>IFERROR(__xludf.DUMMYFUNCTION("""COMPUTED_VALUE"""),0.0)</f>
        <v>0</v>
      </c>
      <c r="Q26" s="44">
        <f>IFERROR(__xludf.DUMMYFUNCTION("""COMPUTED_VALUE"""),0.0)</f>
        <v>0</v>
      </c>
      <c r="R26" s="44">
        <f>IFERROR(__xludf.DUMMYFUNCTION("""COMPUTED_VALUE"""),6.0)</f>
        <v>6</v>
      </c>
      <c r="S26" s="44">
        <f>IFERROR(__xludf.DUMMYFUNCTION("""COMPUTED_VALUE"""),1.0)</f>
        <v>1</v>
      </c>
      <c r="T26" s="44">
        <f>IFERROR(__xludf.DUMMYFUNCTION("""COMPUTED_VALUE"""),0.0)</f>
        <v>0</v>
      </c>
      <c r="U26" s="44">
        <f>IFERROR(__xludf.DUMMYFUNCTION("""COMPUTED_VALUE"""),0.0)</f>
        <v>0</v>
      </c>
      <c r="V26" s="44">
        <f>IFERROR(__xludf.DUMMYFUNCTION("""COMPUTED_VALUE"""),1.0)</f>
        <v>1</v>
      </c>
      <c r="W26" s="44">
        <f>IFERROR(__xludf.DUMMYFUNCTION("""COMPUTED_VALUE"""),1.0)</f>
        <v>1</v>
      </c>
      <c r="X26" s="44">
        <f>IFERROR(__xludf.DUMMYFUNCTION("""COMPUTED_VALUE"""),0.0)</f>
        <v>0</v>
      </c>
      <c r="Y26" s="44">
        <f>IFERROR(__xludf.DUMMYFUNCTION("""COMPUTED_VALUE"""),1.0)</f>
        <v>1</v>
      </c>
      <c r="Z26" s="44">
        <f>IFERROR(__xludf.DUMMYFUNCTION("""COMPUTED_VALUE"""),1.0)</f>
        <v>1</v>
      </c>
      <c r="AA26" s="44">
        <f>IFERROR(__xludf.DUMMYFUNCTION("""COMPUTED_VALUE"""),3.0)</f>
        <v>3</v>
      </c>
      <c r="AB26" s="44">
        <f>IFERROR(__xludf.DUMMYFUNCTION("""COMPUTED_VALUE"""),0.0)</f>
        <v>0</v>
      </c>
      <c r="AC26" s="44">
        <f>IFERROR(__xludf.DUMMYFUNCTION("""COMPUTED_VALUE"""),0.0)</f>
        <v>0</v>
      </c>
      <c r="AD26" s="44">
        <f>IFERROR(__xludf.DUMMYFUNCTION("""COMPUTED_VALUE"""),0.0)</f>
        <v>0</v>
      </c>
      <c r="AE26" s="44">
        <f>IFERROR(__xludf.DUMMYFUNCTION("""COMPUTED_VALUE"""),1.0)</f>
        <v>1</v>
      </c>
      <c r="AF26" s="44">
        <f>IFERROR(__xludf.DUMMYFUNCTION("""COMPUTED_VALUE"""),1.0)</f>
        <v>1</v>
      </c>
      <c r="AG26" s="44">
        <f>IFERROR(__xludf.DUMMYFUNCTION("""COMPUTED_VALUE"""),1.0)</f>
        <v>1</v>
      </c>
      <c r="AH26" s="44">
        <f>IFERROR(__xludf.DUMMYFUNCTION("""COMPUTED_VALUE"""),2.0)</f>
        <v>2</v>
      </c>
      <c r="AI26" s="44">
        <f>IFERROR(__xludf.DUMMYFUNCTION("""COMPUTED_VALUE"""),0.0)</f>
        <v>0</v>
      </c>
      <c r="AJ26" s="44">
        <f>IFERROR(__xludf.DUMMYFUNCTION("""COMPUTED_VALUE"""),0.0)</f>
        <v>0</v>
      </c>
      <c r="AK26" s="44">
        <f>IFERROR(__xludf.DUMMYFUNCTION("""COMPUTED_VALUE"""),0.0)</f>
        <v>0</v>
      </c>
      <c r="AL26" s="44">
        <f>IFERROR(__xludf.DUMMYFUNCTION("""COMPUTED_VALUE"""),0.0)</f>
        <v>0</v>
      </c>
      <c r="AM26" s="44">
        <f>IFERROR(__xludf.DUMMYFUNCTION("""COMPUTED_VALUE"""),6.0)</f>
        <v>6</v>
      </c>
      <c r="AN26" s="44">
        <f>IFERROR(__xludf.DUMMYFUNCTION("""COMPUTED_VALUE"""),0.0)</f>
        <v>0</v>
      </c>
      <c r="AO26" s="44">
        <f>IFERROR(__xludf.DUMMYFUNCTION("""COMPUTED_VALUE"""),0.0)</f>
        <v>0</v>
      </c>
      <c r="AP26" s="44">
        <f>IFERROR(__xludf.DUMMYFUNCTION("""COMPUTED_VALUE"""),0.0)</f>
        <v>0</v>
      </c>
      <c r="AQ26" s="44">
        <f>IFERROR(__xludf.DUMMYFUNCTION("""COMPUTED_VALUE"""),1.0)</f>
        <v>1</v>
      </c>
      <c r="AR26" s="44">
        <f>IFERROR(__xludf.DUMMYFUNCTION("""COMPUTED_VALUE"""),260.0)</f>
        <v>260</v>
      </c>
      <c r="AS26" s="44">
        <f>IFERROR(__xludf.DUMMYFUNCTION("""COMPUTED_VALUE"""),2.0)</f>
        <v>2</v>
      </c>
      <c r="AT26" s="44">
        <f>IFERROR(__xludf.DUMMYFUNCTION("""COMPUTED_VALUE"""),0.0)</f>
        <v>0</v>
      </c>
      <c r="AU26" s="44">
        <f>IFERROR(__xludf.DUMMYFUNCTION("""COMPUTED_VALUE"""),13.0)</f>
        <v>13</v>
      </c>
      <c r="AV26" s="44">
        <f>IFERROR(__xludf.DUMMYFUNCTION("""COMPUTED_VALUE"""),3.0)</f>
        <v>3</v>
      </c>
      <c r="AW26" s="44">
        <f>IFERROR(__xludf.DUMMYFUNCTION("""COMPUTED_VALUE"""),0.0)</f>
        <v>0</v>
      </c>
      <c r="AX26" s="45">
        <f t="shared" si="2"/>
        <v>309</v>
      </c>
    </row>
    <row r="27" ht="15.75" customHeight="1">
      <c r="A27" s="46" t="s">
        <v>21</v>
      </c>
      <c r="B27" s="47" t="s">
        <v>211</v>
      </c>
      <c r="C27" s="48">
        <v>2.0</v>
      </c>
      <c r="D27" s="48">
        <v>563.0</v>
      </c>
      <c r="E27" s="49">
        <f>IFERROR(__xludf.DUMMYFUNCTION("""COMPUTED_VALUE"""),324.0)</f>
        <v>324</v>
      </c>
      <c r="F27" s="49">
        <f>IFERROR(__xludf.DUMMYFUNCTION("""COMPUTED_VALUE"""),4.0)</f>
        <v>4</v>
      </c>
      <c r="G27" s="49">
        <f>IFERROR(__xludf.DUMMYFUNCTION("""COMPUTED_VALUE"""),3.0)</f>
        <v>3</v>
      </c>
      <c r="H27" s="49">
        <f>IFERROR(__xludf.DUMMYFUNCTION("""COMPUTED_VALUE"""),321.0)</f>
        <v>321</v>
      </c>
      <c r="I27" s="44">
        <f>IFERROR(__xludf.DUMMYFUNCTION("""COMPUTED_VALUE"""),1.0)</f>
        <v>1</v>
      </c>
      <c r="J27" s="44">
        <f>IFERROR(__xludf.DUMMYFUNCTION("""COMPUTED_VALUE"""),0.0)</f>
        <v>0</v>
      </c>
      <c r="K27" s="44">
        <f>IFERROR(__xludf.DUMMYFUNCTION("""COMPUTED_VALUE"""),2.0)</f>
        <v>2</v>
      </c>
      <c r="L27" s="44">
        <f>IFERROR(__xludf.DUMMYFUNCTION("""COMPUTED_VALUE"""),0.0)</f>
        <v>0</v>
      </c>
      <c r="M27" s="44">
        <f>IFERROR(__xludf.DUMMYFUNCTION("""COMPUTED_VALUE"""),1.0)</f>
        <v>1</v>
      </c>
      <c r="N27" s="44">
        <f>IFERROR(__xludf.DUMMYFUNCTION("""COMPUTED_VALUE"""),0.0)</f>
        <v>0</v>
      </c>
      <c r="O27" s="44">
        <f>IFERROR(__xludf.DUMMYFUNCTION("""COMPUTED_VALUE"""),1.0)</f>
        <v>1</v>
      </c>
      <c r="P27" s="44">
        <f>IFERROR(__xludf.DUMMYFUNCTION("""COMPUTED_VALUE"""),0.0)</f>
        <v>0</v>
      </c>
      <c r="Q27" s="44">
        <f>IFERROR(__xludf.DUMMYFUNCTION("""COMPUTED_VALUE"""),0.0)</f>
        <v>0</v>
      </c>
      <c r="R27" s="44">
        <f>IFERROR(__xludf.DUMMYFUNCTION("""COMPUTED_VALUE"""),9.0)</f>
        <v>9</v>
      </c>
      <c r="S27" s="44">
        <f>IFERROR(__xludf.DUMMYFUNCTION("""COMPUTED_VALUE"""),1.0)</f>
        <v>1</v>
      </c>
      <c r="T27" s="44">
        <f>IFERROR(__xludf.DUMMYFUNCTION("""COMPUTED_VALUE"""),0.0)</f>
        <v>0</v>
      </c>
      <c r="U27" s="44">
        <f>IFERROR(__xludf.DUMMYFUNCTION("""COMPUTED_VALUE"""),2.0)</f>
        <v>2</v>
      </c>
      <c r="V27" s="44">
        <f>IFERROR(__xludf.DUMMYFUNCTION("""COMPUTED_VALUE"""),0.0)</f>
        <v>0</v>
      </c>
      <c r="W27" s="44">
        <f>IFERROR(__xludf.DUMMYFUNCTION("""COMPUTED_VALUE"""),0.0)</f>
        <v>0</v>
      </c>
      <c r="X27" s="44">
        <f>IFERROR(__xludf.DUMMYFUNCTION("""COMPUTED_VALUE"""),0.0)</f>
        <v>0</v>
      </c>
      <c r="Y27" s="44">
        <f>IFERROR(__xludf.DUMMYFUNCTION("""COMPUTED_VALUE"""),1.0)</f>
        <v>1</v>
      </c>
      <c r="Z27" s="44">
        <f>IFERROR(__xludf.DUMMYFUNCTION("""COMPUTED_VALUE"""),0.0)</f>
        <v>0</v>
      </c>
      <c r="AA27" s="44">
        <f>IFERROR(__xludf.DUMMYFUNCTION("""COMPUTED_VALUE"""),10.0)</f>
        <v>10</v>
      </c>
      <c r="AB27" s="44">
        <f>IFERROR(__xludf.DUMMYFUNCTION("""COMPUTED_VALUE"""),0.0)</f>
        <v>0</v>
      </c>
      <c r="AC27" s="44">
        <f>IFERROR(__xludf.DUMMYFUNCTION("""COMPUTED_VALUE"""),1.0)</f>
        <v>1</v>
      </c>
      <c r="AD27" s="44">
        <f>IFERROR(__xludf.DUMMYFUNCTION("""COMPUTED_VALUE"""),0.0)</f>
        <v>0</v>
      </c>
      <c r="AE27" s="44">
        <f>IFERROR(__xludf.DUMMYFUNCTION("""COMPUTED_VALUE"""),0.0)</f>
        <v>0</v>
      </c>
      <c r="AF27" s="44">
        <f>IFERROR(__xludf.DUMMYFUNCTION("""COMPUTED_VALUE"""),1.0)</f>
        <v>1</v>
      </c>
      <c r="AG27" s="44">
        <f>IFERROR(__xludf.DUMMYFUNCTION("""COMPUTED_VALUE"""),0.0)</f>
        <v>0</v>
      </c>
      <c r="AH27" s="44">
        <f>IFERROR(__xludf.DUMMYFUNCTION("""COMPUTED_VALUE"""),0.0)</f>
        <v>0</v>
      </c>
      <c r="AI27" s="44">
        <f>IFERROR(__xludf.DUMMYFUNCTION("""COMPUTED_VALUE"""),0.0)</f>
        <v>0</v>
      </c>
      <c r="AJ27" s="44">
        <f>IFERROR(__xludf.DUMMYFUNCTION("""COMPUTED_VALUE"""),0.0)</f>
        <v>0</v>
      </c>
      <c r="AK27" s="44">
        <f>IFERROR(__xludf.DUMMYFUNCTION("""COMPUTED_VALUE"""),2.0)</f>
        <v>2</v>
      </c>
      <c r="AL27" s="44">
        <f>IFERROR(__xludf.DUMMYFUNCTION("""COMPUTED_VALUE"""),1.0)</f>
        <v>1</v>
      </c>
      <c r="AM27" s="44">
        <f>IFERROR(__xludf.DUMMYFUNCTION("""COMPUTED_VALUE"""),8.0)</f>
        <v>8</v>
      </c>
      <c r="AN27" s="44">
        <f>IFERROR(__xludf.DUMMYFUNCTION("""COMPUTED_VALUE"""),0.0)</f>
        <v>0</v>
      </c>
      <c r="AO27" s="44">
        <f>IFERROR(__xludf.DUMMYFUNCTION("""COMPUTED_VALUE"""),0.0)</f>
        <v>0</v>
      </c>
      <c r="AP27" s="44">
        <f>IFERROR(__xludf.DUMMYFUNCTION("""COMPUTED_VALUE"""),0.0)</f>
        <v>0</v>
      </c>
      <c r="AQ27" s="44">
        <f>IFERROR(__xludf.DUMMYFUNCTION("""COMPUTED_VALUE"""),1.0)</f>
        <v>1</v>
      </c>
      <c r="AR27" s="44">
        <f>IFERROR(__xludf.DUMMYFUNCTION("""COMPUTED_VALUE"""),264.0)</f>
        <v>264</v>
      </c>
      <c r="AS27" s="44">
        <f>IFERROR(__xludf.DUMMYFUNCTION("""COMPUTED_VALUE"""),3.0)</f>
        <v>3</v>
      </c>
      <c r="AT27" s="44">
        <f>IFERROR(__xludf.DUMMYFUNCTION("""COMPUTED_VALUE"""),0.0)</f>
        <v>0</v>
      </c>
      <c r="AU27" s="44">
        <f>IFERROR(__xludf.DUMMYFUNCTION("""COMPUTED_VALUE"""),10.0)</f>
        <v>10</v>
      </c>
      <c r="AV27" s="44">
        <f>IFERROR(__xludf.DUMMYFUNCTION("""COMPUTED_VALUE"""),1.0)</f>
        <v>1</v>
      </c>
      <c r="AW27" s="44">
        <f>IFERROR(__xludf.DUMMYFUNCTION("""COMPUTED_VALUE"""),1.0)</f>
        <v>1</v>
      </c>
      <c r="AX27" s="45">
        <f t="shared" si="2"/>
        <v>321</v>
      </c>
    </row>
    <row r="28" ht="15.75" customHeight="1">
      <c r="A28" s="46" t="s">
        <v>21</v>
      </c>
      <c r="B28" s="47" t="s">
        <v>211</v>
      </c>
      <c r="C28" s="48">
        <v>3.0</v>
      </c>
      <c r="D28" s="48">
        <v>568.0</v>
      </c>
      <c r="E28" s="49">
        <f>IFERROR(__xludf.DUMMYFUNCTION("""COMPUTED_VALUE"""),333.0)</f>
        <v>333</v>
      </c>
      <c r="F28" s="49">
        <f>IFERROR(__xludf.DUMMYFUNCTION("""COMPUTED_VALUE"""),1.0)</f>
        <v>1</v>
      </c>
      <c r="G28" s="49">
        <f>IFERROR(__xludf.DUMMYFUNCTION("""COMPUTED_VALUE"""),1.0)</f>
        <v>1</v>
      </c>
      <c r="H28" s="49">
        <f>IFERROR(__xludf.DUMMYFUNCTION("""COMPUTED_VALUE"""),330.0)</f>
        <v>330</v>
      </c>
      <c r="I28" s="44">
        <f>IFERROR(__xludf.DUMMYFUNCTION("""COMPUTED_VALUE"""),1.0)</f>
        <v>1</v>
      </c>
      <c r="J28" s="44">
        <f>IFERROR(__xludf.DUMMYFUNCTION("""COMPUTED_VALUE"""),0.0)</f>
        <v>0</v>
      </c>
      <c r="K28" s="44">
        <f>IFERROR(__xludf.DUMMYFUNCTION("""COMPUTED_VALUE"""),2.0)</f>
        <v>2</v>
      </c>
      <c r="L28" s="44">
        <f>IFERROR(__xludf.DUMMYFUNCTION("""COMPUTED_VALUE"""),1.0)</f>
        <v>1</v>
      </c>
      <c r="M28" s="44">
        <f>IFERROR(__xludf.DUMMYFUNCTION("""COMPUTED_VALUE"""),0.0)</f>
        <v>0</v>
      </c>
      <c r="N28" s="44">
        <f>IFERROR(__xludf.DUMMYFUNCTION("""COMPUTED_VALUE"""),1.0)</f>
        <v>1</v>
      </c>
      <c r="O28" s="44">
        <f>IFERROR(__xludf.DUMMYFUNCTION("""COMPUTED_VALUE"""),0.0)</f>
        <v>0</v>
      </c>
      <c r="P28" s="44">
        <f>IFERROR(__xludf.DUMMYFUNCTION("""COMPUTED_VALUE"""),0.0)</f>
        <v>0</v>
      </c>
      <c r="Q28" s="44">
        <f>IFERROR(__xludf.DUMMYFUNCTION("""COMPUTED_VALUE"""),1.0)</f>
        <v>1</v>
      </c>
      <c r="R28" s="44">
        <f>IFERROR(__xludf.DUMMYFUNCTION("""COMPUTED_VALUE"""),5.0)</f>
        <v>5</v>
      </c>
      <c r="S28" s="44">
        <f>IFERROR(__xludf.DUMMYFUNCTION("""COMPUTED_VALUE"""),0.0)</f>
        <v>0</v>
      </c>
      <c r="T28" s="44">
        <f>IFERROR(__xludf.DUMMYFUNCTION("""COMPUTED_VALUE"""),0.0)</f>
        <v>0</v>
      </c>
      <c r="U28" s="44">
        <f>IFERROR(__xludf.DUMMYFUNCTION("""COMPUTED_VALUE"""),0.0)</f>
        <v>0</v>
      </c>
      <c r="V28" s="44">
        <f>IFERROR(__xludf.DUMMYFUNCTION("""COMPUTED_VALUE"""),1.0)</f>
        <v>1</v>
      </c>
      <c r="W28" s="44">
        <f>IFERROR(__xludf.DUMMYFUNCTION("""COMPUTED_VALUE"""),1.0)</f>
        <v>1</v>
      </c>
      <c r="X28" s="44">
        <f>IFERROR(__xludf.DUMMYFUNCTION("""COMPUTED_VALUE"""),0.0)</f>
        <v>0</v>
      </c>
      <c r="Y28" s="44">
        <f>IFERROR(__xludf.DUMMYFUNCTION("""COMPUTED_VALUE"""),0.0)</f>
        <v>0</v>
      </c>
      <c r="Z28" s="44">
        <f>IFERROR(__xludf.DUMMYFUNCTION("""COMPUTED_VALUE"""),2.0)</f>
        <v>2</v>
      </c>
      <c r="AA28" s="44">
        <f>IFERROR(__xludf.DUMMYFUNCTION("""COMPUTED_VALUE"""),0.0)</f>
        <v>0</v>
      </c>
      <c r="AB28" s="44">
        <f>IFERROR(__xludf.DUMMYFUNCTION("""COMPUTED_VALUE"""),0.0)</f>
        <v>0</v>
      </c>
      <c r="AC28" s="44">
        <f>IFERROR(__xludf.DUMMYFUNCTION("""COMPUTED_VALUE"""),0.0)</f>
        <v>0</v>
      </c>
      <c r="AD28" s="44">
        <f>IFERROR(__xludf.DUMMYFUNCTION("""COMPUTED_VALUE"""),0.0)</f>
        <v>0</v>
      </c>
      <c r="AE28" s="44">
        <f>IFERROR(__xludf.DUMMYFUNCTION("""COMPUTED_VALUE"""),0.0)</f>
        <v>0</v>
      </c>
      <c r="AF28" s="44">
        <f>IFERROR(__xludf.DUMMYFUNCTION("""COMPUTED_VALUE"""),0.0)</f>
        <v>0</v>
      </c>
      <c r="AG28" s="44">
        <f>IFERROR(__xludf.DUMMYFUNCTION("""COMPUTED_VALUE"""),0.0)</f>
        <v>0</v>
      </c>
      <c r="AH28" s="44">
        <f>IFERROR(__xludf.DUMMYFUNCTION("""COMPUTED_VALUE"""),0.0)</f>
        <v>0</v>
      </c>
      <c r="AI28" s="44">
        <f>IFERROR(__xludf.DUMMYFUNCTION("""COMPUTED_VALUE"""),0.0)</f>
        <v>0</v>
      </c>
      <c r="AJ28" s="44">
        <f>IFERROR(__xludf.DUMMYFUNCTION("""COMPUTED_VALUE"""),0.0)</f>
        <v>0</v>
      </c>
      <c r="AK28" s="44">
        <f>IFERROR(__xludf.DUMMYFUNCTION("""COMPUTED_VALUE"""),0.0)</f>
        <v>0</v>
      </c>
      <c r="AL28" s="44">
        <f>IFERROR(__xludf.DUMMYFUNCTION("""COMPUTED_VALUE"""),0.0)</f>
        <v>0</v>
      </c>
      <c r="AM28" s="44">
        <f>IFERROR(__xludf.DUMMYFUNCTION("""COMPUTED_VALUE"""),8.0)</f>
        <v>8</v>
      </c>
      <c r="AN28" s="44">
        <f>IFERROR(__xludf.DUMMYFUNCTION("""COMPUTED_VALUE"""),2.0)</f>
        <v>2</v>
      </c>
      <c r="AO28" s="44">
        <f>IFERROR(__xludf.DUMMYFUNCTION("""COMPUTED_VALUE"""),0.0)</f>
        <v>0</v>
      </c>
      <c r="AP28" s="44">
        <f>IFERROR(__xludf.DUMMYFUNCTION("""COMPUTED_VALUE"""),0.0)</f>
        <v>0</v>
      </c>
      <c r="AQ28" s="44">
        <f>IFERROR(__xludf.DUMMYFUNCTION("""COMPUTED_VALUE"""),0.0)</f>
        <v>0</v>
      </c>
      <c r="AR28" s="44">
        <f>IFERROR(__xludf.DUMMYFUNCTION("""COMPUTED_VALUE"""),283.0)</f>
        <v>283</v>
      </c>
      <c r="AS28" s="44">
        <f>IFERROR(__xludf.DUMMYFUNCTION("""COMPUTED_VALUE"""),5.0)</f>
        <v>5</v>
      </c>
      <c r="AT28" s="44">
        <f>IFERROR(__xludf.DUMMYFUNCTION("""COMPUTED_VALUE"""),0.0)</f>
        <v>0</v>
      </c>
      <c r="AU28" s="44">
        <f>IFERROR(__xludf.DUMMYFUNCTION("""COMPUTED_VALUE"""),13.0)</f>
        <v>13</v>
      </c>
      <c r="AV28" s="44">
        <f>IFERROR(__xludf.DUMMYFUNCTION("""COMPUTED_VALUE"""),4.0)</f>
        <v>4</v>
      </c>
      <c r="AW28" s="44">
        <f>IFERROR(__xludf.DUMMYFUNCTION("""COMPUTED_VALUE"""),0.0)</f>
        <v>0</v>
      </c>
      <c r="AX28" s="45">
        <f t="shared" si="2"/>
        <v>330</v>
      </c>
    </row>
    <row r="29" ht="15.75" customHeight="1">
      <c r="A29" s="46" t="s">
        <v>21</v>
      </c>
      <c r="B29" s="47" t="s">
        <v>211</v>
      </c>
      <c r="C29" s="48">
        <v>4.0</v>
      </c>
      <c r="D29" s="48">
        <v>519.0</v>
      </c>
      <c r="E29" s="49">
        <f>IFERROR(__xludf.DUMMYFUNCTION("""COMPUTED_VALUE"""),268.0)</f>
        <v>268</v>
      </c>
      <c r="F29" s="49">
        <f>IFERROR(__xludf.DUMMYFUNCTION("""COMPUTED_VALUE"""),4.0)</f>
        <v>4</v>
      </c>
      <c r="G29" s="49">
        <f>IFERROR(__xludf.DUMMYFUNCTION("""COMPUTED_VALUE"""),1.0)</f>
        <v>1</v>
      </c>
      <c r="H29" s="49">
        <f>IFERROR(__xludf.DUMMYFUNCTION("""COMPUTED_VALUE"""),267.0)</f>
        <v>267</v>
      </c>
      <c r="I29" s="44">
        <f>IFERROR(__xludf.DUMMYFUNCTION("""COMPUTED_VALUE"""),0.0)</f>
        <v>0</v>
      </c>
      <c r="J29" s="44">
        <f>IFERROR(__xludf.DUMMYFUNCTION("""COMPUTED_VALUE"""),0.0)</f>
        <v>0</v>
      </c>
      <c r="K29" s="44">
        <f>IFERROR(__xludf.DUMMYFUNCTION("""COMPUTED_VALUE"""),3.0)</f>
        <v>3</v>
      </c>
      <c r="L29" s="44">
        <f>IFERROR(__xludf.DUMMYFUNCTION("""COMPUTED_VALUE"""),0.0)</f>
        <v>0</v>
      </c>
      <c r="M29" s="44">
        <f>IFERROR(__xludf.DUMMYFUNCTION("""COMPUTED_VALUE"""),2.0)</f>
        <v>2</v>
      </c>
      <c r="N29" s="44">
        <f>IFERROR(__xludf.DUMMYFUNCTION("""COMPUTED_VALUE"""),1.0)</f>
        <v>1</v>
      </c>
      <c r="O29" s="44">
        <f>IFERROR(__xludf.DUMMYFUNCTION("""COMPUTED_VALUE"""),0.0)</f>
        <v>0</v>
      </c>
      <c r="P29" s="44">
        <f>IFERROR(__xludf.DUMMYFUNCTION("""COMPUTED_VALUE"""),0.0)</f>
        <v>0</v>
      </c>
      <c r="Q29" s="44">
        <f>IFERROR(__xludf.DUMMYFUNCTION("""COMPUTED_VALUE"""),1.0)</f>
        <v>1</v>
      </c>
      <c r="R29" s="44">
        <f>IFERROR(__xludf.DUMMYFUNCTION("""COMPUTED_VALUE"""),14.0)</f>
        <v>14</v>
      </c>
      <c r="S29" s="44">
        <f>IFERROR(__xludf.DUMMYFUNCTION("""COMPUTED_VALUE"""),0.0)</f>
        <v>0</v>
      </c>
      <c r="T29" s="44">
        <f>IFERROR(__xludf.DUMMYFUNCTION("""COMPUTED_VALUE"""),0.0)</f>
        <v>0</v>
      </c>
      <c r="U29" s="44">
        <f>IFERROR(__xludf.DUMMYFUNCTION("""COMPUTED_VALUE"""),0.0)</f>
        <v>0</v>
      </c>
      <c r="V29" s="44">
        <f>IFERROR(__xludf.DUMMYFUNCTION("""COMPUTED_VALUE"""),0.0)</f>
        <v>0</v>
      </c>
      <c r="W29" s="44">
        <f>IFERROR(__xludf.DUMMYFUNCTION("""COMPUTED_VALUE"""),1.0)</f>
        <v>1</v>
      </c>
      <c r="X29" s="44">
        <f>IFERROR(__xludf.DUMMYFUNCTION("""COMPUTED_VALUE"""),0.0)</f>
        <v>0</v>
      </c>
      <c r="Y29" s="44">
        <f>IFERROR(__xludf.DUMMYFUNCTION("""COMPUTED_VALUE"""),0.0)</f>
        <v>0</v>
      </c>
      <c r="Z29" s="44">
        <f>IFERROR(__xludf.DUMMYFUNCTION("""COMPUTED_VALUE"""),0.0)</f>
        <v>0</v>
      </c>
      <c r="AA29" s="44">
        <f>IFERROR(__xludf.DUMMYFUNCTION("""COMPUTED_VALUE"""),0.0)</f>
        <v>0</v>
      </c>
      <c r="AB29" s="44">
        <f>IFERROR(__xludf.DUMMYFUNCTION("""COMPUTED_VALUE"""),0.0)</f>
        <v>0</v>
      </c>
      <c r="AC29" s="44">
        <f>IFERROR(__xludf.DUMMYFUNCTION("""COMPUTED_VALUE"""),2.0)</f>
        <v>2</v>
      </c>
      <c r="AD29" s="44">
        <f>IFERROR(__xludf.DUMMYFUNCTION("""COMPUTED_VALUE"""),0.0)</f>
        <v>0</v>
      </c>
      <c r="AE29" s="44">
        <f>IFERROR(__xludf.DUMMYFUNCTION("""COMPUTED_VALUE"""),0.0)</f>
        <v>0</v>
      </c>
      <c r="AF29" s="44">
        <f>IFERROR(__xludf.DUMMYFUNCTION("""COMPUTED_VALUE"""),0.0)</f>
        <v>0</v>
      </c>
      <c r="AG29" s="44">
        <f>IFERROR(__xludf.DUMMYFUNCTION("""COMPUTED_VALUE"""),0.0)</f>
        <v>0</v>
      </c>
      <c r="AH29" s="44">
        <f>IFERROR(__xludf.DUMMYFUNCTION("""COMPUTED_VALUE"""),0.0)</f>
        <v>0</v>
      </c>
      <c r="AI29" s="44">
        <f>IFERROR(__xludf.DUMMYFUNCTION("""COMPUTED_VALUE"""),0.0)</f>
        <v>0</v>
      </c>
      <c r="AJ29" s="44">
        <f>IFERROR(__xludf.DUMMYFUNCTION("""COMPUTED_VALUE"""),0.0)</f>
        <v>0</v>
      </c>
      <c r="AK29" s="44">
        <f>IFERROR(__xludf.DUMMYFUNCTION("""COMPUTED_VALUE"""),1.0)</f>
        <v>1</v>
      </c>
      <c r="AL29" s="44">
        <f>IFERROR(__xludf.DUMMYFUNCTION("""COMPUTED_VALUE"""),0.0)</f>
        <v>0</v>
      </c>
      <c r="AM29" s="44">
        <f>IFERROR(__xludf.DUMMYFUNCTION("""COMPUTED_VALUE"""),17.0)</f>
        <v>17</v>
      </c>
      <c r="AN29" s="44">
        <f>IFERROR(__xludf.DUMMYFUNCTION("""COMPUTED_VALUE"""),1.0)</f>
        <v>1</v>
      </c>
      <c r="AO29" s="44">
        <f>IFERROR(__xludf.DUMMYFUNCTION("""COMPUTED_VALUE"""),0.0)</f>
        <v>0</v>
      </c>
      <c r="AP29" s="44">
        <f>IFERROR(__xludf.DUMMYFUNCTION("""COMPUTED_VALUE"""),0.0)</f>
        <v>0</v>
      </c>
      <c r="AQ29" s="44">
        <f>IFERROR(__xludf.DUMMYFUNCTION("""COMPUTED_VALUE"""),0.0)</f>
        <v>0</v>
      </c>
      <c r="AR29" s="44">
        <f>IFERROR(__xludf.DUMMYFUNCTION("""COMPUTED_VALUE"""),220.0)</f>
        <v>220</v>
      </c>
      <c r="AS29" s="44">
        <f>IFERROR(__xludf.DUMMYFUNCTION("""COMPUTED_VALUE"""),0.0)</f>
        <v>0</v>
      </c>
      <c r="AT29" s="44">
        <f>IFERROR(__xludf.DUMMYFUNCTION("""COMPUTED_VALUE"""),0.0)</f>
        <v>0</v>
      </c>
      <c r="AU29" s="44">
        <f>IFERROR(__xludf.DUMMYFUNCTION("""COMPUTED_VALUE"""),3.0)</f>
        <v>3</v>
      </c>
      <c r="AV29" s="44">
        <f>IFERROR(__xludf.DUMMYFUNCTION("""COMPUTED_VALUE"""),0.0)</f>
        <v>0</v>
      </c>
      <c r="AW29" s="44">
        <f>IFERROR(__xludf.DUMMYFUNCTION("""COMPUTED_VALUE"""),1.0)</f>
        <v>1</v>
      </c>
      <c r="AX29" s="45">
        <f t="shared" si="2"/>
        <v>267</v>
      </c>
    </row>
    <row r="30" ht="15.75" customHeight="1">
      <c r="A30" s="46" t="s">
        <v>21</v>
      </c>
      <c r="B30" s="47" t="s">
        <v>212</v>
      </c>
      <c r="C30" s="48">
        <v>1.0</v>
      </c>
      <c r="D30" s="48">
        <v>511.0</v>
      </c>
      <c r="E30" s="49">
        <f>IFERROR(__xludf.DUMMYFUNCTION("""COMPUTED_VALUE"""),169.0)</f>
        <v>169</v>
      </c>
      <c r="F30" s="49">
        <f>IFERROR(__xludf.DUMMYFUNCTION("""COMPUTED_VALUE"""),1.0)</f>
        <v>1</v>
      </c>
      <c r="G30" s="49">
        <f>IFERROR(__xludf.DUMMYFUNCTION("""COMPUTED_VALUE"""),1.0)</f>
        <v>1</v>
      </c>
      <c r="H30" s="49">
        <f>IFERROR(__xludf.DUMMYFUNCTION("""COMPUTED_VALUE"""),168.0)</f>
        <v>168</v>
      </c>
      <c r="I30" s="44">
        <f>IFERROR(__xludf.DUMMYFUNCTION("""COMPUTED_VALUE"""),0.0)</f>
        <v>0</v>
      </c>
      <c r="J30" s="44">
        <f>IFERROR(__xludf.DUMMYFUNCTION("""COMPUTED_VALUE"""),0.0)</f>
        <v>0</v>
      </c>
      <c r="K30" s="44">
        <f>IFERROR(__xludf.DUMMYFUNCTION("""COMPUTED_VALUE"""),3.0)</f>
        <v>3</v>
      </c>
      <c r="L30" s="44">
        <f>IFERROR(__xludf.DUMMYFUNCTION("""COMPUTED_VALUE"""),0.0)</f>
        <v>0</v>
      </c>
      <c r="M30" s="44">
        <f>IFERROR(__xludf.DUMMYFUNCTION("""COMPUTED_VALUE"""),1.0)</f>
        <v>1</v>
      </c>
      <c r="N30" s="44">
        <f>IFERROR(__xludf.DUMMYFUNCTION("""COMPUTED_VALUE"""),2.0)</f>
        <v>2</v>
      </c>
      <c r="O30" s="44">
        <f>IFERROR(__xludf.DUMMYFUNCTION("""COMPUTED_VALUE"""),1.0)</f>
        <v>1</v>
      </c>
      <c r="P30" s="44">
        <f>IFERROR(__xludf.DUMMYFUNCTION("""COMPUTED_VALUE"""),1.0)</f>
        <v>1</v>
      </c>
      <c r="Q30" s="44">
        <f>IFERROR(__xludf.DUMMYFUNCTION("""COMPUTED_VALUE"""),0.0)</f>
        <v>0</v>
      </c>
      <c r="R30" s="44">
        <f>IFERROR(__xludf.DUMMYFUNCTION("""COMPUTED_VALUE"""),1.0)</f>
        <v>1</v>
      </c>
      <c r="S30" s="44">
        <f>IFERROR(__xludf.DUMMYFUNCTION("""COMPUTED_VALUE"""),3.0)</f>
        <v>3</v>
      </c>
      <c r="T30" s="44">
        <f>IFERROR(__xludf.DUMMYFUNCTION("""COMPUTED_VALUE"""),0.0)</f>
        <v>0</v>
      </c>
      <c r="U30" s="44">
        <f>IFERROR(__xludf.DUMMYFUNCTION("""COMPUTED_VALUE"""),0.0)</f>
        <v>0</v>
      </c>
      <c r="V30" s="44">
        <f>IFERROR(__xludf.DUMMYFUNCTION("""COMPUTED_VALUE"""),0.0)</f>
        <v>0</v>
      </c>
      <c r="W30" s="44">
        <f>IFERROR(__xludf.DUMMYFUNCTION("""COMPUTED_VALUE"""),0.0)</f>
        <v>0</v>
      </c>
      <c r="X30" s="44">
        <f>IFERROR(__xludf.DUMMYFUNCTION("""COMPUTED_VALUE"""),0.0)</f>
        <v>0</v>
      </c>
      <c r="Y30" s="44">
        <f>IFERROR(__xludf.DUMMYFUNCTION("""COMPUTED_VALUE"""),1.0)</f>
        <v>1</v>
      </c>
      <c r="Z30" s="44">
        <f>IFERROR(__xludf.DUMMYFUNCTION("""COMPUTED_VALUE"""),0.0)</f>
        <v>0</v>
      </c>
      <c r="AA30" s="44">
        <f>IFERROR(__xludf.DUMMYFUNCTION("""COMPUTED_VALUE"""),0.0)</f>
        <v>0</v>
      </c>
      <c r="AB30" s="44">
        <f>IFERROR(__xludf.DUMMYFUNCTION("""COMPUTED_VALUE"""),0.0)</f>
        <v>0</v>
      </c>
      <c r="AC30" s="44">
        <f>IFERROR(__xludf.DUMMYFUNCTION("""COMPUTED_VALUE"""),0.0)</f>
        <v>0</v>
      </c>
      <c r="AD30" s="44">
        <f>IFERROR(__xludf.DUMMYFUNCTION("""COMPUTED_VALUE"""),0.0)</f>
        <v>0</v>
      </c>
      <c r="AE30" s="44">
        <f>IFERROR(__xludf.DUMMYFUNCTION("""COMPUTED_VALUE"""),0.0)</f>
        <v>0</v>
      </c>
      <c r="AF30" s="44">
        <f>IFERROR(__xludf.DUMMYFUNCTION("""COMPUTED_VALUE"""),1.0)</f>
        <v>1</v>
      </c>
      <c r="AG30" s="44">
        <f>IFERROR(__xludf.DUMMYFUNCTION("""COMPUTED_VALUE"""),0.0)</f>
        <v>0</v>
      </c>
      <c r="AH30" s="44">
        <f>IFERROR(__xludf.DUMMYFUNCTION("""COMPUTED_VALUE"""),0.0)</f>
        <v>0</v>
      </c>
      <c r="AI30" s="44">
        <f>IFERROR(__xludf.DUMMYFUNCTION("""COMPUTED_VALUE"""),0.0)</f>
        <v>0</v>
      </c>
      <c r="AJ30" s="44">
        <f>IFERROR(__xludf.DUMMYFUNCTION("""COMPUTED_VALUE"""),0.0)</f>
        <v>0</v>
      </c>
      <c r="AK30" s="44">
        <f>IFERROR(__xludf.DUMMYFUNCTION("""COMPUTED_VALUE"""),0.0)</f>
        <v>0</v>
      </c>
      <c r="AL30" s="44">
        <f>IFERROR(__xludf.DUMMYFUNCTION("""COMPUTED_VALUE"""),0.0)</f>
        <v>0</v>
      </c>
      <c r="AM30" s="44">
        <f>IFERROR(__xludf.DUMMYFUNCTION("""COMPUTED_VALUE"""),10.0)</f>
        <v>10</v>
      </c>
      <c r="AN30" s="44">
        <f>IFERROR(__xludf.DUMMYFUNCTION("""COMPUTED_VALUE"""),0.0)</f>
        <v>0</v>
      </c>
      <c r="AO30" s="44">
        <f>IFERROR(__xludf.DUMMYFUNCTION("""COMPUTED_VALUE"""),0.0)</f>
        <v>0</v>
      </c>
      <c r="AP30" s="44">
        <f>IFERROR(__xludf.DUMMYFUNCTION("""COMPUTED_VALUE"""),0.0)</f>
        <v>0</v>
      </c>
      <c r="AQ30" s="44">
        <f>IFERROR(__xludf.DUMMYFUNCTION("""COMPUTED_VALUE"""),0.0)</f>
        <v>0</v>
      </c>
      <c r="AR30" s="44">
        <f>IFERROR(__xludf.DUMMYFUNCTION("""COMPUTED_VALUE"""),44.0)</f>
        <v>44</v>
      </c>
      <c r="AS30" s="44">
        <f>IFERROR(__xludf.DUMMYFUNCTION("""COMPUTED_VALUE"""),0.0)</f>
        <v>0</v>
      </c>
      <c r="AT30" s="44">
        <f>IFERROR(__xludf.DUMMYFUNCTION("""COMPUTED_VALUE"""),0.0)</f>
        <v>0</v>
      </c>
      <c r="AU30" s="44">
        <f>IFERROR(__xludf.DUMMYFUNCTION("""COMPUTED_VALUE"""),99.0)</f>
        <v>99</v>
      </c>
      <c r="AV30" s="44">
        <f>IFERROR(__xludf.DUMMYFUNCTION("""COMPUTED_VALUE"""),0.0)</f>
        <v>0</v>
      </c>
      <c r="AW30" s="44">
        <f>IFERROR(__xludf.DUMMYFUNCTION("""COMPUTED_VALUE"""),1.0)</f>
        <v>1</v>
      </c>
      <c r="AX30" s="45">
        <f t="shared" si="2"/>
        <v>168</v>
      </c>
    </row>
    <row r="31" ht="15.75" customHeight="1">
      <c r="A31" s="46" t="s">
        <v>21</v>
      </c>
      <c r="B31" s="47" t="s">
        <v>213</v>
      </c>
      <c r="C31" s="48">
        <v>1.0</v>
      </c>
      <c r="D31" s="48">
        <v>320.0</v>
      </c>
      <c r="E31" s="49">
        <f>IFERROR(__xludf.DUMMYFUNCTION("""COMPUTED_VALUE"""),137.0)</f>
        <v>137</v>
      </c>
      <c r="F31" s="49">
        <f>IFERROR(__xludf.DUMMYFUNCTION("""COMPUTED_VALUE"""),2.0)</f>
        <v>2</v>
      </c>
      <c r="G31" s="49">
        <f>IFERROR(__xludf.DUMMYFUNCTION("""COMPUTED_VALUE"""),0.0)</f>
        <v>0</v>
      </c>
      <c r="H31" s="49">
        <f>IFERROR(__xludf.DUMMYFUNCTION("""COMPUTED_VALUE"""),137.0)</f>
        <v>137</v>
      </c>
      <c r="I31" s="44">
        <f>IFERROR(__xludf.DUMMYFUNCTION("""COMPUTED_VALUE"""),0.0)</f>
        <v>0</v>
      </c>
      <c r="J31" s="44">
        <f>IFERROR(__xludf.DUMMYFUNCTION("""COMPUTED_VALUE"""),0.0)</f>
        <v>0</v>
      </c>
      <c r="K31" s="44">
        <f>IFERROR(__xludf.DUMMYFUNCTION("""COMPUTED_VALUE"""),1.0)</f>
        <v>1</v>
      </c>
      <c r="L31" s="44">
        <f>IFERROR(__xludf.DUMMYFUNCTION("""COMPUTED_VALUE"""),0.0)</f>
        <v>0</v>
      </c>
      <c r="M31" s="44">
        <f>IFERROR(__xludf.DUMMYFUNCTION("""COMPUTED_VALUE"""),0.0)</f>
        <v>0</v>
      </c>
      <c r="N31" s="44">
        <f>IFERROR(__xludf.DUMMYFUNCTION("""COMPUTED_VALUE"""),0.0)</f>
        <v>0</v>
      </c>
      <c r="O31" s="44">
        <f>IFERROR(__xludf.DUMMYFUNCTION("""COMPUTED_VALUE"""),0.0)</f>
        <v>0</v>
      </c>
      <c r="P31" s="44">
        <f>IFERROR(__xludf.DUMMYFUNCTION("""COMPUTED_VALUE"""),0.0)</f>
        <v>0</v>
      </c>
      <c r="Q31" s="44">
        <f>IFERROR(__xludf.DUMMYFUNCTION("""COMPUTED_VALUE"""),0.0)</f>
        <v>0</v>
      </c>
      <c r="R31" s="44">
        <f>IFERROR(__xludf.DUMMYFUNCTION("""COMPUTED_VALUE"""),0.0)</f>
        <v>0</v>
      </c>
      <c r="S31" s="44">
        <f>IFERROR(__xludf.DUMMYFUNCTION("""COMPUTED_VALUE"""),0.0)</f>
        <v>0</v>
      </c>
      <c r="T31" s="44">
        <f>IFERROR(__xludf.DUMMYFUNCTION("""COMPUTED_VALUE"""),0.0)</f>
        <v>0</v>
      </c>
      <c r="U31" s="44">
        <f>IFERROR(__xludf.DUMMYFUNCTION("""COMPUTED_VALUE"""),0.0)</f>
        <v>0</v>
      </c>
      <c r="V31" s="44">
        <f>IFERROR(__xludf.DUMMYFUNCTION("""COMPUTED_VALUE"""),1.0)</f>
        <v>1</v>
      </c>
      <c r="W31" s="44">
        <f>IFERROR(__xludf.DUMMYFUNCTION("""COMPUTED_VALUE"""),0.0)</f>
        <v>0</v>
      </c>
      <c r="X31" s="44">
        <f>IFERROR(__xludf.DUMMYFUNCTION("""COMPUTED_VALUE"""),1.0)</f>
        <v>1</v>
      </c>
      <c r="Y31" s="44">
        <f>IFERROR(__xludf.DUMMYFUNCTION("""COMPUTED_VALUE"""),0.0)</f>
        <v>0</v>
      </c>
      <c r="Z31" s="44">
        <f>IFERROR(__xludf.DUMMYFUNCTION("""COMPUTED_VALUE"""),0.0)</f>
        <v>0</v>
      </c>
      <c r="AA31" s="44">
        <f>IFERROR(__xludf.DUMMYFUNCTION("""COMPUTED_VALUE"""),1.0)</f>
        <v>1</v>
      </c>
      <c r="AB31" s="44">
        <f>IFERROR(__xludf.DUMMYFUNCTION("""COMPUTED_VALUE"""),0.0)</f>
        <v>0</v>
      </c>
      <c r="AC31" s="44">
        <f>IFERROR(__xludf.DUMMYFUNCTION("""COMPUTED_VALUE"""),0.0)</f>
        <v>0</v>
      </c>
      <c r="AD31" s="44">
        <f>IFERROR(__xludf.DUMMYFUNCTION("""COMPUTED_VALUE"""),0.0)</f>
        <v>0</v>
      </c>
      <c r="AE31" s="44">
        <f>IFERROR(__xludf.DUMMYFUNCTION("""COMPUTED_VALUE"""),0.0)</f>
        <v>0</v>
      </c>
      <c r="AF31" s="44">
        <f>IFERROR(__xludf.DUMMYFUNCTION("""COMPUTED_VALUE"""),0.0)</f>
        <v>0</v>
      </c>
      <c r="AG31" s="44">
        <f>IFERROR(__xludf.DUMMYFUNCTION("""COMPUTED_VALUE"""),0.0)</f>
        <v>0</v>
      </c>
      <c r="AH31" s="44">
        <f>IFERROR(__xludf.DUMMYFUNCTION("""COMPUTED_VALUE"""),1.0)</f>
        <v>1</v>
      </c>
      <c r="AI31" s="44">
        <f>IFERROR(__xludf.DUMMYFUNCTION("""COMPUTED_VALUE"""),0.0)</f>
        <v>0</v>
      </c>
      <c r="AJ31" s="44">
        <f>IFERROR(__xludf.DUMMYFUNCTION("""COMPUTED_VALUE"""),0.0)</f>
        <v>0</v>
      </c>
      <c r="AK31" s="44">
        <f>IFERROR(__xludf.DUMMYFUNCTION("""COMPUTED_VALUE"""),0.0)</f>
        <v>0</v>
      </c>
      <c r="AL31" s="44">
        <f>IFERROR(__xludf.DUMMYFUNCTION("""COMPUTED_VALUE"""),0.0)</f>
        <v>0</v>
      </c>
      <c r="AM31" s="44">
        <f>IFERROR(__xludf.DUMMYFUNCTION("""COMPUTED_VALUE"""),36.0)</f>
        <v>36</v>
      </c>
      <c r="AN31" s="44">
        <f>IFERROR(__xludf.DUMMYFUNCTION("""COMPUTED_VALUE"""),2.0)</f>
        <v>2</v>
      </c>
      <c r="AO31" s="44">
        <f>IFERROR(__xludf.DUMMYFUNCTION("""COMPUTED_VALUE"""),0.0)</f>
        <v>0</v>
      </c>
      <c r="AP31" s="44">
        <f>IFERROR(__xludf.DUMMYFUNCTION("""COMPUTED_VALUE"""),1.0)</f>
        <v>1</v>
      </c>
      <c r="AQ31" s="44">
        <f>IFERROR(__xludf.DUMMYFUNCTION("""COMPUTED_VALUE"""),0.0)</f>
        <v>0</v>
      </c>
      <c r="AR31" s="44">
        <f>IFERROR(__xludf.DUMMYFUNCTION("""COMPUTED_VALUE"""),24.0)</f>
        <v>24</v>
      </c>
      <c r="AS31" s="44">
        <f>IFERROR(__xludf.DUMMYFUNCTION("""COMPUTED_VALUE"""),2.0)</f>
        <v>2</v>
      </c>
      <c r="AT31" s="44">
        <f>IFERROR(__xludf.DUMMYFUNCTION("""COMPUTED_VALUE"""),0.0)</f>
        <v>0</v>
      </c>
      <c r="AU31" s="44">
        <f>IFERROR(__xludf.DUMMYFUNCTION("""COMPUTED_VALUE"""),64.0)</f>
        <v>64</v>
      </c>
      <c r="AV31" s="44">
        <f>IFERROR(__xludf.DUMMYFUNCTION("""COMPUTED_VALUE"""),2.0)</f>
        <v>2</v>
      </c>
      <c r="AW31" s="44">
        <f>IFERROR(__xludf.DUMMYFUNCTION("""COMPUTED_VALUE"""),1.0)</f>
        <v>1</v>
      </c>
      <c r="AX31" s="45">
        <f t="shared" si="2"/>
        <v>137</v>
      </c>
    </row>
    <row r="32" ht="15.75" customHeight="1">
      <c r="A32" s="46" t="s">
        <v>21</v>
      </c>
      <c r="B32" s="47" t="s">
        <v>214</v>
      </c>
      <c r="C32" s="48">
        <v>1.0</v>
      </c>
      <c r="D32" s="48">
        <v>539.0</v>
      </c>
      <c r="E32" s="49">
        <f>IFERROR(__xludf.DUMMYFUNCTION("""COMPUTED_VALUE"""),272.0)</f>
        <v>272</v>
      </c>
      <c r="F32" s="49">
        <f>IFERROR(__xludf.DUMMYFUNCTION("""COMPUTED_VALUE"""),3.0)</f>
        <v>3</v>
      </c>
      <c r="G32" s="49">
        <f>IFERROR(__xludf.DUMMYFUNCTION("""COMPUTED_VALUE"""),1.0)</f>
        <v>1</v>
      </c>
      <c r="H32" s="49">
        <f>IFERROR(__xludf.DUMMYFUNCTION("""COMPUTED_VALUE"""),271.0)</f>
        <v>271</v>
      </c>
      <c r="I32" s="44">
        <f>IFERROR(__xludf.DUMMYFUNCTION("""COMPUTED_VALUE"""),0.0)</f>
        <v>0</v>
      </c>
      <c r="J32" s="44">
        <f>IFERROR(__xludf.DUMMYFUNCTION("""COMPUTED_VALUE"""),0.0)</f>
        <v>0</v>
      </c>
      <c r="K32" s="44">
        <f>IFERROR(__xludf.DUMMYFUNCTION("""COMPUTED_VALUE"""),15.0)</f>
        <v>15</v>
      </c>
      <c r="L32" s="44">
        <f>IFERROR(__xludf.DUMMYFUNCTION("""COMPUTED_VALUE"""),1.0)</f>
        <v>1</v>
      </c>
      <c r="M32" s="44">
        <f>IFERROR(__xludf.DUMMYFUNCTION("""COMPUTED_VALUE"""),0.0)</f>
        <v>0</v>
      </c>
      <c r="N32" s="44">
        <f>IFERROR(__xludf.DUMMYFUNCTION("""COMPUTED_VALUE"""),0.0)</f>
        <v>0</v>
      </c>
      <c r="O32" s="44">
        <f>IFERROR(__xludf.DUMMYFUNCTION("""COMPUTED_VALUE"""),0.0)</f>
        <v>0</v>
      </c>
      <c r="P32" s="44">
        <f>IFERROR(__xludf.DUMMYFUNCTION("""COMPUTED_VALUE"""),0.0)</f>
        <v>0</v>
      </c>
      <c r="Q32" s="44">
        <f>IFERROR(__xludf.DUMMYFUNCTION("""COMPUTED_VALUE"""),0.0)</f>
        <v>0</v>
      </c>
      <c r="R32" s="44">
        <f>IFERROR(__xludf.DUMMYFUNCTION("""COMPUTED_VALUE"""),12.0)</f>
        <v>12</v>
      </c>
      <c r="S32" s="44">
        <f>IFERROR(__xludf.DUMMYFUNCTION("""COMPUTED_VALUE"""),0.0)</f>
        <v>0</v>
      </c>
      <c r="T32" s="44">
        <f>IFERROR(__xludf.DUMMYFUNCTION("""COMPUTED_VALUE"""),3.0)</f>
        <v>3</v>
      </c>
      <c r="U32" s="44">
        <f>IFERROR(__xludf.DUMMYFUNCTION("""COMPUTED_VALUE"""),0.0)</f>
        <v>0</v>
      </c>
      <c r="V32" s="44">
        <f>IFERROR(__xludf.DUMMYFUNCTION("""COMPUTED_VALUE"""),0.0)</f>
        <v>0</v>
      </c>
      <c r="W32" s="44">
        <f>IFERROR(__xludf.DUMMYFUNCTION("""COMPUTED_VALUE"""),0.0)</f>
        <v>0</v>
      </c>
      <c r="X32" s="44">
        <f>IFERROR(__xludf.DUMMYFUNCTION("""COMPUTED_VALUE"""),0.0)</f>
        <v>0</v>
      </c>
      <c r="Y32" s="44">
        <f>IFERROR(__xludf.DUMMYFUNCTION("""COMPUTED_VALUE"""),0.0)</f>
        <v>0</v>
      </c>
      <c r="Z32" s="44">
        <f>IFERROR(__xludf.DUMMYFUNCTION("""COMPUTED_VALUE"""),0.0)</f>
        <v>0</v>
      </c>
      <c r="AA32" s="44">
        <f>IFERROR(__xludf.DUMMYFUNCTION("""COMPUTED_VALUE"""),2.0)</f>
        <v>2</v>
      </c>
      <c r="AB32" s="44">
        <f>IFERROR(__xludf.DUMMYFUNCTION("""COMPUTED_VALUE"""),0.0)</f>
        <v>0</v>
      </c>
      <c r="AC32" s="44">
        <f>IFERROR(__xludf.DUMMYFUNCTION("""COMPUTED_VALUE"""),1.0)</f>
        <v>1</v>
      </c>
      <c r="AD32" s="44">
        <f>IFERROR(__xludf.DUMMYFUNCTION("""COMPUTED_VALUE"""),0.0)</f>
        <v>0</v>
      </c>
      <c r="AE32" s="44">
        <f>IFERROR(__xludf.DUMMYFUNCTION("""COMPUTED_VALUE"""),4.0)</f>
        <v>4</v>
      </c>
      <c r="AF32" s="44">
        <f>IFERROR(__xludf.DUMMYFUNCTION("""COMPUTED_VALUE"""),0.0)</f>
        <v>0</v>
      </c>
      <c r="AG32" s="44">
        <f>IFERROR(__xludf.DUMMYFUNCTION("""COMPUTED_VALUE"""),0.0)</f>
        <v>0</v>
      </c>
      <c r="AH32" s="44">
        <f>IFERROR(__xludf.DUMMYFUNCTION("""COMPUTED_VALUE"""),0.0)</f>
        <v>0</v>
      </c>
      <c r="AI32" s="44">
        <f>IFERROR(__xludf.DUMMYFUNCTION("""COMPUTED_VALUE"""),2.0)</f>
        <v>2</v>
      </c>
      <c r="AJ32" s="44">
        <f>IFERROR(__xludf.DUMMYFUNCTION("""COMPUTED_VALUE"""),2.0)</f>
        <v>2</v>
      </c>
      <c r="AK32" s="44">
        <f>IFERROR(__xludf.DUMMYFUNCTION("""COMPUTED_VALUE"""),0.0)</f>
        <v>0</v>
      </c>
      <c r="AL32" s="44">
        <f>IFERROR(__xludf.DUMMYFUNCTION("""COMPUTED_VALUE"""),2.0)</f>
        <v>2</v>
      </c>
      <c r="AM32" s="44">
        <f>IFERROR(__xludf.DUMMYFUNCTION("""COMPUTED_VALUE"""),22.0)</f>
        <v>22</v>
      </c>
      <c r="AN32" s="44">
        <f>IFERROR(__xludf.DUMMYFUNCTION("""COMPUTED_VALUE"""),0.0)</f>
        <v>0</v>
      </c>
      <c r="AO32" s="44">
        <f>IFERROR(__xludf.DUMMYFUNCTION("""COMPUTED_VALUE"""),1.0)</f>
        <v>1</v>
      </c>
      <c r="AP32" s="44">
        <f>IFERROR(__xludf.DUMMYFUNCTION("""COMPUTED_VALUE"""),0.0)</f>
        <v>0</v>
      </c>
      <c r="AQ32" s="44">
        <f>IFERROR(__xludf.DUMMYFUNCTION("""COMPUTED_VALUE"""),2.0)</f>
        <v>2</v>
      </c>
      <c r="AR32" s="44">
        <f>IFERROR(__xludf.DUMMYFUNCTION("""COMPUTED_VALUE"""),145.0)</f>
        <v>145</v>
      </c>
      <c r="AS32" s="44">
        <f>IFERROR(__xludf.DUMMYFUNCTION("""COMPUTED_VALUE"""),5.0)</f>
        <v>5</v>
      </c>
      <c r="AT32" s="44">
        <f>IFERROR(__xludf.DUMMYFUNCTION("""COMPUTED_VALUE"""),0.0)</f>
        <v>0</v>
      </c>
      <c r="AU32" s="44">
        <f>IFERROR(__xludf.DUMMYFUNCTION("""COMPUTED_VALUE"""),44.0)</f>
        <v>44</v>
      </c>
      <c r="AV32" s="44">
        <f>IFERROR(__xludf.DUMMYFUNCTION("""COMPUTED_VALUE"""),2.0)</f>
        <v>2</v>
      </c>
      <c r="AW32" s="44">
        <f>IFERROR(__xludf.DUMMYFUNCTION("""COMPUTED_VALUE"""),6.0)</f>
        <v>6</v>
      </c>
      <c r="AX32" s="45">
        <f t="shared" si="2"/>
        <v>271</v>
      </c>
    </row>
    <row r="33" ht="15.75" customHeight="1">
      <c r="A33" s="46" t="s">
        <v>21</v>
      </c>
      <c r="B33" s="47" t="s">
        <v>215</v>
      </c>
      <c r="C33" s="48">
        <v>1.0</v>
      </c>
      <c r="D33" s="48">
        <v>274.0</v>
      </c>
      <c r="E33" s="49">
        <f>IFERROR(__xludf.DUMMYFUNCTION("""COMPUTED_VALUE"""),148.0)</f>
        <v>148</v>
      </c>
      <c r="F33" s="49">
        <f>IFERROR(__xludf.DUMMYFUNCTION("""COMPUTED_VALUE"""),5.0)</f>
        <v>5</v>
      </c>
      <c r="G33" s="49">
        <f>IFERROR(__xludf.DUMMYFUNCTION("""COMPUTED_VALUE"""),1.0)</f>
        <v>1</v>
      </c>
      <c r="H33" s="49">
        <f>IFERROR(__xludf.DUMMYFUNCTION("""COMPUTED_VALUE"""),147.0)</f>
        <v>147</v>
      </c>
      <c r="I33" s="44">
        <f>IFERROR(__xludf.DUMMYFUNCTION("""COMPUTED_VALUE"""),1.0)</f>
        <v>1</v>
      </c>
      <c r="J33" s="44">
        <f>IFERROR(__xludf.DUMMYFUNCTION("""COMPUTED_VALUE"""),0.0)</f>
        <v>0</v>
      </c>
      <c r="K33" s="44">
        <f>IFERROR(__xludf.DUMMYFUNCTION("""COMPUTED_VALUE"""),0.0)</f>
        <v>0</v>
      </c>
      <c r="L33" s="44">
        <f>IFERROR(__xludf.DUMMYFUNCTION("""COMPUTED_VALUE"""),0.0)</f>
        <v>0</v>
      </c>
      <c r="M33" s="44">
        <f>IFERROR(__xludf.DUMMYFUNCTION("""COMPUTED_VALUE"""),0.0)</f>
        <v>0</v>
      </c>
      <c r="N33" s="44">
        <f>IFERROR(__xludf.DUMMYFUNCTION("""COMPUTED_VALUE"""),0.0)</f>
        <v>0</v>
      </c>
      <c r="O33" s="44">
        <f>IFERROR(__xludf.DUMMYFUNCTION("""COMPUTED_VALUE"""),0.0)</f>
        <v>0</v>
      </c>
      <c r="P33" s="44">
        <f>IFERROR(__xludf.DUMMYFUNCTION("""COMPUTED_VALUE"""),0.0)</f>
        <v>0</v>
      </c>
      <c r="Q33" s="44">
        <f>IFERROR(__xludf.DUMMYFUNCTION("""COMPUTED_VALUE"""),0.0)</f>
        <v>0</v>
      </c>
      <c r="R33" s="44">
        <f>IFERROR(__xludf.DUMMYFUNCTION("""COMPUTED_VALUE"""),0.0)</f>
        <v>0</v>
      </c>
      <c r="S33" s="44">
        <f>IFERROR(__xludf.DUMMYFUNCTION("""COMPUTED_VALUE"""),2.0)</f>
        <v>2</v>
      </c>
      <c r="T33" s="44">
        <f>IFERROR(__xludf.DUMMYFUNCTION("""COMPUTED_VALUE"""),0.0)</f>
        <v>0</v>
      </c>
      <c r="U33" s="44">
        <f>IFERROR(__xludf.DUMMYFUNCTION("""COMPUTED_VALUE"""),0.0)</f>
        <v>0</v>
      </c>
      <c r="V33" s="44">
        <f>IFERROR(__xludf.DUMMYFUNCTION("""COMPUTED_VALUE"""),0.0)</f>
        <v>0</v>
      </c>
      <c r="W33" s="44">
        <f>IFERROR(__xludf.DUMMYFUNCTION("""COMPUTED_VALUE"""),0.0)</f>
        <v>0</v>
      </c>
      <c r="X33" s="44">
        <f>IFERROR(__xludf.DUMMYFUNCTION("""COMPUTED_VALUE"""),0.0)</f>
        <v>0</v>
      </c>
      <c r="Y33" s="44">
        <f>IFERROR(__xludf.DUMMYFUNCTION("""COMPUTED_VALUE"""),0.0)</f>
        <v>0</v>
      </c>
      <c r="Z33" s="44">
        <f>IFERROR(__xludf.DUMMYFUNCTION("""COMPUTED_VALUE"""),0.0)</f>
        <v>0</v>
      </c>
      <c r="AA33" s="44">
        <f>IFERROR(__xludf.DUMMYFUNCTION("""COMPUTED_VALUE"""),0.0)</f>
        <v>0</v>
      </c>
      <c r="AB33" s="44">
        <f>IFERROR(__xludf.DUMMYFUNCTION("""COMPUTED_VALUE"""),2.0)</f>
        <v>2</v>
      </c>
      <c r="AC33" s="44">
        <f>IFERROR(__xludf.DUMMYFUNCTION("""COMPUTED_VALUE"""),0.0)</f>
        <v>0</v>
      </c>
      <c r="AD33" s="44">
        <f>IFERROR(__xludf.DUMMYFUNCTION("""COMPUTED_VALUE"""),0.0)</f>
        <v>0</v>
      </c>
      <c r="AE33" s="44">
        <f>IFERROR(__xludf.DUMMYFUNCTION("""COMPUTED_VALUE"""),0.0)</f>
        <v>0</v>
      </c>
      <c r="AF33" s="44">
        <f>IFERROR(__xludf.DUMMYFUNCTION("""COMPUTED_VALUE"""),0.0)</f>
        <v>0</v>
      </c>
      <c r="AG33" s="44">
        <f>IFERROR(__xludf.DUMMYFUNCTION("""COMPUTED_VALUE"""),0.0)</f>
        <v>0</v>
      </c>
      <c r="AH33" s="44">
        <f>IFERROR(__xludf.DUMMYFUNCTION("""COMPUTED_VALUE"""),0.0)</f>
        <v>0</v>
      </c>
      <c r="AI33" s="44">
        <f>IFERROR(__xludf.DUMMYFUNCTION("""COMPUTED_VALUE"""),0.0)</f>
        <v>0</v>
      </c>
      <c r="AJ33" s="44">
        <f>IFERROR(__xludf.DUMMYFUNCTION("""COMPUTED_VALUE"""),0.0)</f>
        <v>0</v>
      </c>
      <c r="AK33" s="44">
        <f>IFERROR(__xludf.DUMMYFUNCTION("""COMPUTED_VALUE"""),0.0)</f>
        <v>0</v>
      </c>
      <c r="AL33" s="44">
        <f>IFERROR(__xludf.DUMMYFUNCTION("""COMPUTED_VALUE"""),0.0)</f>
        <v>0</v>
      </c>
      <c r="AM33" s="44">
        <f>IFERROR(__xludf.DUMMYFUNCTION("""COMPUTED_VALUE"""),2.0)</f>
        <v>2</v>
      </c>
      <c r="AN33" s="44">
        <f>IFERROR(__xludf.DUMMYFUNCTION("""COMPUTED_VALUE"""),1.0)</f>
        <v>1</v>
      </c>
      <c r="AO33" s="44">
        <f>IFERROR(__xludf.DUMMYFUNCTION("""COMPUTED_VALUE"""),0.0)</f>
        <v>0</v>
      </c>
      <c r="AP33" s="44">
        <f>IFERROR(__xludf.DUMMYFUNCTION("""COMPUTED_VALUE"""),0.0)</f>
        <v>0</v>
      </c>
      <c r="AQ33" s="44">
        <f>IFERROR(__xludf.DUMMYFUNCTION("""COMPUTED_VALUE"""),0.0)</f>
        <v>0</v>
      </c>
      <c r="AR33" s="44">
        <f>IFERROR(__xludf.DUMMYFUNCTION("""COMPUTED_VALUE"""),53.0)</f>
        <v>53</v>
      </c>
      <c r="AS33" s="44">
        <f>IFERROR(__xludf.DUMMYFUNCTION("""COMPUTED_VALUE"""),3.0)</f>
        <v>3</v>
      </c>
      <c r="AT33" s="44">
        <f>IFERROR(__xludf.DUMMYFUNCTION("""COMPUTED_VALUE"""),0.0)</f>
        <v>0</v>
      </c>
      <c r="AU33" s="44">
        <f>IFERROR(__xludf.DUMMYFUNCTION("""COMPUTED_VALUE"""),78.0)</f>
        <v>78</v>
      </c>
      <c r="AV33" s="44">
        <f>IFERROR(__xludf.DUMMYFUNCTION("""COMPUTED_VALUE"""),3.0)</f>
        <v>3</v>
      </c>
      <c r="AW33" s="44">
        <f>IFERROR(__xludf.DUMMYFUNCTION("""COMPUTED_VALUE"""),2.0)</f>
        <v>2</v>
      </c>
      <c r="AX33" s="45">
        <f t="shared" si="2"/>
        <v>147</v>
      </c>
    </row>
    <row r="34" ht="15.75" customHeight="1">
      <c r="A34" s="46" t="s">
        <v>21</v>
      </c>
      <c r="B34" s="47" t="s">
        <v>216</v>
      </c>
      <c r="C34" s="48">
        <v>1.0</v>
      </c>
      <c r="D34" s="48">
        <v>312.0</v>
      </c>
      <c r="E34" s="49">
        <f>IFERROR(__xludf.DUMMYFUNCTION("""COMPUTED_VALUE"""),177.0)</f>
        <v>177</v>
      </c>
      <c r="F34" s="49">
        <f>IFERROR(__xludf.DUMMYFUNCTION("""COMPUTED_VALUE"""),4.0)</f>
        <v>4</v>
      </c>
      <c r="G34" s="49">
        <f>IFERROR(__xludf.DUMMYFUNCTION("""COMPUTED_VALUE"""),4.0)</f>
        <v>4</v>
      </c>
      <c r="H34" s="49">
        <f>IFERROR(__xludf.DUMMYFUNCTION("""COMPUTED_VALUE"""),173.0)</f>
        <v>173</v>
      </c>
      <c r="I34" s="44">
        <f>IFERROR(__xludf.DUMMYFUNCTION("""COMPUTED_VALUE"""),1.0)</f>
        <v>1</v>
      </c>
      <c r="J34" s="44">
        <f>IFERROR(__xludf.DUMMYFUNCTION("""COMPUTED_VALUE"""),0.0)</f>
        <v>0</v>
      </c>
      <c r="K34" s="44">
        <f>IFERROR(__xludf.DUMMYFUNCTION("""COMPUTED_VALUE"""),3.0)</f>
        <v>3</v>
      </c>
      <c r="L34" s="44">
        <f>IFERROR(__xludf.DUMMYFUNCTION("""COMPUTED_VALUE"""),0.0)</f>
        <v>0</v>
      </c>
      <c r="M34" s="44">
        <f>IFERROR(__xludf.DUMMYFUNCTION("""COMPUTED_VALUE"""),0.0)</f>
        <v>0</v>
      </c>
      <c r="N34" s="44">
        <f>IFERROR(__xludf.DUMMYFUNCTION("""COMPUTED_VALUE"""),0.0)</f>
        <v>0</v>
      </c>
      <c r="O34" s="44">
        <f>IFERROR(__xludf.DUMMYFUNCTION("""COMPUTED_VALUE"""),0.0)</f>
        <v>0</v>
      </c>
      <c r="P34" s="44">
        <f>IFERROR(__xludf.DUMMYFUNCTION("""COMPUTED_VALUE"""),1.0)</f>
        <v>1</v>
      </c>
      <c r="Q34" s="44">
        <f>IFERROR(__xludf.DUMMYFUNCTION("""COMPUTED_VALUE"""),0.0)</f>
        <v>0</v>
      </c>
      <c r="R34" s="44">
        <f>IFERROR(__xludf.DUMMYFUNCTION("""COMPUTED_VALUE"""),1.0)</f>
        <v>1</v>
      </c>
      <c r="S34" s="44">
        <f>IFERROR(__xludf.DUMMYFUNCTION("""COMPUTED_VALUE"""),0.0)</f>
        <v>0</v>
      </c>
      <c r="T34" s="44">
        <f>IFERROR(__xludf.DUMMYFUNCTION("""COMPUTED_VALUE"""),0.0)</f>
        <v>0</v>
      </c>
      <c r="U34" s="44">
        <f>IFERROR(__xludf.DUMMYFUNCTION("""COMPUTED_VALUE"""),0.0)</f>
        <v>0</v>
      </c>
      <c r="V34" s="44">
        <f>IFERROR(__xludf.DUMMYFUNCTION("""COMPUTED_VALUE"""),1.0)</f>
        <v>1</v>
      </c>
      <c r="W34" s="44">
        <f>IFERROR(__xludf.DUMMYFUNCTION("""COMPUTED_VALUE"""),1.0)</f>
        <v>1</v>
      </c>
      <c r="X34" s="44">
        <f>IFERROR(__xludf.DUMMYFUNCTION("""COMPUTED_VALUE"""),0.0)</f>
        <v>0</v>
      </c>
      <c r="Y34" s="44">
        <f>IFERROR(__xludf.DUMMYFUNCTION("""COMPUTED_VALUE"""),0.0)</f>
        <v>0</v>
      </c>
      <c r="Z34" s="44">
        <f>IFERROR(__xludf.DUMMYFUNCTION("""COMPUTED_VALUE"""),0.0)</f>
        <v>0</v>
      </c>
      <c r="AA34" s="44">
        <f>IFERROR(__xludf.DUMMYFUNCTION("""COMPUTED_VALUE"""),1.0)</f>
        <v>1</v>
      </c>
      <c r="AB34" s="44">
        <f>IFERROR(__xludf.DUMMYFUNCTION("""COMPUTED_VALUE"""),0.0)</f>
        <v>0</v>
      </c>
      <c r="AC34" s="44">
        <f>IFERROR(__xludf.DUMMYFUNCTION("""COMPUTED_VALUE"""),0.0)</f>
        <v>0</v>
      </c>
      <c r="AD34" s="44">
        <f>IFERROR(__xludf.DUMMYFUNCTION("""COMPUTED_VALUE"""),0.0)</f>
        <v>0</v>
      </c>
      <c r="AE34" s="44">
        <f>IFERROR(__xludf.DUMMYFUNCTION("""COMPUTED_VALUE"""),0.0)</f>
        <v>0</v>
      </c>
      <c r="AF34" s="44">
        <f>IFERROR(__xludf.DUMMYFUNCTION("""COMPUTED_VALUE"""),0.0)</f>
        <v>0</v>
      </c>
      <c r="AG34" s="44">
        <f>IFERROR(__xludf.DUMMYFUNCTION("""COMPUTED_VALUE"""),0.0)</f>
        <v>0</v>
      </c>
      <c r="AH34" s="44">
        <f>IFERROR(__xludf.DUMMYFUNCTION("""COMPUTED_VALUE"""),1.0)</f>
        <v>1</v>
      </c>
      <c r="AI34" s="44">
        <f>IFERROR(__xludf.DUMMYFUNCTION("""COMPUTED_VALUE"""),0.0)</f>
        <v>0</v>
      </c>
      <c r="AJ34" s="44">
        <f>IFERROR(__xludf.DUMMYFUNCTION("""COMPUTED_VALUE"""),0.0)</f>
        <v>0</v>
      </c>
      <c r="AK34" s="44">
        <f>IFERROR(__xludf.DUMMYFUNCTION("""COMPUTED_VALUE"""),1.0)</f>
        <v>1</v>
      </c>
      <c r="AL34" s="44">
        <f>IFERROR(__xludf.DUMMYFUNCTION("""COMPUTED_VALUE"""),0.0)</f>
        <v>0</v>
      </c>
      <c r="AM34" s="44">
        <f>IFERROR(__xludf.DUMMYFUNCTION("""COMPUTED_VALUE"""),7.0)</f>
        <v>7</v>
      </c>
      <c r="AN34" s="44">
        <f>IFERROR(__xludf.DUMMYFUNCTION("""COMPUTED_VALUE"""),1.0)</f>
        <v>1</v>
      </c>
      <c r="AO34" s="44">
        <f>IFERROR(__xludf.DUMMYFUNCTION("""COMPUTED_VALUE"""),0.0)</f>
        <v>0</v>
      </c>
      <c r="AP34" s="44">
        <f>IFERROR(__xludf.DUMMYFUNCTION("""COMPUTED_VALUE"""),0.0)</f>
        <v>0</v>
      </c>
      <c r="AQ34" s="44">
        <f>IFERROR(__xludf.DUMMYFUNCTION("""COMPUTED_VALUE"""),0.0)</f>
        <v>0</v>
      </c>
      <c r="AR34" s="44">
        <f>IFERROR(__xludf.DUMMYFUNCTION("""COMPUTED_VALUE"""),54.0)</f>
        <v>54</v>
      </c>
      <c r="AS34" s="44">
        <f>IFERROR(__xludf.DUMMYFUNCTION("""COMPUTED_VALUE"""),1.0)</f>
        <v>1</v>
      </c>
      <c r="AT34" s="44">
        <f>IFERROR(__xludf.DUMMYFUNCTION("""COMPUTED_VALUE"""),1.0)</f>
        <v>1</v>
      </c>
      <c r="AU34" s="44">
        <f>IFERROR(__xludf.DUMMYFUNCTION("""COMPUTED_VALUE"""),93.0)</f>
        <v>93</v>
      </c>
      <c r="AV34" s="44">
        <f>IFERROR(__xludf.DUMMYFUNCTION("""COMPUTED_VALUE"""),3.0)</f>
        <v>3</v>
      </c>
      <c r="AW34" s="44">
        <f>IFERROR(__xludf.DUMMYFUNCTION("""COMPUTED_VALUE"""),2.0)</f>
        <v>2</v>
      </c>
      <c r="AX34" s="45">
        <f t="shared" si="2"/>
        <v>173</v>
      </c>
    </row>
    <row r="35" ht="15.75" customHeight="1">
      <c r="A35" s="46" t="s">
        <v>21</v>
      </c>
      <c r="B35" s="47" t="s">
        <v>216</v>
      </c>
      <c r="C35" s="48">
        <v>2.0</v>
      </c>
      <c r="D35" s="48">
        <v>312.0</v>
      </c>
      <c r="E35" s="49">
        <f>IFERROR(__xludf.DUMMYFUNCTION("""COMPUTED_VALUE"""),171.0)</f>
        <v>171</v>
      </c>
      <c r="F35" s="49">
        <f>IFERROR(__xludf.DUMMYFUNCTION("""COMPUTED_VALUE"""),1.0)</f>
        <v>1</v>
      </c>
      <c r="G35" s="49">
        <f>IFERROR(__xludf.DUMMYFUNCTION("""COMPUTED_VALUE"""),0.0)</f>
        <v>0</v>
      </c>
      <c r="H35" s="49">
        <f>IFERROR(__xludf.DUMMYFUNCTION("""COMPUTED_VALUE"""),171.0)</f>
        <v>171</v>
      </c>
      <c r="I35" s="44">
        <f>IFERROR(__xludf.DUMMYFUNCTION("""COMPUTED_VALUE"""),3.0)</f>
        <v>3</v>
      </c>
      <c r="J35" s="44">
        <f>IFERROR(__xludf.DUMMYFUNCTION("""COMPUTED_VALUE"""),0.0)</f>
        <v>0</v>
      </c>
      <c r="K35" s="44">
        <f>IFERROR(__xludf.DUMMYFUNCTION("""COMPUTED_VALUE"""),2.0)</f>
        <v>2</v>
      </c>
      <c r="L35" s="44">
        <f>IFERROR(__xludf.DUMMYFUNCTION("""COMPUTED_VALUE"""),0.0)</f>
        <v>0</v>
      </c>
      <c r="M35" s="44">
        <f>IFERROR(__xludf.DUMMYFUNCTION("""COMPUTED_VALUE"""),1.0)</f>
        <v>1</v>
      </c>
      <c r="N35" s="44">
        <f>IFERROR(__xludf.DUMMYFUNCTION("""COMPUTED_VALUE"""),1.0)</f>
        <v>1</v>
      </c>
      <c r="O35" s="44">
        <f>IFERROR(__xludf.DUMMYFUNCTION("""COMPUTED_VALUE"""),0.0)</f>
        <v>0</v>
      </c>
      <c r="P35" s="44">
        <f>IFERROR(__xludf.DUMMYFUNCTION("""COMPUTED_VALUE"""),0.0)</f>
        <v>0</v>
      </c>
      <c r="Q35" s="44">
        <f>IFERROR(__xludf.DUMMYFUNCTION("""COMPUTED_VALUE"""),0.0)</f>
        <v>0</v>
      </c>
      <c r="R35" s="44">
        <f>IFERROR(__xludf.DUMMYFUNCTION("""COMPUTED_VALUE"""),2.0)</f>
        <v>2</v>
      </c>
      <c r="S35" s="44">
        <f>IFERROR(__xludf.DUMMYFUNCTION("""COMPUTED_VALUE"""),0.0)</f>
        <v>0</v>
      </c>
      <c r="T35" s="44">
        <f>IFERROR(__xludf.DUMMYFUNCTION("""COMPUTED_VALUE"""),0.0)</f>
        <v>0</v>
      </c>
      <c r="U35" s="44">
        <f>IFERROR(__xludf.DUMMYFUNCTION("""COMPUTED_VALUE"""),1.0)</f>
        <v>1</v>
      </c>
      <c r="V35" s="44">
        <f>IFERROR(__xludf.DUMMYFUNCTION("""COMPUTED_VALUE"""),2.0)</f>
        <v>2</v>
      </c>
      <c r="W35" s="44">
        <f>IFERROR(__xludf.DUMMYFUNCTION("""COMPUTED_VALUE"""),1.0)</f>
        <v>1</v>
      </c>
      <c r="X35" s="44">
        <f>IFERROR(__xludf.DUMMYFUNCTION("""COMPUTED_VALUE"""),0.0)</f>
        <v>0</v>
      </c>
      <c r="Y35" s="44">
        <f>IFERROR(__xludf.DUMMYFUNCTION("""COMPUTED_VALUE"""),0.0)</f>
        <v>0</v>
      </c>
      <c r="Z35" s="44">
        <f>IFERROR(__xludf.DUMMYFUNCTION("""COMPUTED_VALUE"""),0.0)</f>
        <v>0</v>
      </c>
      <c r="AA35" s="44">
        <f>IFERROR(__xludf.DUMMYFUNCTION("""COMPUTED_VALUE"""),1.0)</f>
        <v>1</v>
      </c>
      <c r="AB35" s="44">
        <f>IFERROR(__xludf.DUMMYFUNCTION("""COMPUTED_VALUE"""),0.0)</f>
        <v>0</v>
      </c>
      <c r="AC35" s="44">
        <f>IFERROR(__xludf.DUMMYFUNCTION("""COMPUTED_VALUE"""),0.0)</f>
        <v>0</v>
      </c>
      <c r="AD35" s="44">
        <f>IFERROR(__xludf.DUMMYFUNCTION("""COMPUTED_VALUE"""),1.0)</f>
        <v>1</v>
      </c>
      <c r="AE35" s="44">
        <f>IFERROR(__xludf.DUMMYFUNCTION("""COMPUTED_VALUE"""),0.0)</f>
        <v>0</v>
      </c>
      <c r="AF35" s="44">
        <f>IFERROR(__xludf.DUMMYFUNCTION("""COMPUTED_VALUE"""),0.0)</f>
        <v>0</v>
      </c>
      <c r="AG35" s="44">
        <f>IFERROR(__xludf.DUMMYFUNCTION("""COMPUTED_VALUE"""),0.0)</f>
        <v>0</v>
      </c>
      <c r="AH35" s="44">
        <f>IFERROR(__xludf.DUMMYFUNCTION("""COMPUTED_VALUE"""),0.0)</f>
        <v>0</v>
      </c>
      <c r="AI35" s="44">
        <f>IFERROR(__xludf.DUMMYFUNCTION("""COMPUTED_VALUE"""),1.0)</f>
        <v>1</v>
      </c>
      <c r="AJ35" s="44">
        <f>IFERROR(__xludf.DUMMYFUNCTION("""COMPUTED_VALUE"""),1.0)</f>
        <v>1</v>
      </c>
      <c r="AK35" s="44">
        <f>IFERROR(__xludf.DUMMYFUNCTION("""COMPUTED_VALUE"""),1.0)</f>
        <v>1</v>
      </c>
      <c r="AL35" s="44">
        <f>IFERROR(__xludf.DUMMYFUNCTION("""COMPUTED_VALUE"""),0.0)</f>
        <v>0</v>
      </c>
      <c r="AM35" s="44">
        <f>IFERROR(__xludf.DUMMYFUNCTION("""COMPUTED_VALUE"""),17.0)</f>
        <v>17</v>
      </c>
      <c r="AN35" s="44">
        <f>IFERROR(__xludf.DUMMYFUNCTION("""COMPUTED_VALUE"""),0.0)</f>
        <v>0</v>
      </c>
      <c r="AO35" s="44">
        <f>IFERROR(__xludf.DUMMYFUNCTION("""COMPUTED_VALUE"""),0.0)</f>
        <v>0</v>
      </c>
      <c r="AP35" s="44">
        <f>IFERROR(__xludf.DUMMYFUNCTION("""COMPUTED_VALUE"""),0.0)</f>
        <v>0</v>
      </c>
      <c r="AQ35" s="44">
        <f>IFERROR(__xludf.DUMMYFUNCTION("""COMPUTED_VALUE"""),0.0)</f>
        <v>0</v>
      </c>
      <c r="AR35" s="44">
        <f>IFERROR(__xludf.DUMMYFUNCTION("""COMPUTED_VALUE"""),67.0)</f>
        <v>67</v>
      </c>
      <c r="AS35" s="44">
        <f>IFERROR(__xludf.DUMMYFUNCTION("""COMPUTED_VALUE"""),1.0)</f>
        <v>1</v>
      </c>
      <c r="AT35" s="44">
        <f>IFERROR(__xludf.DUMMYFUNCTION("""COMPUTED_VALUE"""),0.0)</f>
        <v>0</v>
      </c>
      <c r="AU35" s="44">
        <f>IFERROR(__xludf.DUMMYFUNCTION("""COMPUTED_VALUE"""),68.0)</f>
        <v>68</v>
      </c>
      <c r="AV35" s="44">
        <f>IFERROR(__xludf.DUMMYFUNCTION("""COMPUTED_VALUE"""),0.0)</f>
        <v>0</v>
      </c>
      <c r="AW35" s="44">
        <f>IFERROR(__xludf.DUMMYFUNCTION("""COMPUTED_VALUE"""),0.0)</f>
        <v>0</v>
      </c>
      <c r="AX35" s="45">
        <f t="shared" si="2"/>
        <v>171</v>
      </c>
    </row>
    <row r="36" ht="15.75" customHeight="1">
      <c r="A36" s="46" t="s">
        <v>21</v>
      </c>
      <c r="B36" s="47" t="s">
        <v>217</v>
      </c>
      <c r="C36" s="48">
        <v>1.0</v>
      </c>
      <c r="D36" s="48">
        <v>518.0</v>
      </c>
      <c r="E36" s="49">
        <f>IFERROR(__xludf.DUMMYFUNCTION("""COMPUTED_VALUE"""),285.0)</f>
        <v>285</v>
      </c>
      <c r="F36" s="49">
        <f>IFERROR(__xludf.DUMMYFUNCTION("""COMPUTED_VALUE"""),2.0)</f>
        <v>2</v>
      </c>
      <c r="G36" s="49">
        <f>IFERROR(__xludf.DUMMYFUNCTION("""COMPUTED_VALUE"""),6.0)</f>
        <v>6</v>
      </c>
      <c r="H36" s="49">
        <f>IFERROR(__xludf.DUMMYFUNCTION("""COMPUTED_VALUE"""),279.0)</f>
        <v>279</v>
      </c>
      <c r="I36" s="44">
        <f>IFERROR(__xludf.DUMMYFUNCTION("""COMPUTED_VALUE"""),1.0)</f>
        <v>1</v>
      </c>
      <c r="J36" s="44">
        <f>IFERROR(__xludf.DUMMYFUNCTION("""COMPUTED_VALUE"""),0.0)</f>
        <v>0</v>
      </c>
      <c r="K36" s="44">
        <f>IFERROR(__xludf.DUMMYFUNCTION("""COMPUTED_VALUE"""),1.0)</f>
        <v>1</v>
      </c>
      <c r="L36" s="44">
        <f>IFERROR(__xludf.DUMMYFUNCTION("""COMPUTED_VALUE"""),0.0)</f>
        <v>0</v>
      </c>
      <c r="M36" s="44">
        <f>IFERROR(__xludf.DUMMYFUNCTION("""COMPUTED_VALUE"""),0.0)</f>
        <v>0</v>
      </c>
      <c r="N36" s="44">
        <f>IFERROR(__xludf.DUMMYFUNCTION("""COMPUTED_VALUE"""),0.0)</f>
        <v>0</v>
      </c>
      <c r="O36" s="44">
        <f>IFERROR(__xludf.DUMMYFUNCTION("""COMPUTED_VALUE"""),0.0)</f>
        <v>0</v>
      </c>
      <c r="P36" s="44">
        <f>IFERROR(__xludf.DUMMYFUNCTION("""COMPUTED_VALUE"""),0.0)</f>
        <v>0</v>
      </c>
      <c r="Q36" s="44">
        <f>IFERROR(__xludf.DUMMYFUNCTION("""COMPUTED_VALUE"""),0.0)</f>
        <v>0</v>
      </c>
      <c r="R36" s="44">
        <f>IFERROR(__xludf.DUMMYFUNCTION("""COMPUTED_VALUE"""),1.0)</f>
        <v>1</v>
      </c>
      <c r="S36" s="44">
        <f>IFERROR(__xludf.DUMMYFUNCTION("""COMPUTED_VALUE"""),1.0)</f>
        <v>1</v>
      </c>
      <c r="T36" s="44">
        <f>IFERROR(__xludf.DUMMYFUNCTION("""COMPUTED_VALUE"""),0.0)</f>
        <v>0</v>
      </c>
      <c r="U36" s="44">
        <f>IFERROR(__xludf.DUMMYFUNCTION("""COMPUTED_VALUE"""),0.0)</f>
        <v>0</v>
      </c>
      <c r="V36" s="44">
        <f>IFERROR(__xludf.DUMMYFUNCTION("""COMPUTED_VALUE"""),0.0)</f>
        <v>0</v>
      </c>
      <c r="W36" s="44">
        <f>IFERROR(__xludf.DUMMYFUNCTION("""COMPUTED_VALUE"""),0.0)</f>
        <v>0</v>
      </c>
      <c r="X36" s="44">
        <f>IFERROR(__xludf.DUMMYFUNCTION("""COMPUTED_VALUE"""),0.0)</f>
        <v>0</v>
      </c>
      <c r="Y36" s="44">
        <f>IFERROR(__xludf.DUMMYFUNCTION("""COMPUTED_VALUE"""),0.0)</f>
        <v>0</v>
      </c>
      <c r="Z36" s="44">
        <f>IFERROR(__xludf.DUMMYFUNCTION("""COMPUTED_VALUE"""),0.0)</f>
        <v>0</v>
      </c>
      <c r="AA36" s="44">
        <f>IFERROR(__xludf.DUMMYFUNCTION("""COMPUTED_VALUE"""),0.0)</f>
        <v>0</v>
      </c>
      <c r="AB36" s="44">
        <f>IFERROR(__xludf.DUMMYFUNCTION("""COMPUTED_VALUE"""),0.0)</f>
        <v>0</v>
      </c>
      <c r="AC36" s="44">
        <f>IFERROR(__xludf.DUMMYFUNCTION("""COMPUTED_VALUE"""),1.0)</f>
        <v>1</v>
      </c>
      <c r="AD36" s="44">
        <f>IFERROR(__xludf.DUMMYFUNCTION("""COMPUTED_VALUE"""),0.0)</f>
        <v>0</v>
      </c>
      <c r="AE36" s="44">
        <f>IFERROR(__xludf.DUMMYFUNCTION("""COMPUTED_VALUE"""),0.0)</f>
        <v>0</v>
      </c>
      <c r="AF36" s="44">
        <f>IFERROR(__xludf.DUMMYFUNCTION("""COMPUTED_VALUE"""),0.0)</f>
        <v>0</v>
      </c>
      <c r="AG36" s="44">
        <f>IFERROR(__xludf.DUMMYFUNCTION("""COMPUTED_VALUE"""),0.0)</f>
        <v>0</v>
      </c>
      <c r="AH36" s="44">
        <f>IFERROR(__xludf.DUMMYFUNCTION("""COMPUTED_VALUE"""),1.0)</f>
        <v>1</v>
      </c>
      <c r="AI36" s="44">
        <f>IFERROR(__xludf.DUMMYFUNCTION("""COMPUTED_VALUE"""),0.0)</f>
        <v>0</v>
      </c>
      <c r="AJ36" s="44">
        <f>IFERROR(__xludf.DUMMYFUNCTION("""COMPUTED_VALUE"""),0.0)</f>
        <v>0</v>
      </c>
      <c r="AK36" s="44">
        <f>IFERROR(__xludf.DUMMYFUNCTION("""COMPUTED_VALUE"""),1.0)</f>
        <v>1</v>
      </c>
      <c r="AL36" s="44">
        <f>IFERROR(__xludf.DUMMYFUNCTION("""COMPUTED_VALUE"""),0.0)</f>
        <v>0</v>
      </c>
      <c r="AM36" s="44">
        <f>IFERROR(__xludf.DUMMYFUNCTION("""COMPUTED_VALUE"""),28.0)</f>
        <v>28</v>
      </c>
      <c r="AN36" s="44">
        <f>IFERROR(__xludf.DUMMYFUNCTION("""COMPUTED_VALUE"""),1.0)</f>
        <v>1</v>
      </c>
      <c r="AO36" s="44">
        <f>IFERROR(__xludf.DUMMYFUNCTION("""COMPUTED_VALUE"""),1.0)</f>
        <v>1</v>
      </c>
      <c r="AP36" s="44">
        <f>IFERROR(__xludf.DUMMYFUNCTION("""COMPUTED_VALUE"""),0.0)</f>
        <v>0</v>
      </c>
      <c r="AQ36" s="44">
        <f>IFERROR(__xludf.DUMMYFUNCTION("""COMPUTED_VALUE"""),1.0)</f>
        <v>1</v>
      </c>
      <c r="AR36" s="44">
        <f>IFERROR(__xludf.DUMMYFUNCTION("""COMPUTED_VALUE"""),68.0)</f>
        <v>68</v>
      </c>
      <c r="AS36" s="44">
        <f>IFERROR(__xludf.DUMMYFUNCTION("""COMPUTED_VALUE"""),4.0)</f>
        <v>4</v>
      </c>
      <c r="AT36" s="44">
        <f>IFERROR(__xludf.DUMMYFUNCTION("""COMPUTED_VALUE"""),0.0)</f>
        <v>0</v>
      </c>
      <c r="AU36" s="44">
        <f>IFERROR(__xludf.DUMMYFUNCTION("""COMPUTED_VALUE"""),164.0)</f>
        <v>164</v>
      </c>
      <c r="AV36" s="44">
        <f>IFERROR(__xludf.DUMMYFUNCTION("""COMPUTED_VALUE"""),4.0)</f>
        <v>4</v>
      </c>
      <c r="AW36" s="44">
        <f>IFERROR(__xludf.DUMMYFUNCTION("""COMPUTED_VALUE"""),1.0)</f>
        <v>1</v>
      </c>
      <c r="AX36" s="45">
        <f t="shared" si="2"/>
        <v>279</v>
      </c>
    </row>
    <row r="37" ht="15.75" customHeight="1">
      <c r="A37" s="46" t="s">
        <v>21</v>
      </c>
      <c r="B37" s="47" t="s">
        <v>217</v>
      </c>
      <c r="C37" s="48">
        <v>2.0</v>
      </c>
      <c r="D37" s="48">
        <v>520.0</v>
      </c>
      <c r="E37" s="49">
        <f>IFERROR(__xludf.DUMMYFUNCTION("""COMPUTED_VALUE"""),283.0)</f>
        <v>283</v>
      </c>
      <c r="F37" s="49">
        <f>IFERROR(__xludf.DUMMYFUNCTION("""COMPUTED_VALUE"""),1.0)</f>
        <v>1</v>
      </c>
      <c r="G37" s="49">
        <f>IFERROR(__xludf.DUMMYFUNCTION("""COMPUTED_VALUE"""),2.0)</f>
        <v>2</v>
      </c>
      <c r="H37" s="49">
        <f>IFERROR(__xludf.DUMMYFUNCTION("""COMPUTED_VALUE"""),281.0)</f>
        <v>281</v>
      </c>
      <c r="I37" s="44">
        <f>IFERROR(__xludf.DUMMYFUNCTION("""COMPUTED_VALUE"""),2.0)</f>
        <v>2</v>
      </c>
      <c r="J37" s="44">
        <f>IFERROR(__xludf.DUMMYFUNCTION("""COMPUTED_VALUE"""),0.0)</f>
        <v>0</v>
      </c>
      <c r="K37" s="44">
        <f>IFERROR(__xludf.DUMMYFUNCTION("""COMPUTED_VALUE"""),0.0)</f>
        <v>0</v>
      </c>
      <c r="L37" s="44">
        <f>IFERROR(__xludf.DUMMYFUNCTION("""COMPUTED_VALUE"""),0.0)</f>
        <v>0</v>
      </c>
      <c r="M37" s="44">
        <f>IFERROR(__xludf.DUMMYFUNCTION("""COMPUTED_VALUE"""),1.0)</f>
        <v>1</v>
      </c>
      <c r="N37" s="44">
        <f>IFERROR(__xludf.DUMMYFUNCTION("""COMPUTED_VALUE"""),0.0)</f>
        <v>0</v>
      </c>
      <c r="O37" s="44">
        <f>IFERROR(__xludf.DUMMYFUNCTION("""COMPUTED_VALUE"""),0.0)</f>
        <v>0</v>
      </c>
      <c r="P37" s="44">
        <f>IFERROR(__xludf.DUMMYFUNCTION("""COMPUTED_VALUE"""),0.0)</f>
        <v>0</v>
      </c>
      <c r="Q37" s="44">
        <f>IFERROR(__xludf.DUMMYFUNCTION("""COMPUTED_VALUE"""),0.0)</f>
        <v>0</v>
      </c>
      <c r="R37" s="44">
        <f>IFERROR(__xludf.DUMMYFUNCTION("""COMPUTED_VALUE"""),2.0)</f>
        <v>2</v>
      </c>
      <c r="S37" s="44">
        <f>IFERROR(__xludf.DUMMYFUNCTION("""COMPUTED_VALUE"""),0.0)</f>
        <v>0</v>
      </c>
      <c r="T37" s="44">
        <f>IFERROR(__xludf.DUMMYFUNCTION("""COMPUTED_VALUE"""),0.0)</f>
        <v>0</v>
      </c>
      <c r="U37" s="44">
        <f>IFERROR(__xludf.DUMMYFUNCTION("""COMPUTED_VALUE"""),0.0)</f>
        <v>0</v>
      </c>
      <c r="V37" s="44">
        <f>IFERROR(__xludf.DUMMYFUNCTION("""COMPUTED_VALUE"""),0.0)</f>
        <v>0</v>
      </c>
      <c r="W37" s="44">
        <f>IFERROR(__xludf.DUMMYFUNCTION("""COMPUTED_VALUE"""),0.0)</f>
        <v>0</v>
      </c>
      <c r="X37" s="44">
        <f>IFERROR(__xludf.DUMMYFUNCTION("""COMPUTED_VALUE"""),1.0)</f>
        <v>1</v>
      </c>
      <c r="Y37" s="44">
        <f>IFERROR(__xludf.DUMMYFUNCTION("""COMPUTED_VALUE"""),0.0)</f>
        <v>0</v>
      </c>
      <c r="Z37" s="44">
        <f>IFERROR(__xludf.DUMMYFUNCTION("""COMPUTED_VALUE"""),0.0)</f>
        <v>0</v>
      </c>
      <c r="AA37" s="44">
        <f>IFERROR(__xludf.DUMMYFUNCTION("""COMPUTED_VALUE"""),1.0)</f>
        <v>1</v>
      </c>
      <c r="AB37" s="44">
        <f>IFERROR(__xludf.DUMMYFUNCTION("""COMPUTED_VALUE"""),0.0)</f>
        <v>0</v>
      </c>
      <c r="AC37" s="44">
        <f>IFERROR(__xludf.DUMMYFUNCTION("""COMPUTED_VALUE"""),0.0)</f>
        <v>0</v>
      </c>
      <c r="AD37" s="44">
        <f>IFERROR(__xludf.DUMMYFUNCTION("""COMPUTED_VALUE"""),1.0)</f>
        <v>1</v>
      </c>
      <c r="AE37" s="44">
        <f>IFERROR(__xludf.DUMMYFUNCTION("""COMPUTED_VALUE"""),0.0)</f>
        <v>0</v>
      </c>
      <c r="AF37" s="44">
        <f>IFERROR(__xludf.DUMMYFUNCTION("""COMPUTED_VALUE"""),0.0)</f>
        <v>0</v>
      </c>
      <c r="AG37" s="44">
        <f>IFERROR(__xludf.DUMMYFUNCTION("""COMPUTED_VALUE"""),0.0)</f>
        <v>0</v>
      </c>
      <c r="AH37" s="44">
        <f>IFERROR(__xludf.DUMMYFUNCTION("""COMPUTED_VALUE"""),1.0)</f>
        <v>1</v>
      </c>
      <c r="AI37" s="44">
        <f>IFERROR(__xludf.DUMMYFUNCTION("""COMPUTED_VALUE"""),1.0)</f>
        <v>1</v>
      </c>
      <c r="AJ37" s="44">
        <f>IFERROR(__xludf.DUMMYFUNCTION("""COMPUTED_VALUE"""),0.0)</f>
        <v>0</v>
      </c>
      <c r="AK37" s="44">
        <f>IFERROR(__xludf.DUMMYFUNCTION("""COMPUTED_VALUE"""),0.0)</f>
        <v>0</v>
      </c>
      <c r="AL37" s="44">
        <f>IFERROR(__xludf.DUMMYFUNCTION("""COMPUTED_VALUE"""),0.0)</f>
        <v>0</v>
      </c>
      <c r="AM37" s="44">
        <f>IFERROR(__xludf.DUMMYFUNCTION("""COMPUTED_VALUE"""),31.0)</f>
        <v>31</v>
      </c>
      <c r="AN37" s="44">
        <f>IFERROR(__xludf.DUMMYFUNCTION("""COMPUTED_VALUE"""),1.0)</f>
        <v>1</v>
      </c>
      <c r="AO37" s="44">
        <f>IFERROR(__xludf.DUMMYFUNCTION("""COMPUTED_VALUE"""),0.0)</f>
        <v>0</v>
      </c>
      <c r="AP37" s="44">
        <f>IFERROR(__xludf.DUMMYFUNCTION("""COMPUTED_VALUE"""),0.0)</f>
        <v>0</v>
      </c>
      <c r="AQ37" s="44">
        <f>IFERROR(__xludf.DUMMYFUNCTION("""COMPUTED_VALUE"""),0.0)</f>
        <v>0</v>
      </c>
      <c r="AR37" s="44">
        <f>IFERROR(__xludf.DUMMYFUNCTION("""COMPUTED_VALUE"""),81.0)</f>
        <v>81</v>
      </c>
      <c r="AS37" s="44">
        <f>IFERROR(__xludf.DUMMYFUNCTION("""COMPUTED_VALUE"""),1.0)</f>
        <v>1</v>
      </c>
      <c r="AT37" s="44">
        <f>IFERROR(__xludf.DUMMYFUNCTION("""COMPUTED_VALUE"""),0.0)</f>
        <v>0</v>
      </c>
      <c r="AU37" s="44">
        <f>IFERROR(__xludf.DUMMYFUNCTION("""COMPUTED_VALUE"""),156.0)</f>
        <v>156</v>
      </c>
      <c r="AV37" s="44">
        <f>IFERROR(__xludf.DUMMYFUNCTION("""COMPUTED_VALUE"""),1.0)</f>
        <v>1</v>
      </c>
      <c r="AW37" s="44">
        <f>IFERROR(__xludf.DUMMYFUNCTION("""COMPUTED_VALUE"""),0.0)</f>
        <v>0</v>
      </c>
      <c r="AX37" s="45">
        <f t="shared" si="2"/>
        <v>281</v>
      </c>
    </row>
    <row r="38" ht="15.75" customHeight="1">
      <c r="A38" s="46" t="s">
        <v>21</v>
      </c>
      <c r="B38" s="47" t="s">
        <v>217</v>
      </c>
      <c r="C38" s="48">
        <v>3.0</v>
      </c>
      <c r="D38" s="48">
        <v>508.0</v>
      </c>
      <c r="E38" s="49">
        <f>IFERROR(__xludf.DUMMYFUNCTION("""COMPUTED_VALUE"""),270.0)</f>
        <v>270</v>
      </c>
      <c r="F38" s="49">
        <f>IFERROR(__xludf.DUMMYFUNCTION("""COMPUTED_VALUE"""),2.0)</f>
        <v>2</v>
      </c>
      <c r="G38" s="49">
        <f>IFERROR(__xludf.DUMMYFUNCTION("""COMPUTED_VALUE"""),1.0)</f>
        <v>1</v>
      </c>
      <c r="H38" s="49">
        <f>IFERROR(__xludf.DUMMYFUNCTION("""COMPUTED_VALUE"""),268.0)</f>
        <v>268</v>
      </c>
      <c r="I38" s="44">
        <f>IFERROR(__xludf.DUMMYFUNCTION("""COMPUTED_VALUE"""),5.0)</f>
        <v>5</v>
      </c>
      <c r="J38" s="44">
        <f>IFERROR(__xludf.DUMMYFUNCTION("""COMPUTED_VALUE"""),1.0)</f>
        <v>1</v>
      </c>
      <c r="K38" s="44">
        <f>IFERROR(__xludf.DUMMYFUNCTION("""COMPUTED_VALUE"""),1.0)</f>
        <v>1</v>
      </c>
      <c r="L38" s="44">
        <f>IFERROR(__xludf.DUMMYFUNCTION("""COMPUTED_VALUE"""),2.0)</f>
        <v>2</v>
      </c>
      <c r="M38" s="44">
        <f>IFERROR(__xludf.DUMMYFUNCTION("""COMPUTED_VALUE"""),0.0)</f>
        <v>0</v>
      </c>
      <c r="N38" s="44">
        <f>IFERROR(__xludf.DUMMYFUNCTION("""COMPUTED_VALUE"""),0.0)</f>
        <v>0</v>
      </c>
      <c r="O38" s="44">
        <f>IFERROR(__xludf.DUMMYFUNCTION("""COMPUTED_VALUE"""),0.0)</f>
        <v>0</v>
      </c>
      <c r="P38" s="44">
        <f>IFERROR(__xludf.DUMMYFUNCTION("""COMPUTED_VALUE"""),0.0)</f>
        <v>0</v>
      </c>
      <c r="Q38" s="44">
        <f>IFERROR(__xludf.DUMMYFUNCTION("""COMPUTED_VALUE"""),0.0)</f>
        <v>0</v>
      </c>
      <c r="R38" s="44">
        <f>IFERROR(__xludf.DUMMYFUNCTION("""COMPUTED_VALUE"""),3.0)</f>
        <v>3</v>
      </c>
      <c r="S38" s="44">
        <f>IFERROR(__xludf.DUMMYFUNCTION("""COMPUTED_VALUE"""),1.0)</f>
        <v>1</v>
      </c>
      <c r="T38" s="44">
        <f>IFERROR(__xludf.DUMMYFUNCTION("""COMPUTED_VALUE"""),0.0)</f>
        <v>0</v>
      </c>
      <c r="U38" s="44">
        <f>IFERROR(__xludf.DUMMYFUNCTION("""COMPUTED_VALUE"""),0.0)</f>
        <v>0</v>
      </c>
      <c r="V38" s="44">
        <f>IFERROR(__xludf.DUMMYFUNCTION("""COMPUTED_VALUE"""),0.0)</f>
        <v>0</v>
      </c>
      <c r="W38" s="44">
        <f>IFERROR(__xludf.DUMMYFUNCTION("""COMPUTED_VALUE"""),0.0)</f>
        <v>0</v>
      </c>
      <c r="X38" s="44">
        <f>IFERROR(__xludf.DUMMYFUNCTION("""COMPUTED_VALUE"""),0.0)</f>
        <v>0</v>
      </c>
      <c r="Y38" s="44">
        <f>IFERROR(__xludf.DUMMYFUNCTION("""COMPUTED_VALUE"""),0.0)</f>
        <v>0</v>
      </c>
      <c r="Z38" s="44">
        <f>IFERROR(__xludf.DUMMYFUNCTION("""COMPUTED_VALUE"""),0.0)</f>
        <v>0</v>
      </c>
      <c r="AA38" s="44">
        <f>IFERROR(__xludf.DUMMYFUNCTION("""COMPUTED_VALUE"""),1.0)</f>
        <v>1</v>
      </c>
      <c r="AB38" s="44">
        <f>IFERROR(__xludf.DUMMYFUNCTION("""COMPUTED_VALUE"""),0.0)</f>
        <v>0</v>
      </c>
      <c r="AC38" s="44">
        <f>IFERROR(__xludf.DUMMYFUNCTION("""COMPUTED_VALUE"""),1.0)</f>
        <v>1</v>
      </c>
      <c r="AD38" s="44">
        <f>IFERROR(__xludf.DUMMYFUNCTION("""COMPUTED_VALUE"""),0.0)</f>
        <v>0</v>
      </c>
      <c r="AE38" s="44">
        <f>IFERROR(__xludf.DUMMYFUNCTION("""COMPUTED_VALUE"""),1.0)</f>
        <v>1</v>
      </c>
      <c r="AF38" s="44">
        <f>IFERROR(__xludf.DUMMYFUNCTION("""COMPUTED_VALUE"""),0.0)</f>
        <v>0</v>
      </c>
      <c r="AG38" s="44">
        <f>IFERROR(__xludf.DUMMYFUNCTION("""COMPUTED_VALUE"""),0.0)</f>
        <v>0</v>
      </c>
      <c r="AH38" s="44">
        <f>IFERROR(__xludf.DUMMYFUNCTION("""COMPUTED_VALUE"""),0.0)</f>
        <v>0</v>
      </c>
      <c r="AI38" s="44">
        <f>IFERROR(__xludf.DUMMYFUNCTION("""COMPUTED_VALUE"""),2.0)</f>
        <v>2</v>
      </c>
      <c r="AJ38" s="44">
        <f>IFERROR(__xludf.DUMMYFUNCTION("""COMPUTED_VALUE"""),0.0)</f>
        <v>0</v>
      </c>
      <c r="AK38" s="44">
        <f>IFERROR(__xludf.DUMMYFUNCTION("""COMPUTED_VALUE"""),0.0)</f>
        <v>0</v>
      </c>
      <c r="AL38" s="44">
        <f>IFERROR(__xludf.DUMMYFUNCTION("""COMPUTED_VALUE"""),1.0)</f>
        <v>1</v>
      </c>
      <c r="AM38" s="44">
        <f>IFERROR(__xludf.DUMMYFUNCTION("""COMPUTED_VALUE"""),26.0)</f>
        <v>26</v>
      </c>
      <c r="AN38" s="44">
        <f>IFERROR(__xludf.DUMMYFUNCTION("""COMPUTED_VALUE"""),0.0)</f>
        <v>0</v>
      </c>
      <c r="AO38" s="44">
        <f>IFERROR(__xludf.DUMMYFUNCTION("""COMPUTED_VALUE"""),1.0)</f>
        <v>1</v>
      </c>
      <c r="AP38" s="44">
        <f>IFERROR(__xludf.DUMMYFUNCTION("""COMPUTED_VALUE"""),0.0)</f>
        <v>0</v>
      </c>
      <c r="AQ38" s="44">
        <f>IFERROR(__xludf.DUMMYFUNCTION("""COMPUTED_VALUE"""),0.0)</f>
        <v>0</v>
      </c>
      <c r="AR38" s="44">
        <f>IFERROR(__xludf.DUMMYFUNCTION("""COMPUTED_VALUE"""),80.0)</f>
        <v>80</v>
      </c>
      <c r="AS38" s="44">
        <f>IFERROR(__xludf.DUMMYFUNCTION("""COMPUTED_VALUE"""),0.0)</f>
        <v>0</v>
      </c>
      <c r="AT38" s="44">
        <f>IFERROR(__xludf.DUMMYFUNCTION("""COMPUTED_VALUE"""),0.0)</f>
        <v>0</v>
      </c>
      <c r="AU38" s="44">
        <f>IFERROR(__xludf.DUMMYFUNCTION("""COMPUTED_VALUE"""),141.0)</f>
        <v>141</v>
      </c>
      <c r="AV38" s="44">
        <f>IFERROR(__xludf.DUMMYFUNCTION("""COMPUTED_VALUE"""),0.0)</f>
        <v>0</v>
      </c>
      <c r="AW38" s="44">
        <f>IFERROR(__xludf.DUMMYFUNCTION("""COMPUTED_VALUE"""),1.0)</f>
        <v>1</v>
      </c>
      <c r="AX38" s="45">
        <f t="shared" si="2"/>
        <v>268</v>
      </c>
    </row>
    <row r="39" ht="15.75" customHeight="1">
      <c r="A39" s="46" t="s">
        <v>21</v>
      </c>
      <c r="B39" s="47" t="s">
        <v>217</v>
      </c>
      <c r="C39" s="48">
        <v>4.0</v>
      </c>
      <c r="D39" s="48">
        <v>413.0</v>
      </c>
      <c r="E39" s="49">
        <f>IFERROR(__xludf.DUMMYFUNCTION("""COMPUTED_VALUE"""),185.0)</f>
        <v>185</v>
      </c>
      <c r="F39" s="49">
        <f>IFERROR(__xludf.DUMMYFUNCTION("""COMPUTED_VALUE"""),6.0)</f>
        <v>6</v>
      </c>
      <c r="G39" s="49">
        <f>IFERROR(__xludf.DUMMYFUNCTION("""COMPUTED_VALUE"""),0.0)</f>
        <v>0</v>
      </c>
      <c r="H39" s="49">
        <f>IFERROR(__xludf.DUMMYFUNCTION("""COMPUTED_VALUE"""),185.0)</f>
        <v>185</v>
      </c>
      <c r="I39" s="44">
        <f>IFERROR(__xludf.DUMMYFUNCTION("""COMPUTED_VALUE"""),1.0)</f>
        <v>1</v>
      </c>
      <c r="J39" s="44">
        <f>IFERROR(__xludf.DUMMYFUNCTION("""COMPUTED_VALUE"""),1.0)</f>
        <v>1</v>
      </c>
      <c r="K39" s="44">
        <f>IFERROR(__xludf.DUMMYFUNCTION("""COMPUTED_VALUE"""),1.0)</f>
        <v>1</v>
      </c>
      <c r="L39" s="44">
        <f>IFERROR(__xludf.DUMMYFUNCTION("""COMPUTED_VALUE"""),0.0)</f>
        <v>0</v>
      </c>
      <c r="M39" s="44">
        <f>IFERROR(__xludf.DUMMYFUNCTION("""COMPUTED_VALUE"""),0.0)</f>
        <v>0</v>
      </c>
      <c r="N39" s="44">
        <f>IFERROR(__xludf.DUMMYFUNCTION("""COMPUTED_VALUE"""),0.0)</f>
        <v>0</v>
      </c>
      <c r="O39" s="44">
        <f>IFERROR(__xludf.DUMMYFUNCTION("""COMPUTED_VALUE"""),0.0)</f>
        <v>0</v>
      </c>
      <c r="P39" s="44">
        <f>IFERROR(__xludf.DUMMYFUNCTION("""COMPUTED_VALUE"""),0.0)</f>
        <v>0</v>
      </c>
      <c r="Q39" s="44">
        <f>IFERROR(__xludf.DUMMYFUNCTION("""COMPUTED_VALUE"""),0.0)</f>
        <v>0</v>
      </c>
      <c r="R39" s="44">
        <f>IFERROR(__xludf.DUMMYFUNCTION("""COMPUTED_VALUE"""),5.0)</f>
        <v>5</v>
      </c>
      <c r="S39" s="44">
        <f>IFERROR(__xludf.DUMMYFUNCTION("""COMPUTED_VALUE"""),0.0)</f>
        <v>0</v>
      </c>
      <c r="T39" s="44">
        <f>IFERROR(__xludf.DUMMYFUNCTION("""COMPUTED_VALUE"""),0.0)</f>
        <v>0</v>
      </c>
      <c r="U39" s="44">
        <f>IFERROR(__xludf.DUMMYFUNCTION("""COMPUTED_VALUE"""),0.0)</f>
        <v>0</v>
      </c>
      <c r="V39" s="44">
        <f>IFERROR(__xludf.DUMMYFUNCTION("""COMPUTED_VALUE"""),0.0)</f>
        <v>0</v>
      </c>
      <c r="W39" s="44">
        <f>IFERROR(__xludf.DUMMYFUNCTION("""COMPUTED_VALUE"""),0.0)</f>
        <v>0</v>
      </c>
      <c r="X39" s="44">
        <f>IFERROR(__xludf.DUMMYFUNCTION("""COMPUTED_VALUE"""),0.0)</f>
        <v>0</v>
      </c>
      <c r="Y39" s="44">
        <f>IFERROR(__xludf.DUMMYFUNCTION("""COMPUTED_VALUE"""),0.0)</f>
        <v>0</v>
      </c>
      <c r="Z39" s="44">
        <f>IFERROR(__xludf.DUMMYFUNCTION("""COMPUTED_VALUE"""),0.0)</f>
        <v>0</v>
      </c>
      <c r="AA39" s="44">
        <f>IFERROR(__xludf.DUMMYFUNCTION("""COMPUTED_VALUE"""),0.0)</f>
        <v>0</v>
      </c>
      <c r="AB39" s="44">
        <f>IFERROR(__xludf.DUMMYFUNCTION("""COMPUTED_VALUE"""),0.0)</f>
        <v>0</v>
      </c>
      <c r="AC39" s="44">
        <f>IFERROR(__xludf.DUMMYFUNCTION("""COMPUTED_VALUE"""),1.0)</f>
        <v>1</v>
      </c>
      <c r="AD39" s="44">
        <f>IFERROR(__xludf.DUMMYFUNCTION("""COMPUTED_VALUE"""),0.0)</f>
        <v>0</v>
      </c>
      <c r="AE39" s="44">
        <f>IFERROR(__xludf.DUMMYFUNCTION("""COMPUTED_VALUE"""),0.0)</f>
        <v>0</v>
      </c>
      <c r="AF39" s="44">
        <f>IFERROR(__xludf.DUMMYFUNCTION("""COMPUTED_VALUE"""),0.0)</f>
        <v>0</v>
      </c>
      <c r="AG39" s="44">
        <f>IFERROR(__xludf.DUMMYFUNCTION("""COMPUTED_VALUE"""),0.0)</f>
        <v>0</v>
      </c>
      <c r="AH39" s="44">
        <f>IFERROR(__xludf.DUMMYFUNCTION("""COMPUTED_VALUE"""),0.0)</f>
        <v>0</v>
      </c>
      <c r="AI39" s="44">
        <f>IFERROR(__xludf.DUMMYFUNCTION("""COMPUTED_VALUE"""),0.0)</f>
        <v>0</v>
      </c>
      <c r="AJ39" s="44">
        <f>IFERROR(__xludf.DUMMYFUNCTION("""COMPUTED_VALUE"""),0.0)</f>
        <v>0</v>
      </c>
      <c r="AK39" s="44">
        <f>IFERROR(__xludf.DUMMYFUNCTION("""COMPUTED_VALUE"""),0.0)</f>
        <v>0</v>
      </c>
      <c r="AL39" s="44">
        <f>IFERROR(__xludf.DUMMYFUNCTION("""COMPUTED_VALUE"""),0.0)</f>
        <v>0</v>
      </c>
      <c r="AM39" s="44">
        <f>IFERROR(__xludf.DUMMYFUNCTION("""COMPUTED_VALUE"""),30.0)</f>
        <v>30</v>
      </c>
      <c r="AN39" s="44">
        <f>IFERROR(__xludf.DUMMYFUNCTION("""COMPUTED_VALUE"""),0.0)</f>
        <v>0</v>
      </c>
      <c r="AO39" s="44">
        <f>IFERROR(__xludf.DUMMYFUNCTION("""COMPUTED_VALUE"""),0.0)</f>
        <v>0</v>
      </c>
      <c r="AP39" s="44">
        <f>IFERROR(__xludf.DUMMYFUNCTION("""COMPUTED_VALUE"""),0.0)</f>
        <v>0</v>
      </c>
      <c r="AQ39" s="44">
        <f>IFERROR(__xludf.DUMMYFUNCTION("""COMPUTED_VALUE"""),0.0)</f>
        <v>0</v>
      </c>
      <c r="AR39" s="44">
        <f>IFERROR(__xludf.DUMMYFUNCTION("""COMPUTED_VALUE"""),43.0)</f>
        <v>43</v>
      </c>
      <c r="AS39" s="44">
        <f>IFERROR(__xludf.DUMMYFUNCTION("""COMPUTED_VALUE"""),0.0)</f>
        <v>0</v>
      </c>
      <c r="AT39" s="44">
        <f>IFERROR(__xludf.DUMMYFUNCTION("""COMPUTED_VALUE"""),0.0)</f>
        <v>0</v>
      </c>
      <c r="AU39" s="44">
        <f>IFERROR(__xludf.DUMMYFUNCTION("""COMPUTED_VALUE"""),103.0)</f>
        <v>103</v>
      </c>
      <c r="AV39" s="44">
        <f>IFERROR(__xludf.DUMMYFUNCTION("""COMPUTED_VALUE"""),0.0)</f>
        <v>0</v>
      </c>
      <c r="AW39" s="44">
        <f>IFERROR(__xludf.DUMMYFUNCTION("""COMPUTED_VALUE"""),0.0)</f>
        <v>0</v>
      </c>
      <c r="AX39" s="45">
        <f t="shared" si="2"/>
        <v>185</v>
      </c>
    </row>
    <row r="40" ht="15.75" customHeight="1">
      <c r="A40" s="46" t="s">
        <v>21</v>
      </c>
      <c r="B40" s="47" t="s">
        <v>218</v>
      </c>
      <c r="C40" s="48">
        <v>1.0</v>
      </c>
      <c r="D40" s="48">
        <v>179.0</v>
      </c>
      <c r="E40" s="49">
        <f>IFERROR(__xludf.DUMMYFUNCTION("""COMPUTED_VALUE"""),103.0)</f>
        <v>103</v>
      </c>
      <c r="F40" s="49">
        <f>IFERROR(__xludf.DUMMYFUNCTION("""COMPUTED_VALUE"""),4.0)</f>
        <v>4</v>
      </c>
      <c r="G40" s="49">
        <f>IFERROR(__xludf.DUMMYFUNCTION("""COMPUTED_VALUE"""),0.0)</f>
        <v>0</v>
      </c>
      <c r="H40" s="49">
        <f>IFERROR(__xludf.DUMMYFUNCTION("""COMPUTED_VALUE"""),103.0)</f>
        <v>103</v>
      </c>
      <c r="I40" s="44"/>
      <c r="J40" s="44"/>
      <c r="K40" s="44"/>
      <c r="L40" s="44"/>
      <c r="M40" s="44"/>
      <c r="N40" s="44"/>
      <c r="O40" s="44"/>
      <c r="P40" s="44"/>
      <c r="Q40" s="44"/>
      <c r="R40" s="44">
        <f>IFERROR(__xludf.DUMMYFUNCTION("""COMPUTED_VALUE"""),1.0)</f>
        <v>1</v>
      </c>
      <c r="S40" s="44"/>
      <c r="T40" s="44"/>
      <c r="U40" s="44"/>
      <c r="V40" s="44"/>
      <c r="W40" s="44"/>
      <c r="X40" s="44"/>
      <c r="Y40" s="44"/>
      <c r="Z40" s="44"/>
      <c r="AA40" s="44"/>
      <c r="AB40" s="44"/>
      <c r="AC40" s="44"/>
      <c r="AD40" s="44"/>
      <c r="AE40" s="44"/>
      <c r="AF40" s="44">
        <f>IFERROR(__xludf.DUMMYFUNCTION("""COMPUTED_VALUE"""),1.0)</f>
        <v>1</v>
      </c>
      <c r="AG40" s="44"/>
      <c r="AH40" s="44">
        <f>IFERROR(__xludf.DUMMYFUNCTION("""COMPUTED_VALUE"""),1.0)</f>
        <v>1</v>
      </c>
      <c r="AI40" s="44"/>
      <c r="AJ40" s="44"/>
      <c r="AK40" s="44">
        <f>IFERROR(__xludf.DUMMYFUNCTION("""COMPUTED_VALUE"""),2.0)</f>
        <v>2</v>
      </c>
      <c r="AL40" s="44"/>
      <c r="AM40" s="44">
        <f>IFERROR(__xludf.DUMMYFUNCTION("""COMPUTED_VALUE"""),18.0)</f>
        <v>18</v>
      </c>
      <c r="AN40" s="44"/>
      <c r="AO40" s="44"/>
      <c r="AP40" s="44"/>
      <c r="AQ40" s="44">
        <f>IFERROR(__xludf.DUMMYFUNCTION("""COMPUTED_VALUE"""),1.0)</f>
        <v>1</v>
      </c>
      <c r="AR40" s="44">
        <f>IFERROR(__xludf.DUMMYFUNCTION("""COMPUTED_VALUE"""),25.0)</f>
        <v>25</v>
      </c>
      <c r="AS40" s="44">
        <f>IFERROR(__xludf.DUMMYFUNCTION("""COMPUTED_VALUE"""),1.0)</f>
        <v>1</v>
      </c>
      <c r="AT40" s="44"/>
      <c r="AU40" s="44">
        <f>IFERROR(__xludf.DUMMYFUNCTION("""COMPUTED_VALUE"""),49.0)</f>
        <v>49</v>
      </c>
      <c r="AV40" s="44">
        <f>IFERROR(__xludf.DUMMYFUNCTION("""COMPUTED_VALUE"""),2.0)</f>
        <v>2</v>
      </c>
      <c r="AW40" s="44">
        <f>IFERROR(__xludf.DUMMYFUNCTION("""COMPUTED_VALUE"""),2.0)</f>
        <v>2</v>
      </c>
      <c r="AX40" s="45">
        <f t="shared" si="2"/>
        <v>103</v>
      </c>
    </row>
    <row r="41" ht="15.75" customHeight="1">
      <c r="A41" s="46" t="s">
        <v>21</v>
      </c>
      <c r="B41" s="47" t="s">
        <v>219</v>
      </c>
      <c r="C41" s="48">
        <v>1.0</v>
      </c>
      <c r="D41" s="48">
        <v>525.0</v>
      </c>
      <c r="E41" s="49">
        <f>IFERROR(__xludf.DUMMYFUNCTION("""COMPUTED_VALUE"""),204.0)</f>
        <v>204</v>
      </c>
      <c r="F41" s="49">
        <f>IFERROR(__xludf.DUMMYFUNCTION("""COMPUTED_VALUE"""),3.0)</f>
        <v>3</v>
      </c>
      <c r="G41" s="49">
        <f>IFERROR(__xludf.DUMMYFUNCTION("""COMPUTED_VALUE"""),1.0)</f>
        <v>1</v>
      </c>
      <c r="H41" s="49">
        <f>IFERROR(__xludf.DUMMYFUNCTION("""COMPUTED_VALUE"""),203.0)</f>
        <v>203</v>
      </c>
      <c r="I41" s="44">
        <f>IFERROR(__xludf.DUMMYFUNCTION("""COMPUTED_VALUE"""),3.0)</f>
        <v>3</v>
      </c>
      <c r="J41" s="44"/>
      <c r="K41" s="44">
        <f>IFERROR(__xludf.DUMMYFUNCTION("""COMPUTED_VALUE"""),2.0)</f>
        <v>2</v>
      </c>
      <c r="L41" s="44"/>
      <c r="M41" s="44">
        <f>IFERROR(__xludf.DUMMYFUNCTION("""COMPUTED_VALUE"""),1.0)</f>
        <v>1</v>
      </c>
      <c r="N41" s="44">
        <f>IFERROR(__xludf.DUMMYFUNCTION("""COMPUTED_VALUE"""),1.0)</f>
        <v>1</v>
      </c>
      <c r="O41" s="44"/>
      <c r="P41" s="44">
        <f>IFERROR(__xludf.DUMMYFUNCTION("""COMPUTED_VALUE"""),1.0)</f>
        <v>1</v>
      </c>
      <c r="Q41" s="44"/>
      <c r="R41" s="44">
        <f>IFERROR(__xludf.DUMMYFUNCTION("""COMPUTED_VALUE"""),3.0)</f>
        <v>3</v>
      </c>
      <c r="S41" s="44">
        <f>IFERROR(__xludf.DUMMYFUNCTION("""COMPUTED_VALUE"""),1.0)</f>
        <v>1</v>
      </c>
      <c r="T41" s="44"/>
      <c r="U41" s="44"/>
      <c r="V41" s="44">
        <f>IFERROR(__xludf.DUMMYFUNCTION("""COMPUTED_VALUE"""),1.0)</f>
        <v>1</v>
      </c>
      <c r="W41" s="44">
        <f>IFERROR(__xludf.DUMMYFUNCTION("""COMPUTED_VALUE"""),1.0)</f>
        <v>1</v>
      </c>
      <c r="X41" s="44">
        <f>IFERROR(__xludf.DUMMYFUNCTION("""COMPUTED_VALUE"""),1.0)</f>
        <v>1</v>
      </c>
      <c r="Y41" s="44"/>
      <c r="Z41" s="44"/>
      <c r="AA41" s="44"/>
      <c r="AB41" s="44"/>
      <c r="AC41" s="44"/>
      <c r="AD41" s="44"/>
      <c r="AE41" s="44">
        <f>IFERROR(__xludf.DUMMYFUNCTION("""COMPUTED_VALUE"""),1.0)</f>
        <v>1</v>
      </c>
      <c r="AF41" s="44"/>
      <c r="AG41" s="44"/>
      <c r="AH41" s="44"/>
      <c r="AI41" s="44"/>
      <c r="AJ41" s="44">
        <f>IFERROR(__xludf.DUMMYFUNCTION("""COMPUTED_VALUE"""),1.0)</f>
        <v>1</v>
      </c>
      <c r="AK41" s="44"/>
      <c r="AL41" s="44"/>
      <c r="AM41" s="44">
        <f>IFERROR(__xludf.DUMMYFUNCTION("""COMPUTED_VALUE"""),46.0)</f>
        <v>46</v>
      </c>
      <c r="AN41" s="44"/>
      <c r="AO41" s="44"/>
      <c r="AP41" s="44"/>
      <c r="AQ41" s="44"/>
      <c r="AR41" s="44">
        <f>IFERROR(__xludf.DUMMYFUNCTION("""COMPUTED_VALUE"""),71.0)</f>
        <v>71</v>
      </c>
      <c r="AS41" s="44"/>
      <c r="AT41" s="44">
        <f>IFERROR(__xludf.DUMMYFUNCTION("""COMPUTED_VALUE"""),1.0)</f>
        <v>1</v>
      </c>
      <c r="AU41" s="44">
        <f>IFERROR(__xludf.DUMMYFUNCTION("""COMPUTED_VALUE"""),67.0)</f>
        <v>67</v>
      </c>
      <c r="AV41" s="44">
        <f>IFERROR(__xludf.DUMMYFUNCTION("""COMPUTED_VALUE"""),0.0)</f>
        <v>0</v>
      </c>
      <c r="AW41" s="44">
        <f>IFERROR(__xludf.DUMMYFUNCTION("""COMPUTED_VALUE"""),1.0)</f>
        <v>1</v>
      </c>
      <c r="AX41" s="45">
        <f t="shared" si="2"/>
        <v>203</v>
      </c>
    </row>
    <row r="42" ht="15.75" customHeight="1">
      <c r="A42" s="46" t="s">
        <v>21</v>
      </c>
      <c r="B42" s="47" t="s">
        <v>220</v>
      </c>
      <c r="C42" s="48">
        <v>1.0</v>
      </c>
      <c r="D42" s="48">
        <v>150.0</v>
      </c>
      <c r="E42" s="49">
        <f>IFERROR(__xludf.DUMMYFUNCTION("""COMPUTED_VALUE"""),69.0)</f>
        <v>69</v>
      </c>
      <c r="F42" s="49">
        <f>IFERROR(__xludf.DUMMYFUNCTION("""COMPUTED_VALUE"""),5.0)</f>
        <v>5</v>
      </c>
      <c r="G42" s="49">
        <f>IFERROR(__xludf.DUMMYFUNCTION("""COMPUTED_VALUE"""),1.0)</f>
        <v>1</v>
      </c>
      <c r="H42" s="49">
        <f>IFERROR(__xludf.DUMMYFUNCTION("""COMPUTED_VALUE"""),73.0)</f>
        <v>73</v>
      </c>
      <c r="I42" s="44">
        <f>IFERROR(__xludf.DUMMYFUNCTION("""COMPUTED_VALUE"""),1.0)</f>
        <v>1</v>
      </c>
      <c r="J42" s="44">
        <f>IFERROR(__xludf.DUMMYFUNCTION("""COMPUTED_VALUE"""),0.0)</f>
        <v>0</v>
      </c>
      <c r="K42" s="44">
        <f>IFERROR(__xludf.DUMMYFUNCTION("""COMPUTED_VALUE"""),6.0)</f>
        <v>6</v>
      </c>
      <c r="L42" s="44">
        <f>IFERROR(__xludf.DUMMYFUNCTION("""COMPUTED_VALUE"""),0.0)</f>
        <v>0</v>
      </c>
      <c r="M42" s="44">
        <f>IFERROR(__xludf.DUMMYFUNCTION("""COMPUTED_VALUE"""),0.0)</f>
        <v>0</v>
      </c>
      <c r="N42" s="44">
        <f>IFERROR(__xludf.DUMMYFUNCTION("""COMPUTED_VALUE"""),0.0)</f>
        <v>0</v>
      </c>
      <c r="O42" s="44">
        <f>IFERROR(__xludf.DUMMYFUNCTION("""COMPUTED_VALUE"""),0.0)</f>
        <v>0</v>
      </c>
      <c r="P42" s="44">
        <f>IFERROR(__xludf.DUMMYFUNCTION("""COMPUTED_VALUE"""),1.0)</f>
        <v>1</v>
      </c>
      <c r="Q42" s="44">
        <f>IFERROR(__xludf.DUMMYFUNCTION("""COMPUTED_VALUE"""),0.0)</f>
        <v>0</v>
      </c>
      <c r="R42" s="44">
        <f>IFERROR(__xludf.DUMMYFUNCTION("""COMPUTED_VALUE"""),9.0)</f>
        <v>9</v>
      </c>
      <c r="S42" s="44">
        <f>IFERROR(__xludf.DUMMYFUNCTION("""COMPUTED_VALUE"""),0.0)</f>
        <v>0</v>
      </c>
      <c r="T42" s="44">
        <f>IFERROR(__xludf.DUMMYFUNCTION("""COMPUTED_VALUE"""),0.0)</f>
        <v>0</v>
      </c>
      <c r="U42" s="44">
        <f>IFERROR(__xludf.DUMMYFUNCTION("""COMPUTED_VALUE"""),0.0)</f>
        <v>0</v>
      </c>
      <c r="V42" s="44">
        <f>IFERROR(__xludf.DUMMYFUNCTION("""COMPUTED_VALUE"""),0.0)</f>
        <v>0</v>
      </c>
      <c r="W42" s="44">
        <f>IFERROR(__xludf.DUMMYFUNCTION("""COMPUTED_VALUE"""),0.0)</f>
        <v>0</v>
      </c>
      <c r="X42" s="44">
        <f>IFERROR(__xludf.DUMMYFUNCTION("""COMPUTED_VALUE"""),0.0)</f>
        <v>0</v>
      </c>
      <c r="Y42" s="44">
        <f>IFERROR(__xludf.DUMMYFUNCTION("""COMPUTED_VALUE"""),0.0)</f>
        <v>0</v>
      </c>
      <c r="Z42" s="44">
        <f>IFERROR(__xludf.DUMMYFUNCTION("""COMPUTED_VALUE"""),1.0)</f>
        <v>1</v>
      </c>
      <c r="AA42" s="44">
        <f>IFERROR(__xludf.DUMMYFUNCTION("""COMPUTED_VALUE"""),1.0)</f>
        <v>1</v>
      </c>
      <c r="AB42" s="44">
        <f>IFERROR(__xludf.DUMMYFUNCTION("""COMPUTED_VALUE"""),1.0)</f>
        <v>1</v>
      </c>
      <c r="AC42" s="44">
        <f>IFERROR(__xludf.DUMMYFUNCTION("""COMPUTED_VALUE"""),0.0)</f>
        <v>0</v>
      </c>
      <c r="AD42" s="44">
        <f>IFERROR(__xludf.DUMMYFUNCTION("""COMPUTED_VALUE"""),0.0)</f>
        <v>0</v>
      </c>
      <c r="AE42" s="44">
        <f>IFERROR(__xludf.DUMMYFUNCTION("""COMPUTED_VALUE"""),0.0)</f>
        <v>0</v>
      </c>
      <c r="AF42" s="44">
        <f>IFERROR(__xludf.DUMMYFUNCTION("""COMPUTED_VALUE"""),0.0)</f>
        <v>0</v>
      </c>
      <c r="AG42" s="44">
        <f>IFERROR(__xludf.DUMMYFUNCTION("""COMPUTED_VALUE"""),0.0)</f>
        <v>0</v>
      </c>
      <c r="AH42" s="44">
        <f>IFERROR(__xludf.DUMMYFUNCTION("""COMPUTED_VALUE"""),0.0)</f>
        <v>0</v>
      </c>
      <c r="AI42" s="44">
        <f>IFERROR(__xludf.DUMMYFUNCTION("""COMPUTED_VALUE"""),0.0)</f>
        <v>0</v>
      </c>
      <c r="AJ42" s="44">
        <f>IFERROR(__xludf.DUMMYFUNCTION("""COMPUTED_VALUE"""),1.0)</f>
        <v>1</v>
      </c>
      <c r="AK42" s="44">
        <f>IFERROR(__xludf.DUMMYFUNCTION("""COMPUTED_VALUE"""),0.0)</f>
        <v>0</v>
      </c>
      <c r="AL42" s="44">
        <f>IFERROR(__xludf.DUMMYFUNCTION("""COMPUTED_VALUE"""),1.0)</f>
        <v>1</v>
      </c>
      <c r="AM42" s="44">
        <f>IFERROR(__xludf.DUMMYFUNCTION("""COMPUTED_VALUE"""),15.0)</f>
        <v>15</v>
      </c>
      <c r="AN42" s="44">
        <f>IFERROR(__xludf.DUMMYFUNCTION("""COMPUTED_VALUE"""),2.0)</f>
        <v>2</v>
      </c>
      <c r="AO42" s="44">
        <f>IFERROR(__xludf.DUMMYFUNCTION("""COMPUTED_VALUE"""),1.0)</f>
        <v>1</v>
      </c>
      <c r="AP42" s="44">
        <f>IFERROR(__xludf.DUMMYFUNCTION("""COMPUTED_VALUE"""),0.0)</f>
        <v>0</v>
      </c>
      <c r="AQ42" s="44">
        <f>IFERROR(__xludf.DUMMYFUNCTION("""COMPUTED_VALUE"""),0.0)</f>
        <v>0</v>
      </c>
      <c r="AR42" s="44">
        <f>IFERROR(__xludf.DUMMYFUNCTION("""COMPUTED_VALUE"""),12.0)</f>
        <v>12</v>
      </c>
      <c r="AS42" s="44">
        <f>IFERROR(__xludf.DUMMYFUNCTION("""COMPUTED_VALUE"""),1.0)</f>
        <v>1</v>
      </c>
      <c r="AT42" s="44">
        <f>IFERROR(__xludf.DUMMYFUNCTION("""COMPUTED_VALUE"""),0.0)</f>
        <v>0</v>
      </c>
      <c r="AU42" s="44">
        <f>IFERROR(__xludf.DUMMYFUNCTION("""COMPUTED_VALUE"""),19.0)</f>
        <v>19</v>
      </c>
      <c r="AV42" s="44">
        <f>IFERROR(__xludf.DUMMYFUNCTION("""COMPUTED_VALUE"""),0.0)</f>
        <v>0</v>
      </c>
      <c r="AW42" s="44">
        <f>IFERROR(__xludf.DUMMYFUNCTION("""COMPUTED_VALUE"""),1.0)</f>
        <v>1</v>
      </c>
      <c r="AX42" s="45">
        <f t="shared" si="2"/>
        <v>73</v>
      </c>
    </row>
    <row r="43" ht="15.75" customHeight="1">
      <c r="A43" s="46" t="s">
        <v>21</v>
      </c>
      <c r="B43" s="47" t="s">
        <v>221</v>
      </c>
      <c r="C43" s="48">
        <v>1.0</v>
      </c>
      <c r="D43" s="48">
        <v>322.0</v>
      </c>
      <c r="E43" s="49">
        <f>IFERROR(__xludf.DUMMYFUNCTION("""COMPUTED_VALUE"""),151.0)</f>
        <v>151</v>
      </c>
      <c r="F43" s="49">
        <f>IFERROR(__xludf.DUMMYFUNCTION("""COMPUTED_VALUE"""),4.0)</f>
        <v>4</v>
      </c>
      <c r="G43" s="49">
        <f>IFERROR(__xludf.DUMMYFUNCTION("""COMPUTED_VALUE"""),1.0)</f>
        <v>1</v>
      </c>
      <c r="H43" s="49">
        <f>IFERROR(__xludf.DUMMYFUNCTION("""COMPUTED_VALUE"""),150.0)</f>
        <v>150</v>
      </c>
      <c r="I43" s="44"/>
      <c r="J43" s="44"/>
      <c r="K43" s="44">
        <f>IFERROR(__xludf.DUMMYFUNCTION("""COMPUTED_VALUE"""),3.0)</f>
        <v>3</v>
      </c>
      <c r="L43" s="44"/>
      <c r="M43" s="44"/>
      <c r="N43" s="44">
        <f>IFERROR(__xludf.DUMMYFUNCTION("""COMPUTED_VALUE"""),1.0)</f>
        <v>1</v>
      </c>
      <c r="O43" s="44"/>
      <c r="P43" s="44">
        <f>IFERROR(__xludf.DUMMYFUNCTION("""COMPUTED_VALUE"""),1.0)</f>
        <v>1</v>
      </c>
      <c r="Q43" s="44"/>
      <c r="R43" s="44">
        <f>IFERROR(__xludf.DUMMYFUNCTION("""COMPUTED_VALUE"""),28.0)</f>
        <v>28</v>
      </c>
      <c r="S43" s="44"/>
      <c r="T43" s="44"/>
      <c r="U43" s="44"/>
      <c r="V43" s="44"/>
      <c r="W43" s="44"/>
      <c r="X43" s="44"/>
      <c r="Y43" s="44"/>
      <c r="Z43" s="44"/>
      <c r="AA43" s="44"/>
      <c r="AB43" s="44"/>
      <c r="AC43" s="44"/>
      <c r="AD43" s="44"/>
      <c r="AE43" s="44">
        <f>IFERROR(__xludf.DUMMYFUNCTION("""COMPUTED_VALUE"""),2.0)</f>
        <v>2</v>
      </c>
      <c r="AF43" s="44"/>
      <c r="AG43" s="44"/>
      <c r="AH43" s="44"/>
      <c r="AI43" s="44"/>
      <c r="AJ43" s="44"/>
      <c r="AK43" s="44">
        <f>IFERROR(__xludf.DUMMYFUNCTION("""COMPUTED_VALUE"""),1.0)</f>
        <v>1</v>
      </c>
      <c r="AL43" s="44"/>
      <c r="AM43" s="44">
        <f>IFERROR(__xludf.DUMMYFUNCTION("""COMPUTED_VALUE"""),9.0)</f>
        <v>9</v>
      </c>
      <c r="AN43" s="44">
        <f>IFERROR(__xludf.DUMMYFUNCTION("""COMPUTED_VALUE"""),1.0)</f>
        <v>1</v>
      </c>
      <c r="AO43" s="44"/>
      <c r="AP43" s="44">
        <f>IFERROR(__xludf.DUMMYFUNCTION("""COMPUTED_VALUE"""),1.0)</f>
        <v>1</v>
      </c>
      <c r="AQ43" s="44"/>
      <c r="AR43" s="44">
        <f>IFERROR(__xludf.DUMMYFUNCTION("""COMPUTED_VALUE"""),63.0)</f>
        <v>63</v>
      </c>
      <c r="AS43" s="44">
        <f>IFERROR(__xludf.DUMMYFUNCTION("""COMPUTED_VALUE"""),3.0)</f>
        <v>3</v>
      </c>
      <c r="AT43" s="44"/>
      <c r="AU43" s="44">
        <f>IFERROR(__xludf.DUMMYFUNCTION("""COMPUTED_VALUE"""),37.0)</f>
        <v>37</v>
      </c>
      <c r="AV43" s="44"/>
      <c r="AW43" s="44"/>
      <c r="AX43" s="45">
        <f t="shared" si="2"/>
        <v>150</v>
      </c>
    </row>
  </sheetData>
  <conditionalFormatting sqref="AX4:AX43">
    <cfRule type="cellIs" dxfId="4" priority="1" operator="equal">
      <formula>H4</formula>
    </cfRule>
  </conditionalFormatting>
  <conditionalFormatting sqref="AX4:AX43">
    <cfRule type="cellIs" dxfId="5" priority="2" operator="notEqual">
      <formula>H4</formula>
    </cfRule>
  </conditionalFormatting>
  <dataValidations>
    <dataValidation type="decimal" allowBlank="1" showDropDown="1" sqref="F4:X43">
      <formula1>0.0</formula1>
      <formula2>600.0</formula2>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12.75"/>
    <col customWidth="1" min="2" max="2" width="23.25"/>
    <col customWidth="1" min="3" max="3" width="11.0"/>
    <col customWidth="1" min="4" max="4" width="13.13"/>
    <col customWidth="1" min="5" max="50" width="9.0"/>
  </cols>
  <sheetData>
    <row r="1" ht="111.0" customHeight="1">
      <c r="A1" s="27"/>
      <c r="B1" s="27"/>
      <c r="C1" s="27"/>
      <c r="D1" s="28">
        <f>SUM(D4:D37)</f>
        <v>14043</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SUM(E4:E37)</f>
        <v>6723</v>
      </c>
      <c r="F2" s="10">
        <f t="shared" si="1"/>
        <v>48</v>
      </c>
      <c r="G2" s="10">
        <f t="shared" si="1"/>
        <v>78</v>
      </c>
      <c r="H2" s="10">
        <f t="shared" si="1"/>
        <v>6665</v>
      </c>
      <c r="I2" s="11">
        <f t="shared" si="1"/>
        <v>24</v>
      </c>
      <c r="J2" s="11">
        <f t="shared" si="1"/>
        <v>22</v>
      </c>
      <c r="K2" s="11">
        <f t="shared" si="1"/>
        <v>56</v>
      </c>
      <c r="L2" s="11">
        <f t="shared" si="1"/>
        <v>10</v>
      </c>
      <c r="M2" s="11">
        <f t="shared" si="1"/>
        <v>21</v>
      </c>
      <c r="N2" s="11">
        <f t="shared" si="1"/>
        <v>9</v>
      </c>
      <c r="O2" s="11">
        <f t="shared" si="1"/>
        <v>2</v>
      </c>
      <c r="P2" s="11">
        <f t="shared" si="1"/>
        <v>15</v>
      </c>
      <c r="Q2" s="11">
        <f t="shared" si="1"/>
        <v>5</v>
      </c>
      <c r="R2" s="11">
        <f t="shared" si="1"/>
        <v>41</v>
      </c>
      <c r="S2" s="11">
        <f t="shared" si="1"/>
        <v>23</v>
      </c>
      <c r="T2" s="11">
        <f t="shared" si="1"/>
        <v>4</v>
      </c>
      <c r="U2" s="11">
        <f t="shared" si="1"/>
        <v>9</v>
      </c>
      <c r="V2" s="11">
        <f t="shared" si="1"/>
        <v>2</v>
      </c>
      <c r="W2" s="11">
        <f t="shared" si="1"/>
        <v>5</v>
      </c>
      <c r="X2" s="11">
        <f t="shared" si="1"/>
        <v>6</v>
      </c>
      <c r="Y2" s="11">
        <f t="shared" si="1"/>
        <v>35</v>
      </c>
      <c r="Z2" s="11">
        <f t="shared" si="1"/>
        <v>14</v>
      </c>
      <c r="AA2" s="11">
        <f t="shared" si="1"/>
        <v>26</v>
      </c>
      <c r="AB2" s="11">
        <f t="shared" si="1"/>
        <v>9</v>
      </c>
      <c r="AC2" s="11">
        <f t="shared" si="1"/>
        <v>13</v>
      </c>
      <c r="AD2" s="11">
        <f t="shared" si="1"/>
        <v>12</v>
      </c>
      <c r="AE2" s="11">
        <f t="shared" si="1"/>
        <v>11</v>
      </c>
      <c r="AF2" s="11">
        <f t="shared" si="1"/>
        <v>4</v>
      </c>
      <c r="AG2" s="11">
        <f t="shared" si="1"/>
        <v>9</v>
      </c>
      <c r="AH2" s="11">
        <f t="shared" si="1"/>
        <v>16</v>
      </c>
      <c r="AI2" s="11">
        <f t="shared" si="1"/>
        <v>7</v>
      </c>
      <c r="AJ2" s="11">
        <f t="shared" si="1"/>
        <v>12</v>
      </c>
      <c r="AK2" s="11">
        <f t="shared" si="1"/>
        <v>11</v>
      </c>
      <c r="AL2" s="11">
        <f t="shared" si="1"/>
        <v>6</v>
      </c>
      <c r="AM2" s="11">
        <f t="shared" si="1"/>
        <v>1597</v>
      </c>
      <c r="AN2" s="11">
        <f t="shared" si="1"/>
        <v>19</v>
      </c>
      <c r="AO2" s="11">
        <f t="shared" si="1"/>
        <v>30</v>
      </c>
      <c r="AP2" s="11">
        <f t="shared" si="1"/>
        <v>7</v>
      </c>
      <c r="AQ2" s="11">
        <f t="shared" si="1"/>
        <v>13</v>
      </c>
      <c r="AR2" s="11">
        <f t="shared" si="1"/>
        <v>1871</v>
      </c>
      <c r="AS2" s="11">
        <f t="shared" si="1"/>
        <v>46</v>
      </c>
      <c r="AT2" s="11">
        <f t="shared" si="1"/>
        <v>13</v>
      </c>
      <c r="AU2" s="11">
        <f t="shared" si="1"/>
        <v>2591</v>
      </c>
      <c r="AV2" s="11">
        <f t="shared" si="1"/>
        <v>55</v>
      </c>
      <c r="AW2" s="11">
        <f t="shared" si="1"/>
        <v>51</v>
      </c>
      <c r="AX2" s="34">
        <f t="shared" si="1"/>
        <v>6732</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18</v>
      </c>
      <c r="B4" s="40" t="s">
        <v>222</v>
      </c>
      <c r="C4" s="41">
        <v>1.0</v>
      </c>
      <c r="D4" s="41">
        <v>410.0</v>
      </c>
      <c r="E4" s="49" t="str">
        <f>IFERROR(__xludf.DUMMYFUNCTION("IMPORTRANGE(""https://docs.google.com/spreadsheets/d/1YUV5FF8h-UsmbD5uYAa5NCJyA-6Wpp6ffYFjIorsfGI/edit?gid=0#gid=0"",""E4:AW37"")"),"")</f>
        <v/>
      </c>
      <c r="F4" s="49"/>
      <c r="G4" s="49"/>
      <c r="H4" s="49"/>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5">
        <f t="shared" ref="AX4:AX37" si="2">SUM(I4:AW4)</f>
        <v>0</v>
      </c>
    </row>
    <row r="5" ht="15.75" customHeight="1">
      <c r="A5" s="46" t="s">
        <v>18</v>
      </c>
      <c r="B5" s="47" t="s">
        <v>223</v>
      </c>
      <c r="C5" s="48">
        <v>1.0</v>
      </c>
      <c r="D5" s="48">
        <v>486.0</v>
      </c>
      <c r="E5" s="49">
        <f>IFERROR(__xludf.DUMMYFUNCTION("""COMPUTED_VALUE"""),288.0)</f>
        <v>288</v>
      </c>
      <c r="F5" s="49">
        <f>IFERROR(__xludf.DUMMYFUNCTION("""COMPUTED_VALUE"""),0.0)</f>
        <v>0</v>
      </c>
      <c r="G5" s="49">
        <f>IFERROR(__xludf.DUMMYFUNCTION("""COMPUTED_VALUE"""),1.0)</f>
        <v>1</v>
      </c>
      <c r="H5" s="49">
        <f>IFERROR(__xludf.DUMMYFUNCTION("""COMPUTED_VALUE"""),287.0)</f>
        <v>287</v>
      </c>
      <c r="I5" s="44">
        <f>IFERROR(__xludf.DUMMYFUNCTION("""COMPUTED_VALUE"""),2.0)</f>
        <v>2</v>
      </c>
      <c r="J5" s="44">
        <f>IFERROR(__xludf.DUMMYFUNCTION("""COMPUTED_VALUE"""),0.0)</f>
        <v>0</v>
      </c>
      <c r="K5" s="44">
        <f>IFERROR(__xludf.DUMMYFUNCTION("""COMPUTED_VALUE"""),0.0)</f>
        <v>0</v>
      </c>
      <c r="L5" s="44">
        <f>IFERROR(__xludf.DUMMYFUNCTION("""COMPUTED_VALUE"""),1.0)</f>
        <v>1</v>
      </c>
      <c r="M5" s="44">
        <f>IFERROR(__xludf.DUMMYFUNCTION("""COMPUTED_VALUE"""),0.0)</f>
        <v>0</v>
      </c>
      <c r="N5" s="44">
        <f>IFERROR(__xludf.DUMMYFUNCTION("""COMPUTED_VALUE"""),0.0)</f>
        <v>0</v>
      </c>
      <c r="O5" s="44">
        <f>IFERROR(__xludf.DUMMYFUNCTION("""COMPUTED_VALUE"""),0.0)</f>
        <v>0</v>
      </c>
      <c r="P5" s="44">
        <f>IFERROR(__xludf.DUMMYFUNCTION("""COMPUTED_VALUE"""),2.0)</f>
        <v>2</v>
      </c>
      <c r="Q5" s="44">
        <f>IFERROR(__xludf.DUMMYFUNCTION("""COMPUTED_VALUE"""),0.0)</f>
        <v>0</v>
      </c>
      <c r="R5" s="44">
        <f>IFERROR(__xludf.DUMMYFUNCTION("""COMPUTED_VALUE"""),3.0)</f>
        <v>3</v>
      </c>
      <c r="S5" s="44">
        <f>IFERROR(__xludf.DUMMYFUNCTION("""COMPUTED_VALUE"""),0.0)</f>
        <v>0</v>
      </c>
      <c r="T5" s="44">
        <f>IFERROR(__xludf.DUMMYFUNCTION("""COMPUTED_VALUE"""),0.0)</f>
        <v>0</v>
      </c>
      <c r="U5" s="44">
        <f>IFERROR(__xludf.DUMMYFUNCTION("""COMPUTED_VALUE"""),0.0)</f>
        <v>0</v>
      </c>
      <c r="V5" s="44">
        <f>IFERROR(__xludf.DUMMYFUNCTION("""COMPUTED_VALUE"""),0.0)</f>
        <v>0</v>
      </c>
      <c r="W5" s="44">
        <f>IFERROR(__xludf.DUMMYFUNCTION("""COMPUTED_VALUE"""),0.0)</f>
        <v>0</v>
      </c>
      <c r="X5" s="44">
        <f>IFERROR(__xludf.DUMMYFUNCTION("""COMPUTED_VALUE"""),4.0)</f>
        <v>4</v>
      </c>
      <c r="Y5" s="44">
        <f>IFERROR(__xludf.DUMMYFUNCTION("""COMPUTED_VALUE"""),0.0)</f>
        <v>0</v>
      </c>
      <c r="Z5" s="44">
        <f>IFERROR(__xludf.DUMMYFUNCTION("""COMPUTED_VALUE"""),0.0)</f>
        <v>0</v>
      </c>
      <c r="AA5" s="44">
        <f>IFERROR(__xludf.DUMMYFUNCTION("""COMPUTED_VALUE"""),1.0)</f>
        <v>1</v>
      </c>
      <c r="AB5" s="44">
        <f>IFERROR(__xludf.DUMMYFUNCTION("""COMPUTED_VALUE"""),0.0)</f>
        <v>0</v>
      </c>
      <c r="AC5" s="44">
        <f>IFERROR(__xludf.DUMMYFUNCTION("""COMPUTED_VALUE"""),2.0)</f>
        <v>2</v>
      </c>
      <c r="AD5" s="44">
        <f>IFERROR(__xludf.DUMMYFUNCTION("""COMPUTED_VALUE"""),0.0)</f>
        <v>0</v>
      </c>
      <c r="AE5" s="44">
        <f>IFERROR(__xludf.DUMMYFUNCTION("""COMPUTED_VALUE"""),0.0)</f>
        <v>0</v>
      </c>
      <c r="AF5" s="44">
        <f>IFERROR(__xludf.DUMMYFUNCTION("""COMPUTED_VALUE"""),0.0)</f>
        <v>0</v>
      </c>
      <c r="AG5" s="44">
        <f>IFERROR(__xludf.DUMMYFUNCTION("""COMPUTED_VALUE"""),0.0)</f>
        <v>0</v>
      </c>
      <c r="AH5" s="44">
        <f>IFERROR(__xludf.DUMMYFUNCTION("""COMPUTED_VALUE"""),0.0)</f>
        <v>0</v>
      </c>
      <c r="AI5" s="44">
        <f>IFERROR(__xludf.DUMMYFUNCTION("""COMPUTED_VALUE"""),1.0)</f>
        <v>1</v>
      </c>
      <c r="AJ5" s="44">
        <f>IFERROR(__xludf.DUMMYFUNCTION("""COMPUTED_VALUE"""),0.0)</f>
        <v>0</v>
      </c>
      <c r="AK5" s="44">
        <f>IFERROR(__xludf.DUMMYFUNCTION("""COMPUTED_VALUE"""),0.0)</f>
        <v>0</v>
      </c>
      <c r="AL5" s="44">
        <f>IFERROR(__xludf.DUMMYFUNCTION("""COMPUTED_VALUE"""),0.0)</f>
        <v>0</v>
      </c>
      <c r="AM5" s="44">
        <f>IFERROR(__xludf.DUMMYFUNCTION("""COMPUTED_VALUE"""),60.0)</f>
        <v>60</v>
      </c>
      <c r="AN5" s="44">
        <f>IFERROR(__xludf.DUMMYFUNCTION("""COMPUTED_VALUE"""),0.0)</f>
        <v>0</v>
      </c>
      <c r="AO5" s="44">
        <f>IFERROR(__xludf.DUMMYFUNCTION("""COMPUTED_VALUE"""),0.0)</f>
        <v>0</v>
      </c>
      <c r="AP5" s="44">
        <f>IFERROR(__xludf.DUMMYFUNCTION("""COMPUTED_VALUE"""),0.0)</f>
        <v>0</v>
      </c>
      <c r="AQ5" s="44">
        <f>IFERROR(__xludf.DUMMYFUNCTION("""COMPUTED_VALUE"""),1.0)</f>
        <v>1</v>
      </c>
      <c r="AR5" s="44">
        <f>IFERROR(__xludf.DUMMYFUNCTION("""COMPUTED_VALUE"""),156.0)</f>
        <v>156</v>
      </c>
      <c r="AS5" s="44">
        <f>IFERROR(__xludf.DUMMYFUNCTION("""COMPUTED_VALUE"""),1.0)</f>
        <v>1</v>
      </c>
      <c r="AT5" s="44">
        <f>IFERROR(__xludf.DUMMYFUNCTION("""COMPUTED_VALUE"""),0.0)</f>
        <v>0</v>
      </c>
      <c r="AU5" s="44">
        <f>IFERROR(__xludf.DUMMYFUNCTION("""COMPUTED_VALUE"""),52.0)</f>
        <v>52</v>
      </c>
      <c r="AV5" s="44">
        <f>IFERROR(__xludf.DUMMYFUNCTION("""COMPUTED_VALUE"""),1.0)</f>
        <v>1</v>
      </c>
      <c r="AW5" s="44">
        <f>IFERROR(__xludf.DUMMYFUNCTION("""COMPUTED_VALUE"""),0.0)</f>
        <v>0</v>
      </c>
      <c r="AX5" s="45">
        <f t="shared" si="2"/>
        <v>287</v>
      </c>
    </row>
    <row r="6" ht="15.75" customHeight="1">
      <c r="A6" s="46" t="s">
        <v>18</v>
      </c>
      <c r="B6" s="47" t="s">
        <v>223</v>
      </c>
      <c r="C6" s="48">
        <v>2.0</v>
      </c>
      <c r="D6" s="48">
        <v>487.0</v>
      </c>
      <c r="E6" s="49">
        <f>IFERROR(__xludf.DUMMYFUNCTION("""COMPUTED_VALUE"""),284.0)</f>
        <v>284</v>
      </c>
      <c r="F6" s="49">
        <f>IFERROR(__xludf.DUMMYFUNCTION("""COMPUTED_VALUE"""),0.0)</f>
        <v>0</v>
      </c>
      <c r="G6" s="49">
        <f>IFERROR(__xludf.DUMMYFUNCTION("""COMPUTED_VALUE"""),0.0)</f>
        <v>0</v>
      </c>
      <c r="H6" s="49">
        <f>IFERROR(__xludf.DUMMYFUNCTION("""COMPUTED_VALUE"""),284.0)</f>
        <v>284</v>
      </c>
      <c r="I6" s="44">
        <f>IFERROR(__xludf.DUMMYFUNCTION("""COMPUTED_VALUE"""),0.0)</f>
        <v>0</v>
      </c>
      <c r="J6" s="44">
        <f>IFERROR(__xludf.DUMMYFUNCTION("""COMPUTED_VALUE"""),3.0)</f>
        <v>3</v>
      </c>
      <c r="K6" s="44">
        <f>IFERROR(__xludf.DUMMYFUNCTION("""COMPUTED_VALUE"""),1.0)</f>
        <v>1</v>
      </c>
      <c r="L6" s="44">
        <f>IFERROR(__xludf.DUMMYFUNCTION("""COMPUTED_VALUE"""),0.0)</f>
        <v>0</v>
      </c>
      <c r="M6" s="44">
        <f>IFERROR(__xludf.DUMMYFUNCTION("""COMPUTED_VALUE"""),2.0)</f>
        <v>2</v>
      </c>
      <c r="N6" s="44">
        <f>IFERROR(__xludf.DUMMYFUNCTION("""COMPUTED_VALUE"""),0.0)</f>
        <v>0</v>
      </c>
      <c r="O6" s="44">
        <f>IFERROR(__xludf.DUMMYFUNCTION("""COMPUTED_VALUE"""),0.0)</f>
        <v>0</v>
      </c>
      <c r="P6" s="44">
        <f>IFERROR(__xludf.DUMMYFUNCTION("""COMPUTED_VALUE"""),0.0)</f>
        <v>0</v>
      </c>
      <c r="Q6" s="44">
        <f>IFERROR(__xludf.DUMMYFUNCTION("""COMPUTED_VALUE"""),0.0)</f>
        <v>0</v>
      </c>
      <c r="R6" s="44">
        <f>IFERROR(__xludf.DUMMYFUNCTION("""COMPUTED_VALUE"""),1.0)</f>
        <v>1</v>
      </c>
      <c r="S6" s="44">
        <f>IFERROR(__xludf.DUMMYFUNCTION("""COMPUTED_VALUE"""),0.0)</f>
        <v>0</v>
      </c>
      <c r="T6" s="44">
        <f>IFERROR(__xludf.DUMMYFUNCTION("""COMPUTED_VALUE"""),1.0)</f>
        <v>1</v>
      </c>
      <c r="U6" s="44">
        <f>IFERROR(__xludf.DUMMYFUNCTION("""COMPUTED_VALUE"""),1.0)</f>
        <v>1</v>
      </c>
      <c r="V6" s="44">
        <f>IFERROR(__xludf.DUMMYFUNCTION("""COMPUTED_VALUE"""),0.0)</f>
        <v>0</v>
      </c>
      <c r="W6" s="44">
        <f>IFERROR(__xludf.DUMMYFUNCTION("""COMPUTED_VALUE"""),0.0)</f>
        <v>0</v>
      </c>
      <c r="X6" s="44">
        <f>IFERROR(__xludf.DUMMYFUNCTION("""COMPUTED_VALUE"""),0.0)</f>
        <v>0</v>
      </c>
      <c r="Y6" s="44">
        <f>IFERROR(__xludf.DUMMYFUNCTION("""COMPUTED_VALUE"""),1.0)</f>
        <v>1</v>
      </c>
      <c r="Z6" s="44">
        <f>IFERROR(__xludf.DUMMYFUNCTION("""COMPUTED_VALUE"""),0.0)</f>
        <v>0</v>
      </c>
      <c r="AA6" s="44">
        <f>IFERROR(__xludf.DUMMYFUNCTION("""COMPUTED_VALUE"""),0.0)</f>
        <v>0</v>
      </c>
      <c r="AB6" s="44">
        <f>IFERROR(__xludf.DUMMYFUNCTION("""COMPUTED_VALUE"""),0.0)</f>
        <v>0</v>
      </c>
      <c r="AC6" s="44">
        <f>IFERROR(__xludf.DUMMYFUNCTION("""COMPUTED_VALUE"""),0.0)</f>
        <v>0</v>
      </c>
      <c r="AD6" s="44">
        <f>IFERROR(__xludf.DUMMYFUNCTION("""COMPUTED_VALUE"""),0.0)</f>
        <v>0</v>
      </c>
      <c r="AE6" s="44">
        <f>IFERROR(__xludf.DUMMYFUNCTION("""COMPUTED_VALUE"""),0.0)</f>
        <v>0</v>
      </c>
      <c r="AF6" s="44">
        <f>IFERROR(__xludf.DUMMYFUNCTION("""COMPUTED_VALUE"""),0.0)</f>
        <v>0</v>
      </c>
      <c r="AG6" s="44">
        <f>IFERROR(__xludf.DUMMYFUNCTION("""COMPUTED_VALUE"""),0.0)</f>
        <v>0</v>
      </c>
      <c r="AH6" s="44">
        <f>IFERROR(__xludf.DUMMYFUNCTION("""COMPUTED_VALUE"""),0.0)</f>
        <v>0</v>
      </c>
      <c r="AI6" s="44">
        <f>IFERROR(__xludf.DUMMYFUNCTION("""COMPUTED_VALUE"""),0.0)</f>
        <v>0</v>
      </c>
      <c r="AJ6" s="44">
        <f>IFERROR(__xludf.DUMMYFUNCTION("""COMPUTED_VALUE"""),0.0)</f>
        <v>0</v>
      </c>
      <c r="AK6" s="44">
        <f>IFERROR(__xludf.DUMMYFUNCTION("""COMPUTED_VALUE"""),0.0)</f>
        <v>0</v>
      </c>
      <c r="AL6" s="44">
        <f>IFERROR(__xludf.DUMMYFUNCTION("""COMPUTED_VALUE"""),0.0)</f>
        <v>0</v>
      </c>
      <c r="AM6" s="44">
        <f>IFERROR(__xludf.DUMMYFUNCTION("""COMPUTED_VALUE"""),73.0)</f>
        <v>73</v>
      </c>
      <c r="AN6" s="44">
        <f>IFERROR(__xludf.DUMMYFUNCTION("""COMPUTED_VALUE"""),1.0)</f>
        <v>1</v>
      </c>
      <c r="AO6" s="44">
        <f>IFERROR(__xludf.DUMMYFUNCTION("""COMPUTED_VALUE"""),0.0)</f>
        <v>0</v>
      </c>
      <c r="AP6" s="44">
        <f>IFERROR(__xludf.DUMMYFUNCTION("""COMPUTED_VALUE"""),0.0)</f>
        <v>0</v>
      </c>
      <c r="AQ6" s="44">
        <f>IFERROR(__xludf.DUMMYFUNCTION("""COMPUTED_VALUE"""),1.0)</f>
        <v>1</v>
      </c>
      <c r="AR6" s="44">
        <f>IFERROR(__xludf.DUMMYFUNCTION("""COMPUTED_VALUE"""),134.0)</f>
        <v>134</v>
      </c>
      <c r="AS6" s="44">
        <f>IFERROR(__xludf.DUMMYFUNCTION("""COMPUTED_VALUE"""),1.0)</f>
        <v>1</v>
      </c>
      <c r="AT6" s="44">
        <f>IFERROR(__xludf.DUMMYFUNCTION("""COMPUTED_VALUE"""),1.0)</f>
        <v>1</v>
      </c>
      <c r="AU6" s="44">
        <f>IFERROR(__xludf.DUMMYFUNCTION("""COMPUTED_VALUE"""),61.0)</f>
        <v>61</v>
      </c>
      <c r="AV6" s="44">
        <f>IFERROR(__xludf.DUMMYFUNCTION("""COMPUTED_VALUE"""),1.0)</f>
        <v>1</v>
      </c>
      <c r="AW6" s="44">
        <f>IFERROR(__xludf.DUMMYFUNCTION("""COMPUTED_VALUE"""),1.0)</f>
        <v>1</v>
      </c>
      <c r="AX6" s="45">
        <f t="shared" si="2"/>
        <v>284</v>
      </c>
    </row>
    <row r="7" ht="15.75" customHeight="1">
      <c r="A7" s="46" t="s">
        <v>18</v>
      </c>
      <c r="B7" s="47" t="s">
        <v>224</v>
      </c>
      <c r="C7" s="48">
        <v>1.0</v>
      </c>
      <c r="D7" s="48">
        <v>570.0</v>
      </c>
      <c r="E7" s="49">
        <f>IFERROR(__xludf.DUMMYFUNCTION("""COMPUTED_VALUE"""),261.0)</f>
        <v>261</v>
      </c>
      <c r="F7" s="49">
        <f>IFERROR(__xludf.DUMMYFUNCTION("""COMPUTED_VALUE"""),3.0)</f>
        <v>3</v>
      </c>
      <c r="G7" s="49">
        <f>IFERROR(__xludf.DUMMYFUNCTION("""COMPUTED_VALUE"""),0.0)</f>
        <v>0</v>
      </c>
      <c r="H7" s="49">
        <f>IFERROR(__xludf.DUMMYFUNCTION("""COMPUTED_VALUE"""),261.0)</f>
        <v>261</v>
      </c>
      <c r="I7" s="44">
        <f>IFERROR(__xludf.DUMMYFUNCTION("""COMPUTED_VALUE"""),1.0)</f>
        <v>1</v>
      </c>
      <c r="J7" s="44">
        <f>IFERROR(__xludf.DUMMYFUNCTION("""COMPUTED_VALUE"""),1.0)</f>
        <v>1</v>
      </c>
      <c r="K7" s="44">
        <f>IFERROR(__xludf.DUMMYFUNCTION("""COMPUTED_VALUE"""),5.0)</f>
        <v>5</v>
      </c>
      <c r="L7" s="44">
        <f>IFERROR(__xludf.DUMMYFUNCTION("""COMPUTED_VALUE"""),0.0)</f>
        <v>0</v>
      </c>
      <c r="M7" s="44">
        <f>IFERROR(__xludf.DUMMYFUNCTION("""COMPUTED_VALUE"""),2.0)</f>
        <v>2</v>
      </c>
      <c r="N7" s="44">
        <f>IFERROR(__xludf.DUMMYFUNCTION("""COMPUTED_VALUE"""),0.0)</f>
        <v>0</v>
      </c>
      <c r="O7" s="44">
        <f>IFERROR(__xludf.DUMMYFUNCTION("""COMPUTED_VALUE"""),0.0)</f>
        <v>0</v>
      </c>
      <c r="P7" s="44">
        <f>IFERROR(__xludf.DUMMYFUNCTION("""COMPUTED_VALUE"""),0.0)</f>
        <v>0</v>
      </c>
      <c r="Q7" s="44">
        <f>IFERROR(__xludf.DUMMYFUNCTION("""COMPUTED_VALUE"""),0.0)</f>
        <v>0</v>
      </c>
      <c r="R7" s="44">
        <f>IFERROR(__xludf.DUMMYFUNCTION("""COMPUTED_VALUE"""),5.0)</f>
        <v>5</v>
      </c>
      <c r="S7" s="44">
        <f>IFERROR(__xludf.DUMMYFUNCTION("""COMPUTED_VALUE"""),0.0)</f>
        <v>0</v>
      </c>
      <c r="T7" s="44">
        <f>IFERROR(__xludf.DUMMYFUNCTION("""COMPUTED_VALUE"""),0.0)</f>
        <v>0</v>
      </c>
      <c r="U7" s="44">
        <f>IFERROR(__xludf.DUMMYFUNCTION("""COMPUTED_VALUE"""),0.0)</f>
        <v>0</v>
      </c>
      <c r="V7" s="44">
        <f>IFERROR(__xludf.DUMMYFUNCTION("""COMPUTED_VALUE"""),0.0)</f>
        <v>0</v>
      </c>
      <c r="W7" s="44">
        <f>IFERROR(__xludf.DUMMYFUNCTION("""COMPUTED_VALUE"""),1.0)</f>
        <v>1</v>
      </c>
      <c r="X7" s="44">
        <f>IFERROR(__xludf.DUMMYFUNCTION("""COMPUTED_VALUE"""),0.0)</f>
        <v>0</v>
      </c>
      <c r="Y7" s="44">
        <f>IFERROR(__xludf.DUMMYFUNCTION("""COMPUTED_VALUE"""),0.0)</f>
        <v>0</v>
      </c>
      <c r="Z7" s="44">
        <f>IFERROR(__xludf.DUMMYFUNCTION("""COMPUTED_VALUE"""),0.0)</f>
        <v>0</v>
      </c>
      <c r="AA7" s="44">
        <f>IFERROR(__xludf.DUMMYFUNCTION("""COMPUTED_VALUE"""),2.0)</f>
        <v>2</v>
      </c>
      <c r="AB7" s="44">
        <f>IFERROR(__xludf.DUMMYFUNCTION("""COMPUTED_VALUE"""),0.0)</f>
        <v>0</v>
      </c>
      <c r="AC7" s="44">
        <f>IFERROR(__xludf.DUMMYFUNCTION("""COMPUTED_VALUE"""),1.0)</f>
        <v>1</v>
      </c>
      <c r="AD7" s="44">
        <f>IFERROR(__xludf.DUMMYFUNCTION("""COMPUTED_VALUE"""),0.0)</f>
        <v>0</v>
      </c>
      <c r="AE7" s="44">
        <f>IFERROR(__xludf.DUMMYFUNCTION("""COMPUTED_VALUE"""),1.0)</f>
        <v>1</v>
      </c>
      <c r="AF7" s="44">
        <f>IFERROR(__xludf.DUMMYFUNCTION("""COMPUTED_VALUE"""),0.0)</f>
        <v>0</v>
      </c>
      <c r="AG7" s="44">
        <f>IFERROR(__xludf.DUMMYFUNCTION("""COMPUTED_VALUE"""),1.0)</f>
        <v>1</v>
      </c>
      <c r="AH7" s="44">
        <f>IFERROR(__xludf.DUMMYFUNCTION("""COMPUTED_VALUE"""),0.0)</f>
        <v>0</v>
      </c>
      <c r="AI7" s="44">
        <f>IFERROR(__xludf.DUMMYFUNCTION("""COMPUTED_VALUE"""),1.0)</f>
        <v>1</v>
      </c>
      <c r="AJ7" s="44">
        <f>IFERROR(__xludf.DUMMYFUNCTION("""COMPUTED_VALUE"""),0.0)</f>
        <v>0</v>
      </c>
      <c r="AK7" s="44">
        <f>IFERROR(__xludf.DUMMYFUNCTION("""COMPUTED_VALUE"""),0.0)</f>
        <v>0</v>
      </c>
      <c r="AL7" s="44">
        <f>IFERROR(__xludf.DUMMYFUNCTION("""COMPUTED_VALUE"""),0.0)</f>
        <v>0</v>
      </c>
      <c r="AM7" s="44">
        <f>IFERROR(__xludf.DUMMYFUNCTION("""COMPUTED_VALUE"""),25.0)</f>
        <v>25</v>
      </c>
      <c r="AN7" s="44">
        <f>IFERROR(__xludf.DUMMYFUNCTION("""COMPUTED_VALUE"""),0.0)</f>
        <v>0</v>
      </c>
      <c r="AO7" s="44">
        <f>IFERROR(__xludf.DUMMYFUNCTION("""COMPUTED_VALUE"""),0.0)</f>
        <v>0</v>
      </c>
      <c r="AP7" s="44">
        <f>IFERROR(__xludf.DUMMYFUNCTION("""COMPUTED_VALUE"""),0.0)</f>
        <v>0</v>
      </c>
      <c r="AQ7" s="44">
        <f>IFERROR(__xludf.DUMMYFUNCTION("""COMPUTED_VALUE"""),0.0)</f>
        <v>0</v>
      </c>
      <c r="AR7" s="44">
        <f>IFERROR(__xludf.DUMMYFUNCTION("""COMPUTED_VALUE"""),115.0)</f>
        <v>115</v>
      </c>
      <c r="AS7" s="44">
        <f>IFERROR(__xludf.DUMMYFUNCTION("""COMPUTED_VALUE"""),2.0)</f>
        <v>2</v>
      </c>
      <c r="AT7" s="44">
        <f>IFERROR(__xludf.DUMMYFUNCTION("""COMPUTED_VALUE"""),0.0)</f>
        <v>0</v>
      </c>
      <c r="AU7" s="44">
        <f>IFERROR(__xludf.DUMMYFUNCTION("""COMPUTED_VALUE"""),92.0)</f>
        <v>92</v>
      </c>
      <c r="AV7" s="44">
        <f>IFERROR(__xludf.DUMMYFUNCTION("""COMPUTED_VALUE"""),4.0)</f>
        <v>4</v>
      </c>
      <c r="AW7" s="44">
        <f>IFERROR(__xludf.DUMMYFUNCTION("""COMPUTED_VALUE"""),2.0)</f>
        <v>2</v>
      </c>
      <c r="AX7" s="45">
        <f t="shared" si="2"/>
        <v>261</v>
      </c>
    </row>
    <row r="8" ht="15.75" customHeight="1">
      <c r="A8" s="46" t="s">
        <v>18</v>
      </c>
      <c r="B8" s="47" t="s">
        <v>224</v>
      </c>
      <c r="C8" s="48">
        <v>2.0</v>
      </c>
      <c r="D8" s="48">
        <v>161.0</v>
      </c>
      <c r="E8" s="49">
        <f>IFERROR(__xludf.DUMMYFUNCTION("""COMPUTED_VALUE"""),67.0)</f>
        <v>67</v>
      </c>
      <c r="F8" s="49">
        <f>IFERROR(__xludf.DUMMYFUNCTION("""COMPUTED_VALUE"""),2.0)</f>
        <v>2</v>
      </c>
      <c r="G8" s="49">
        <f>IFERROR(__xludf.DUMMYFUNCTION("""COMPUTED_VALUE"""),1.0)</f>
        <v>1</v>
      </c>
      <c r="H8" s="49">
        <f>IFERROR(__xludf.DUMMYFUNCTION("""COMPUTED_VALUE"""),66.0)</f>
        <v>66</v>
      </c>
      <c r="I8" s="44">
        <f>IFERROR(__xludf.DUMMYFUNCTION("""COMPUTED_VALUE"""),0.0)</f>
        <v>0</v>
      </c>
      <c r="J8" s="44">
        <f>IFERROR(__xludf.DUMMYFUNCTION("""COMPUTED_VALUE"""),0.0)</f>
        <v>0</v>
      </c>
      <c r="K8" s="44">
        <f>IFERROR(__xludf.DUMMYFUNCTION("""COMPUTED_VALUE"""),0.0)</f>
        <v>0</v>
      </c>
      <c r="L8" s="44">
        <f>IFERROR(__xludf.DUMMYFUNCTION("""COMPUTED_VALUE"""),0.0)</f>
        <v>0</v>
      </c>
      <c r="M8" s="44">
        <f>IFERROR(__xludf.DUMMYFUNCTION("""COMPUTED_VALUE"""),1.0)</f>
        <v>1</v>
      </c>
      <c r="N8" s="44">
        <f>IFERROR(__xludf.DUMMYFUNCTION("""COMPUTED_VALUE"""),0.0)</f>
        <v>0</v>
      </c>
      <c r="O8" s="44">
        <f>IFERROR(__xludf.DUMMYFUNCTION("""COMPUTED_VALUE"""),0.0)</f>
        <v>0</v>
      </c>
      <c r="P8" s="44">
        <f>IFERROR(__xludf.DUMMYFUNCTION("""COMPUTED_VALUE"""),0.0)</f>
        <v>0</v>
      </c>
      <c r="Q8" s="44">
        <f>IFERROR(__xludf.DUMMYFUNCTION("""COMPUTED_VALUE"""),0.0)</f>
        <v>0</v>
      </c>
      <c r="R8" s="44">
        <f>IFERROR(__xludf.DUMMYFUNCTION("""COMPUTED_VALUE"""),1.0)</f>
        <v>1</v>
      </c>
      <c r="S8" s="44">
        <f>IFERROR(__xludf.DUMMYFUNCTION("""COMPUTED_VALUE"""),0.0)</f>
        <v>0</v>
      </c>
      <c r="T8" s="44">
        <f>IFERROR(__xludf.DUMMYFUNCTION("""COMPUTED_VALUE"""),0.0)</f>
        <v>0</v>
      </c>
      <c r="U8" s="44">
        <f>IFERROR(__xludf.DUMMYFUNCTION("""COMPUTED_VALUE"""),0.0)</f>
        <v>0</v>
      </c>
      <c r="V8" s="44">
        <f>IFERROR(__xludf.DUMMYFUNCTION("""COMPUTED_VALUE"""),0.0)</f>
        <v>0</v>
      </c>
      <c r="W8" s="44">
        <f>IFERROR(__xludf.DUMMYFUNCTION("""COMPUTED_VALUE"""),0.0)</f>
        <v>0</v>
      </c>
      <c r="X8" s="44">
        <f>IFERROR(__xludf.DUMMYFUNCTION("""COMPUTED_VALUE"""),0.0)</f>
        <v>0</v>
      </c>
      <c r="Y8" s="44">
        <f>IFERROR(__xludf.DUMMYFUNCTION("""COMPUTED_VALUE"""),0.0)</f>
        <v>0</v>
      </c>
      <c r="Z8" s="44">
        <f>IFERROR(__xludf.DUMMYFUNCTION("""COMPUTED_VALUE"""),0.0)</f>
        <v>0</v>
      </c>
      <c r="AA8" s="44">
        <f>IFERROR(__xludf.DUMMYFUNCTION("""COMPUTED_VALUE"""),0.0)</f>
        <v>0</v>
      </c>
      <c r="AB8" s="44">
        <f>IFERROR(__xludf.DUMMYFUNCTION("""COMPUTED_VALUE"""),0.0)</f>
        <v>0</v>
      </c>
      <c r="AC8" s="44">
        <f>IFERROR(__xludf.DUMMYFUNCTION("""COMPUTED_VALUE"""),0.0)</f>
        <v>0</v>
      </c>
      <c r="AD8" s="44">
        <f>IFERROR(__xludf.DUMMYFUNCTION("""COMPUTED_VALUE"""),0.0)</f>
        <v>0</v>
      </c>
      <c r="AE8" s="44">
        <f>IFERROR(__xludf.DUMMYFUNCTION("""COMPUTED_VALUE"""),0.0)</f>
        <v>0</v>
      </c>
      <c r="AF8" s="44">
        <f>IFERROR(__xludf.DUMMYFUNCTION("""COMPUTED_VALUE"""),0.0)</f>
        <v>0</v>
      </c>
      <c r="AG8" s="44">
        <f>IFERROR(__xludf.DUMMYFUNCTION("""COMPUTED_VALUE"""),0.0)</f>
        <v>0</v>
      </c>
      <c r="AH8" s="44">
        <f>IFERROR(__xludf.DUMMYFUNCTION("""COMPUTED_VALUE"""),0.0)</f>
        <v>0</v>
      </c>
      <c r="AI8" s="44">
        <f>IFERROR(__xludf.DUMMYFUNCTION("""COMPUTED_VALUE"""),0.0)</f>
        <v>0</v>
      </c>
      <c r="AJ8" s="44">
        <f>IFERROR(__xludf.DUMMYFUNCTION("""COMPUTED_VALUE"""),0.0)</f>
        <v>0</v>
      </c>
      <c r="AK8" s="44">
        <f>IFERROR(__xludf.DUMMYFUNCTION("""COMPUTED_VALUE"""),0.0)</f>
        <v>0</v>
      </c>
      <c r="AL8" s="44">
        <f>IFERROR(__xludf.DUMMYFUNCTION("""COMPUTED_VALUE"""),0.0)</f>
        <v>0</v>
      </c>
      <c r="AM8" s="44">
        <f>IFERROR(__xludf.DUMMYFUNCTION("""COMPUTED_VALUE"""),9.0)</f>
        <v>9</v>
      </c>
      <c r="AN8" s="44">
        <f>IFERROR(__xludf.DUMMYFUNCTION("""COMPUTED_VALUE"""),1.0)</f>
        <v>1</v>
      </c>
      <c r="AO8" s="44">
        <f>IFERROR(__xludf.DUMMYFUNCTION("""COMPUTED_VALUE"""),0.0)</f>
        <v>0</v>
      </c>
      <c r="AP8" s="44">
        <f>IFERROR(__xludf.DUMMYFUNCTION("""COMPUTED_VALUE"""),0.0)</f>
        <v>0</v>
      </c>
      <c r="AQ8" s="44">
        <f>IFERROR(__xludf.DUMMYFUNCTION("""COMPUTED_VALUE"""),0.0)</f>
        <v>0</v>
      </c>
      <c r="AR8" s="44">
        <f>IFERROR(__xludf.DUMMYFUNCTION("""COMPUTED_VALUE"""),34.0)</f>
        <v>34</v>
      </c>
      <c r="AS8" s="44">
        <f>IFERROR(__xludf.DUMMYFUNCTION("""COMPUTED_VALUE"""),0.0)</f>
        <v>0</v>
      </c>
      <c r="AT8" s="44">
        <f>IFERROR(__xludf.DUMMYFUNCTION("""COMPUTED_VALUE"""),0.0)</f>
        <v>0</v>
      </c>
      <c r="AU8" s="44">
        <f>IFERROR(__xludf.DUMMYFUNCTION("""COMPUTED_VALUE"""),20.0)</f>
        <v>20</v>
      </c>
      <c r="AV8" s="44">
        <f>IFERROR(__xludf.DUMMYFUNCTION("""COMPUTED_VALUE"""),0.0)</f>
        <v>0</v>
      </c>
      <c r="AW8" s="44">
        <f>IFERROR(__xludf.DUMMYFUNCTION("""COMPUTED_VALUE"""),0.0)</f>
        <v>0</v>
      </c>
      <c r="AX8" s="45">
        <f t="shared" si="2"/>
        <v>66</v>
      </c>
    </row>
    <row r="9" ht="15.75" customHeight="1">
      <c r="A9" s="46" t="s">
        <v>18</v>
      </c>
      <c r="B9" s="47" t="s">
        <v>225</v>
      </c>
      <c r="C9" s="48">
        <v>1.0</v>
      </c>
      <c r="D9" s="48">
        <v>588.0</v>
      </c>
      <c r="E9" s="49">
        <f>IFERROR(__xludf.DUMMYFUNCTION("""COMPUTED_VALUE"""),283.0)</f>
        <v>283</v>
      </c>
      <c r="F9" s="49">
        <f>IFERROR(__xludf.DUMMYFUNCTION("""COMPUTED_VALUE"""),2.0)</f>
        <v>2</v>
      </c>
      <c r="G9" s="49">
        <f>IFERROR(__xludf.DUMMYFUNCTION("""COMPUTED_VALUE"""),4.0)</f>
        <v>4</v>
      </c>
      <c r="H9" s="49">
        <f>IFERROR(__xludf.DUMMYFUNCTION("""COMPUTED_VALUE"""),279.0)</f>
        <v>279</v>
      </c>
      <c r="I9" s="44">
        <f>IFERROR(__xludf.DUMMYFUNCTION("""COMPUTED_VALUE"""),2.0)</f>
        <v>2</v>
      </c>
      <c r="J9" s="44">
        <f>IFERROR(__xludf.DUMMYFUNCTION("""COMPUTED_VALUE"""),0.0)</f>
        <v>0</v>
      </c>
      <c r="K9" s="44">
        <f>IFERROR(__xludf.DUMMYFUNCTION("""COMPUTED_VALUE"""),5.0)</f>
        <v>5</v>
      </c>
      <c r="L9" s="44">
        <f>IFERROR(__xludf.DUMMYFUNCTION("""COMPUTED_VALUE"""),0.0)</f>
        <v>0</v>
      </c>
      <c r="M9" s="44">
        <f>IFERROR(__xludf.DUMMYFUNCTION("""COMPUTED_VALUE"""),1.0)</f>
        <v>1</v>
      </c>
      <c r="N9" s="44">
        <f>IFERROR(__xludf.DUMMYFUNCTION("""COMPUTED_VALUE"""),0.0)</f>
        <v>0</v>
      </c>
      <c r="O9" s="44">
        <f>IFERROR(__xludf.DUMMYFUNCTION("""COMPUTED_VALUE"""),0.0)</f>
        <v>0</v>
      </c>
      <c r="P9" s="44">
        <f>IFERROR(__xludf.DUMMYFUNCTION("""COMPUTED_VALUE"""),0.0)</f>
        <v>0</v>
      </c>
      <c r="Q9" s="44">
        <f>IFERROR(__xludf.DUMMYFUNCTION("""COMPUTED_VALUE"""),0.0)</f>
        <v>0</v>
      </c>
      <c r="R9" s="44"/>
      <c r="S9" s="44">
        <f>IFERROR(__xludf.DUMMYFUNCTION("""COMPUTED_VALUE"""),2.0)</f>
        <v>2</v>
      </c>
      <c r="T9" s="44">
        <f>IFERROR(__xludf.DUMMYFUNCTION("""COMPUTED_VALUE"""),0.0)</f>
        <v>0</v>
      </c>
      <c r="U9" s="44">
        <f>IFERROR(__xludf.DUMMYFUNCTION("""COMPUTED_VALUE"""),0.0)</f>
        <v>0</v>
      </c>
      <c r="V9" s="44">
        <f>IFERROR(__xludf.DUMMYFUNCTION("""COMPUTED_VALUE"""),0.0)</f>
        <v>0</v>
      </c>
      <c r="W9" s="44">
        <f>IFERROR(__xludf.DUMMYFUNCTION("""COMPUTED_VALUE"""),0.0)</f>
        <v>0</v>
      </c>
      <c r="X9" s="44">
        <f>IFERROR(__xludf.DUMMYFUNCTION("""COMPUTED_VALUE"""),0.0)</f>
        <v>0</v>
      </c>
      <c r="Y9" s="44">
        <f>IFERROR(__xludf.DUMMYFUNCTION("""COMPUTED_VALUE"""),3.0)</f>
        <v>3</v>
      </c>
      <c r="Z9" s="44">
        <f>IFERROR(__xludf.DUMMYFUNCTION("""COMPUTED_VALUE"""),3.0)</f>
        <v>3</v>
      </c>
      <c r="AA9" s="44">
        <f>IFERROR(__xludf.DUMMYFUNCTION("""COMPUTED_VALUE"""),5.0)</f>
        <v>5</v>
      </c>
      <c r="AB9" s="44">
        <f>IFERROR(__xludf.DUMMYFUNCTION("""COMPUTED_VALUE"""),2.0)</f>
        <v>2</v>
      </c>
      <c r="AC9" s="44">
        <f>IFERROR(__xludf.DUMMYFUNCTION("""COMPUTED_VALUE"""),1.0)</f>
        <v>1</v>
      </c>
      <c r="AD9" s="44">
        <f>IFERROR(__xludf.DUMMYFUNCTION("""COMPUTED_VALUE"""),1.0)</f>
        <v>1</v>
      </c>
      <c r="AE9" s="44">
        <f>IFERROR(__xludf.DUMMYFUNCTION("""COMPUTED_VALUE"""),1.0)</f>
        <v>1</v>
      </c>
      <c r="AF9" s="44">
        <f>IFERROR(__xludf.DUMMYFUNCTION("""COMPUTED_VALUE"""),0.0)</f>
        <v>0</v>
      </c>
      <c r="AG9" s="44">
        <f>IFERROR(__xludf.DUMMYFUNCTION("""COMPUTED_VALUE"""),0.0)</f>
        <v>0</v>
      </c>
      <c r="AH9" s="44">
        <f>IFERROR(__xludf.DUMMYFUNCTION("""COMPUTED_VALUE"""),0.0)</f>
        <v>0</v>
      </c>
      <c r="AI9" s="44">
        <f>IFERROR(__xludf.DUMMYFUNCTION("""COMPUTED_VALUE"""),0.0)</f>
        <v>0</v>
      </c>
      <c r="AJ9" s="44">
        <f>IFERROR(__xludf.DUMMYFUNCTION("""COMPUTED_VALUE"""),1.0)</f>
        <v>1</v>
      </c>
      <c r="AK9" s="44">
        <f>IFERROR(__xludf.DUMMYFUNCTION("""COMPUTED_VALUE"""),0.0)</f>
        <v>0</v>
      </c>
      <c r="AL9" s="44">
        <f>IFERROR(__xludf.DUMMYFUNCTION("""COMPUTED_VALUE"""),0.0)</f>
        <v>0</v>
      </c>
      <c r="AM9" s="44">
        <f>IFERROR(__xludf.DUMMYFUNCTION("""COMPUTED_VALUE"""),28.0)</f>
        <v>28</v>
      </c>
      <c r="AN9" s="44">
        <f>IFERROR(__xludf.DUMMYFUNCTION("""COMPUTED_VALUE"""),2.0)</f>
        <v>2</v>
      </c>
      <c r="AO9" s="44">
        <f>IFERROR(__xludf.DUMMYFUNCTION("""COMPUTED_VALUE"""),0.0)</f>
        <v>0</v>
      </c>
      <c r="AP9" s="44">
        <f>IFERROR(__xludf.DUMMYFUNCTION("""COMPUTED_VALUE"""),0.0)</f>
        <v>0</v>
      </c>
      <c r="AQ9" s="44">
        <f>IFERROR(__xludf.DUMMYFUNCTION("""COMPUTED_VALUE"""),2.0)</f>
        <v>2</v>
      </c>
      <c r="AR9" s="44">
        <f>IFERROR(__xludf.DUMMYFUNCTION("""COMPUTED_VALUE"""),113.0)</f>
        <v>113</v>
      </c>
      <c r="AS9" s="44">
        <f>IFERROR(__xludf.DUMMYFUNCTION("""COMPUTED_VALUE"""),2.0)</f>
        <v>2</v>
      </c>
      <c r="AT9" s="44">
        <f>IFERROR(__xludf.DUMMYFUNCTION("""COMPUTED_VALUE"""),0.0)</f>
        <v>0</v>
      </c>
      <c r="AU9" s="44">
        <f>IFERROR(__xludf.DUMMYFUNCTION("""COMPUTED_VALUE"""),100.0)</f>
        <v>100</v>
      </c>
      <c r="AV9" s="44">
        <f>IFERROR(__xludf.DUMMYFUNCTION("""COMPUTED_VALUE"""),1.0)</f>
        <v>1</v>
      </c>
      <c r="AW9" s="44">
        <f>IFERROR(__xludf.DUMMYFUNCTION("""COMPUTED_VALUE"""),0.0)</f>
        <v>0</v>
      </c>
      <c r="AX9" s="45">
        <f t="shared" si="2"/>
        <v>275</v>
      </c>
    </row>
    <row r="10" ht="15.75" customHeight="1">
      <c r="A10" s="46" t="s">
        <v>18</v>
      </c>
      <c r="B10" s="47" t="s">
        <v>225</v>
      </c>
      <c r="C10" s="48">
        <v>2.0</v>
      </c>
      <c r="D10" s="48">
        <v>591.0</v>
      </c>
      <c r="E10" s="49">
        <f>IFERROR(__xludf.DUMMYFUNCTION("""COMPUTED_VALUE"""),256.0)</f>
        <v>256</v>
      </c>
      <c r="F10" s="49">
        <f>IFERROR(__xludf.DUMMYFUNCTION("""COMPUTED_VALUE"""),0.0)</f>
        <v>0</v>
      </c>
      <c r="G10" s="49">
        <f>IFERROR(__xludf.DUMMYFUNCTION("""COMPUTED_VALUE"""),1.0)</f>
        <v>1</v>
      </c>
      <c r="H10" s="49">
        <f>IFERROR(__xludf.DUMMYFUNCTION("""COMPUTED_VALUE"""),255.0)</f>
        <v>255</v>
      </c>
      <c r="I10" s="44">
        <f>IFERROR(__xludf.DUMMYFUNCTION("""COMPUTED_VALUE"""),0.0)</f>
        <v>0</v>
      </c>
      <c r="J10" s="44">
        <f>IFERROR(__xludf.DUMMYFUNCTION("""COMPUTED_VALUE"""),1.0)</f>
        <v>1</v>
      </c>
      <c r="K10" s="44">
        <f>IFERROR(__xludf.DUMMYFUNCTION("""COMPUTED_VALUE"""),1.0)</f>
        <v>1</v>
      </c>
      <c r="L10" s="44">
        <f>IFERROR(__xludf.DUMMYFUNCTION("""COMPUTED_VALUE"""),0.0)</f>
        <v>0</v>
      </c>
      <c r="M10" s="44">
        <f>IFERROR(__xludf.DUMMYFUNCTION("""COMPUTED_VALUE"""),0.0)</f>
        <v>0</v>
      </c>
      <c r="N10" s="44">
        <f>IFERROR(__xludf.DUMMYFUNCTION("""COMPUTED_VALUE"""),0.0)</f>
        <v>0</v>
      </c>
      <c r="O10" s="44">
        <f>IFERROR(__xludf.DUMMYFUNCTION("""COMPUTED_VALUE"""),0.0)</f>
        <v>0</v>
      </c>
      <c r="P10" s="44">
        <f>IFERROR(__xludf.DUMMYFUNCTION("""COMPUTED_VALUE"""),1.0)</f>
        <v>1</v>
      </c>
      <c r="Q10" s="44">
        <f>IFERROR(__xludf.DUMMYFUNCTION("""COMPUTED_VALUE"""),0.0)</f>
        <v>0</v>
      </c>
      <c r="R10" s="44">
        <f>IFERROR(__xludf.DUMMYFUNCTION("""COMPUTED_VALUE"""),3.0)</f>
        <v>3</v>
      </c>
      <c r="S10" s="44">
        <f>IFERROR(__xludf.DUMMYFUNCTION("""COMPUTED_VALUE"""),3.0)</f>
        <v>3</v>
      </c>
      <c r="T10" s="44">
        <f>IFERROR(__xludf.DUMMYFUNCTION("""COMPUTED_VALUE"""),0.0)</f>
        <v>0</v>
      </c>
      <c r="U10" s="44">
        <f>IFERROR(__xludf.DUMMYFUNCTION("""COMPUTED_VALUE"""),0.0)</f>
        <v>0</v>
      </c>
      <c r="V10" s="44">
        <f>IFERROR(__xludf.DUMMYFUNCTION("""COMPUTED_VALUE"""),0.0)</f>
        <v>0</v>
      </c>
      <c r="W10" s="44">
        <f>IFERROR(__xludf.DUMMYFUNCTION("""COMPUTED_VALUE"""),0.0)</f>
        <v>0</v>
      </c>
      <c r="X10" s="44">
        <f>IFERROR(__xludf.DUMMYFUNCTION("""COMPUTED_VALUE"""),0.0)</f>
        <v>0</v>
      </c>
      <c r="Y10" s="44">
        <f>IFERROR(__xludf.DUMMYFUNCTION("""COMPUTED_VALUE"""),3.0)</f>
        <v>3</v>
      </c>
      <c r="Z10" s="44">
        <f>IFERROR(__xludf.DUMMYFUNCTION("""COMPUTED_VALUE"""),0.0)</f>
        <v>0</v>
      </c>
      <c r="AA10" s="44">
        <f>IFERROR(__xludf.DUMMYFUNCTION("""COMPUTED_VALUE"""),3.0)</f>
        <v>3</v>
      </c>
      <c r="AB10" s="44">
        <f>IFERROR(__xludf.DUMMYFUNCTION("""COMPUTED_VALUE"""),0.0)</f>
        <v>0</v>
      </c>
      <c r="AC10" s="44">
        <f>IFERROR(__xludf.DUMMYFUNCTION("""COMPUTED_VALUE"""),0.0)</f>
        <v>0</v>
      </c>
      <c r="AD10" s="44">
        <f>IFERROR(__xludf.DUMMYFUNCTION("""COMPUTED_VALUE"""),0.0)</f>
        <v>0</v>
      </c>
      <c r="AE10" s="44">
        <f>IFERROR(__xludf.DUMMYFUNCTION("""COMPUTED_VALUE"""),0.0)</f>
        <v>0</v>
      </c>
      <c r="AF10" s="44">
        <f>IFERROR(__xludf.DUMMYFUNCTION("""COMPUTED_VALUE"""),0.0)</f>
        <v>0</v>
      </c>
      <c r="AG10" s="44">
        <f>IFERROR(__xludf.DUMMYFUNCTION("""COMPUTED_VALUE"""),0.0)</f>
        <v>0</v>
      </c>
      <c r="AH10" s="44">
        <f>IFERROR(__xludf.DUMMYFUNCTION("""COMPUTED_VALUE"""),2.0)</f>
        <v>2</v>
      </c>
      <c r="AI10" s="44">
        <f>IFERROR(__xludf.DUMMYFUNCTION("""COMPUTED_VALUE"""),0.0)</f>
        <v>0</v>
      </c>
      <c r="AJ10" s="44">
        <f>IFERROR(__xludf.DUMMYFUNCTION("""COMPUTED_VALUE"""),0.0)</f>
        <v>0</v>
      </c>
      <c r="AK10" s="44">
        <f>IFERROR(__xludf.DUMMYFUNCTION("""COMPUTED_VALUE"""),0.0)</f>
        <v>0</v>
      </c>
      <c r="AL10" s="44">
        <f>IFERROR(__xludf.DUMMYFUNCTION("""COMPUTED_VALUE"""),0.0)</f>
        <v>0</v>
      </c>
      <c r="AM10" s="44">
        <f>IFERROR(__xludf.DUMMYFUNCTION("""COMPUTED_VALUE"""),30.0)</f>
        <v>30</v>
      </c>
      <c r="AN10" s="44">
        <f>IFERROR(__xludf.DUMMYFUNCTION("""COMPUTED_VALUE"""),0.0)</f>
        <v>0</v>
      </c>
      <c r="AO10" s="44">
        <f>IFERROR(__xludf.DUMMYFUNCTION("""COMPUTED_VALUE"""),0.0)</f>
        <v>0</v>
      </c>
      <c r="AP10" s="44">
        <f>IFERROR(__xludf.DUMMYFUNCTION("""COMPUTED_VALUE"""),1.0)</f>
        <v>1</v>
      </c>
      <c r="AQ10" s="44">
        <f>IFERROR(__xludf.DUMMYFUNCTION("""COMPUTED_VALUE"""),0.0)</f>
        <v>0</v>
      </c>
      <c r="AR10" s="44">
        <f>IFERROR(__xludf.DUMMYFUNCTION("""COMPUTED_VALUE"""),97.0)</f>
        <v>97</v>
      </c>
      <c r="AS10" s="44">
        <f>IFERROR(__xludf.DUMMYFUNCTION("""COMPUTED_VALUE"""),3.0)</f>
        <v>3</v>
      </c>
      <c r="AT10" s="44">
        <f>IFERROR(__xludf.DUMMYFUNCTION("""COMPUTED_VALUE"""),0.0)</f>
        <v>0</v>
      </c>
      <c r="AU10" s="44">
        <f>IFERROR(__xludf.DUMMYFUNCTION("""COMPUTED_VALUE"""),102.0)</f>
        <v>102</v>
      </c>
      <c r="AV10" s="44">
        <f>IFERROR(__xludf.DUMMYFUNCTION("""COMPUTED_VALUE"""),2.0)</f>
        <v>2</v>
      </c>
      <c r="AW10" s="44">
        <f>IFERROR(__xludf.DUMMYFUNCTION("""COMPUTED_VALUE"""),3.0)</f>
        <v>3</v>
      </c>
      <c r="AX10" s="45">
        <f t="shared" si="2"/>
        <v>255</v>
      </c>
    </row>
    <row r="11" ht="15.75" customHeight="1">
      <c r="A11" s="46" t="s">
        <v>18</v>
      </c>
      <c r="B11" s="47" t="s">
        <v>225</v>
      </c>
      <c r="C11" s="48">
        <v>3.0</v>
      </c>
      <c r="D11" s="48">
        <v>589.0</v>
      </c>
      <c r="E11" s="49">
        <f>IFERROR(__xludf.DUMMYFUNCTION("""COMPUTED_VALUE"""),260.0)</f>
        <v>260</v>
      </c>
      <c r="F11" s="49">
        <f>IFERROR(__xludf.DUMMYFUNCTION("""COMPUTED_VALUE"""),3.0)</f>
        <v>3</v>
      </c>
      <c r="G11" s="49">
        <f>IFERROR(__xludf.DUMMYFUNCTION("""COMPUTED_VALUE"""),1.0)</f>
        <v>1</v>
      </c>
      <c r="H11" s="49">
        <f>IFERROR(__xludf.DUMMYFUNCTION("""COMPUTED_VALUE"""),259.0)</f>
        <v>259</v>
      </c>
      <c r="I11" s="44">
        <f>IFERROR(__xludf.DUMMYFUNCTION("""COMPUTED_VALUE"""),1.0)</f>
        <v>1</v>
      </c>
      <c r="J11" s="44">
        <f>IFERROR(__xludf.DUMMYFUNCTION("""COMPUTED_VALUE"""),2.0)</f>
        <v>2</v>
      </c>
      <c r="K11" s="44">
        <f>IFERROR(__xludf.DUMMYFUNCTION("""COMPUTED_VALUE"""),4.0)</f>
        <v>4</v>
      </c>
      <c r="L11" s="44">
        <f>IFERROR(__xludf.DUMMYFUNCTION("""COMPUTED_VALUE"""),0.0)</f>
        <v>0</v>
      </c>
      <c r="M11" s="44">
        <f>IFERROR(__xludf.DUMMYFUNCTION("""COMPUTED_VALUE"""),3.0)</f>
        <v>3</v>
      </c>
      <c r="N11" s="44">
        <f>IFERROR(__xludf.DUMMYFUNCTION("""COMPUTED_VALUE"""),0.0)</f>
        <v>0</v>
      </c>
      <c r="O11" s="44">
        <f>IFERROR(__xludf.DUMMYFUNCTION("""COMPUTED_VALUE"""),0.0)</f>
        <v>0</v>
      </c>
      <c r="P11" s="44">
        <f>IFERROR(__xludf.DUMMYFUNCTION("""COMPUTED_VALUE"""),1.0)</f>
        <v>1</v>
      </c>
      <c r="Q11" s="44">
        <f>IFERROR(__xludf.DUMMYFUNCTION("""COMPUTED_VALUE"""),0.0)</f>
        <v>0</v>
      </c>
      <c r="R11" s="44">
        <f>IFERROR(__xludf.DUMMYFUNCTION("""COMPUTED_VALUE"""),8.0)</f>
        <v>8</v>
      </c>
      <c r="S11" s="44">
        <f>IFERROR(__xludf.DUMMYFUNCTION("""COMPUTED_VALUE"""),1.0)</f>
        <v>1</v>
      </c>
      <c r="T11" s="44">
        <f>IFERROR(__xludf.DUMMYFUNCTION("""COMPUTED_VALUE"""),1.0)</f>
        <v>1</v>
      </c>
      <c r="U11" s="44">
        <f>IFERROR(__xludf.DUMMYFUNCTION("""COMPUTED_VALUE"""),0.0)</f>
        <v>0</v>
      </c>
      <c r="V11" s="44">
        <f>IFERROR(__xludf.DUMMYFUNCTION("""COMPUTED_VALUE"""),0.0)</f>
        <v>0</v>
      </c>
      <c r="W11" s="44">
        <f>IFERROR(__xludf.DUMMYFUNCTION("""COMPUTED_VALUE"""),0.0)</f>
        <v>0</v>
      </c>
      <c r="X11" s="44">
        <f>IFERROR(__xludf.DUMMYFUNCTION("""COMPUTED_VALUE"""),0.0)</f>
        <v>0</v>
      </c>
      <c r="Y11" s="44">
        <f>IFERROR(__xludf.DUMMYFUNCTION("""COMPUTED_VALUE"""),4.0)</f>
        <v>4</v>
      </c>
      <c r="Z11" s="44">
        <f>IFERROR(__xludf.DUMMYFUNCTION("""COMPUTED_VALUE"""),0.0)</f>
        <v>0</v>
      </c>
      <c r="AA11" s="44">
        <f>IFERROR(__xludf.DUMMYFUNCTION("""COMPUTED_VALUE"""),2.0)</f>
        <v>2</v>
      </c>
      <c r="AB11" s="44">
        <f>IFERROR(__xludf.DUMMYFUNCTION("""COMPUTED_VALUE"""),1.0)</f>
        <v>1</v>
      </c>
      <c r="AC11" s="44">
        <f>IFERROR(__xludf.DUMMYFUNCTION("""COMPUTED_VALUE"""),1.0)</f>
        <v>1</v>
      </c>
      <c r="AD11" s="44">
        <f>IFERROR(__xludf.DUMMYFUNCTION("""COMPUTED_VALUE"""),0.0)</f>
        <v>0</v>
      </c>
      <c r="AE11" s="44">
        <f>IFERROR(__xludf.DUMMYFUNCTION("""COMPUTED_VALUE"""),0.0)</f>
        <v>0</v>
      </c>
      <c r="AF11" s="44">
        <f>IFERROR(__xludf.DUMMYFUNCTION("""COMPUTED_VALUE"""),0.0)</f>
        <v>0</v>
      </c>
      <c r="AG11" s="44">
        <f>IFERROR(__xludf.DUMMYFUNCTION("""COMPUTED_VALUE"""),0.0)</f>
        <v>0</v>
      </c>
      <c r="AH11" s="44">
        <f>IFERROR(__xludf.DUMMYFUNCTION("""COMPUTED_VALUE"""),0.0)</f>
        <v>0</v>
      </c>
      <c r="AI11" s="44">
        <f>IFERROR(__xludf.DUMMYFUNCTION("""COMPUTED_VALUE"""),0.0)</f>
        <v>0</v>
      </c>
      <c r="AJ11" s="44">
        <f>IFERROR(__xludf.DUMMYFUNCTION("""COMPUTED_VALUE"""),0.0)</f>
        <v>0</v>
      </c>
      <c r="AK11" s="44">
        <f>IFERROR(__xludf.DUMMYFUNCTION("""COMPUTED_VALUE"""),0.0)</f>
        <v>0</v>
      </c>
      <c r="AL11" s="44">
        <f>IFERROR(__xludf.DUMMYFUNCTION("""COMPUTED_VALUE"""),0.0)</f>
        <v>0</v>
      </c>
      <c r="AM11" s="44">
        <f>IFERROR(__xludf.DUMMYFUNCTION("""COMPUTED_VALUE"""),28.0)</f>
        <v>28</v>
      </c>
      <c r="AN11" s="44">
        <f>IFERROR(__xludf.DUMMYFUNCTION("""COMPUTED_VALUE"""),1.0)</f>
        <v>1</v>
      </c>
      <c r="AO11" s="44">
        <f>IFERROR(__xludf.DUMMYFUNCTION("""COMPUTED_VALUE"""),1.0)</f>
        <v>1</v>
      </c>
      <c r="AP11" s="44">
        <f>IFERROR(__xludf.DUMMYFUNCTION("""COMPUTED_VALUE"""),0.0)</f>
        <v>0</v>
      </c>
      <c r="AQ11" s="44">
        <f>IFERROR(__xludf.DUMMYFUNCTION("""COMPUTED_VALUE"""),1.0)</f>
        <v>1</v>
      </c>
      <c r="AR11" s="44">
        <f>IFERROR(__xludf.DUMMYFUNCTION("""COMPUTED_VALUE"""),99.0)</f>
        <v>99</v>
      </c>
      <c r="AS11" s="44">
        <f>IFERROR(__xludf.DUMMYFUNCTION("""COMPUTED_VALUE"""),4.0)</f>
        <v>4</v>
      </c>
      <c r="AT11" s="44">
        <f>IFERROR(__xludf.DUMMYFUNCTION("""COMPUTED_VALUE"""),1.0)</f>
        <v>1</v>
      </c>
      <c r="AU11" s="44">
        <f>IFERROR(__xludf.DUMMYFUNCTION("""COMPUTED_VALUE"""),93.0)</f>
        <v>93</v>
      </c>
      <c r="AV11" s="44">
        <f>IFERROR(__xludf.DUMMYFUNCTION("""COMPUTED_VALUE"""),1.0)</f>
        <v>1</v>
      </c>
      <c r="AW11" s="44">
        <f>IFERROR(__xludf.DUMMYFUNCTION("""COMPUTED_VALUE"""),1.0)</f>
        <v>1</v>
      </c>
      <c r="AX11" s="45">
        <f t="shared" si="2"/>
        <v>259</v>
      </c>
    </row>
    <row r="12" ht="15.75" customHeight="1">
      <c r="A12" s="46" t="s">
        <v>18</v>
      </c>
      <c r="B12" s="47" t="s">
        <v>226</v>
      </c>
      <c r="C12" s="48">
        <v>1.0</v>
      </c>
      <c r="D12" s="48">
        <v>286.0</v>
      </c>
      <c r="E12" s="49">
        <f>IFERROR(__xludf.DUMMYFUNCTION("""COMPUTED_VALUE"""),116.0)</f>
        <v>116</v>
      </c>
      <c r="F12" s="49">
        <f>IFERROR(__xludf.DUMMYFUNCTION("""COMPUTED_VALUE"""),2.0)</f>
        <v>2</v>
      </c>
      <c r="G12" s="49">
        <f>IFERROR(__xludf.DUMMYFUNCTION("""COMPUTED_VALUE"""),0.0)</f>
        <v>0</v>
      </c>
      <c r="H12" s="49">
        <f>IFERROR(__xludf.DUMMYFUNCTION("""COMPUTED_VALUE"""),116.0)</f>
        <v>116</v>
      </c>
      <c r="I12" s="44">
        <f>IFERROR(__xludf.DUMMYFUNCTION("""COMPUTED_VALUE"""),2.0)</f>
        <v>2</v>
      </c>
      <c r="J12" s="44">
        <f>IFERROR(__xludf.DUMMYFUNCTION("""COMPUTED_VALUE"""),0.0)</f>
        <v>0</v>
      </c>
      <c r="K12" s="44">
        <f>IFERROR(__xludf.DUMMYFUNCTION("""COMPUTED_VALUE"""),0.0)</f>
        <v>0</v>
      </c>
      <c r="L12" s="44">
        <f>IFERROR(__xludf.DUMMYFUNCTION("""COMPUTED_VALUE"""),1.0)</f>
        <v>1</v>
      </c>
      <c r="M12" s="44">
        <f>IFERROR(__xludf.DUMMYFUNCTION("""COMPUTED_VALUE"""),2.0)</f>
        <v>2</v>
      </c>
      <c r="N12" s="44">
        <f>IFERROR(__xludf.DUMMYFUNCTION("""COMPUTED_VALUE"""),1.0)</f>
        <v>1</v>
      </c>
      <c r="O12" s="44">
        <f>IFERROR(__xludf.DUMMYFUNCTION("""COMPUTED_VALUE"""),0.0)</f>
        <v>0</v>
      </c>
      <c r="P12" s="44">
        <f>IFERROR(__xludf.DUMMYFUNCTION("""COMPUTED_VALUE"""),0.0)</f>
        <v>0</v>
      </c>
      <c r="Q12" s="44">
        <f>IFERROR(__xludf.DUMMYFUNCTION("""COMPUTED_VALUE"""),0.0)</f>
        <v>0</v>
      </c>
      <c r="R12" s="44">
        <f>IFERROR(__xludf.DUMMYFUNCTION("""COMPUTED_VALUE"""),0.0)</f>
        <v>0</v>
      </c>
      <c r="S12" s="44">
        <f>IFERROR(__xludf.DUMMYFUNCTION("""COMPUTED_VALUE"""),2.0)</f>
        <v>2</v>
      </c>
      <c r="T12" s="44">
        <f>IFERROR(__xludf.DUMMYFUNCTION("""COMPUTED_VALUE"""),0.0)</f>
        <v>0</v>
      </c>
      <c r="U12" s="44">
        <f>IFERROR(__xludf.DUMMYFUNCTION("""COMPUTED_VALUE"""),0.0)</f>
        <v>0</v>
      </c>
      <c r="V12" s="44">
        <f>IFERROR(__xludf.DUMMYFUNCTION("""COMPUTED_VALUE"""),0.0)</f>
        <v>0</v>
      </c>
      <c r="W12" s="44">
        <f>IFERROR(__xludf.DUMMYFUNCTION("""COMPUTED_VALUE"""),0.0)</f>
        <v>0</v>
      </c>
      <c r="X12" s="44">
        <f>IFERROR(__xludf.DUMMYFUNCTION("""COMPUTED_VALUE"""),0.0)</f>
        <v>0</v>
      </c>
      <c r="Y12" s="44">
        <f>IFERROR(__xludf.DUMMYFUNCTION("""COMPUTED_VALUE"""),1.0)</f>
        <v>1</v>
      </c>
      <c r="Z12" s="44">
        <f>IFERROR(__xludf.DUMMYFUNCTION("""COMPUTED_VALUE"""),0.0)</f>
        <v>0</v>
      </c>
      <c r="AA12" s="44">
        <f>IFERROR(__xludf.DUMMYFUNCTION("""COMPUTED_VALUE"""),0.0)</f>
        <v>0</v>
      </c>
      <c r="AB12" s="44">
        <f>IFERROR(__xludf.DUMMYFUNCTION("""COMPUTED_VALUE"""),0.0)</f>
        <v>0</v>
      </c>
      <c r="AC12" s="44">
        <f>IFERROR(__xludf.DUMMYFUNCTION("""COMPUTED_VALUE"""),0.0)</f>
        <v>0</v>
      </c>
      <c r="AD12" s="44">
        <f>IFERROR(__xludf.DUMMYFUNCTION("""COMPUTED_VALUE"""),0.0)</f>
        <v>0</v>
      </c>
      <c r="AE12" s="44">
        <f>IFERROR(__xludf.DUMMYFUNCTION("""COMPUTED_VALUE"""),0.0)</f>
        <v>0</v>
      </c>
      <c r="AF12" s="44">
        <f>IFERROR(__xludf.DUMMYFUNCTION("""COMPUTED_VALUE"""),0.0)</f>
        <v>0</v>
      </c>
      <c r="AG12" s="44">
        <f>IFERROR(__xludf.DUMMYFUNCTION("""COMPUTED_VALUE"""),0.0)</f>
        <v>0</v>
      </c>
      <c r="AH12" s="44">
        <f>IFERROR(__xludf.DUMMYFUNCTION("""COMPUTED_VALUE"""),1.0)</f>
        <v>1</v>
      </c>
      <c r="AI12" s="44">
        <f>IFERROR(__xludf.DUMMYFUNCTION("""COMPUTED_VALUE"""),0.0)</f>
        <v>0</v>
      </c>
      <c r="AJ12" s="44">
        <f>IFERROR(__xludf.DUMMYFUNCTION("""COMPUTED_VALUE"""),0.0)</f>
        <v>0</v>
      </c>
      <c r="AK12" s="44">
        <f>IFERROR(__xludf.DUMMYFUNCTION("""COMPUTED_VALUE"""),0.0)</f>
        <v>0</v>
      </c>
      <c r="AL12" s="44">
        <f>IFERROR(__xludf.DUMMYFUNCTION("""COMPUTED_VALUE"""),0.0)</f>
        <v>0</v>
      </c>
      <c r="AM12" s="44">
        <f>IFERROR(__xludf.DUMMYFUNCTION("""COMPUTED_VALUE"""),8.0)</f>
        <v>8</v>
      </c>
      <c r="AN12" s="44">
        <f>IFERROR(__xludf.DUMMYFUNCTION("""COMPUTED_VALUE"""),0.0)</f>
        <v>0</v>
      </c>
      <c r="AO12" s="44">
        <f>IFERROR(__xludf.DUMMYFUNCTION("""COMPUTED_VALUE"""),18.0)</f>
        <v>18</v>
      </c>
      <c r="AP12" s="44">
        <f>IFERROR(__xludf.DUMMYFUNCTION("""COMPUTED_VALUE"""),0.0)</f>
        <v>0</v>
      </c>
      <c r="AQ12" s="44">
        <f>IFERROR(__xludf.DUMMYFUNCTION("""COMPUTED_VALUE"""),1.0)</f>
        <v>1</v>
      </c>
      <c r="AR12" s="44">
        <f>IFERROR(__xludf.DUMMYFUNCTION("""COMPUTED_VALUE"""),24.0)</f>
        <v>24</v>
      </c>
      <c r="AS12" s="44">
        <f>IFERROR(__xludf.DUMMYFUNCTION("""COMPUTED_VALUE"""),0.0)</f>
        <v>0</v>
      </c>
      <c r="AT12" s="44">
        <f>IFERROR(__xludf.DUMMYFUNCTION("""COMPUTED_VALUE"""),0.0)</f>
        <v>0</v>
      </c>
      <c r="AU12" s="44">
        <f>IFERROR(__xludf.DUMMYFUNCTION("""COMPUTED_VALUE"""),51.0)</f>
        <v>51</v>
      </c>
      <c r="AV12" s="44">
        <f>IFERROR(__xludf.DUMMYFUNCTION("""COMPUTED_VALUE"""),2.0)</f>
        <v>2</v>
      </c>
      <c r="AW12" s="44">
        <f>IFERROR(__xludf.DUMMYFUNCTION("""COMPUTED_VALUE"""),2.0)</f>
        <v>2</v>
      </c>
      <c r="AX12" s="45">
        <f t="shared" si="2"/>
        <v>116</v>
      </c>
    </row>
    <row r="13" ht="15.75" customHeight="1">
      <c r="A13" s="46" t="s">
        <v>18</v>
      </c>
      <c r="B13" s="47" t="s">
        <v>227</v>
      </c>
      <c r="C13" s="48">
        <v>1.0</v>
      </c>
      <c r="D13" s="48">
        <v>552.0</v>
      </c>
      <c r="E13" s="49">
        <f>IFERROR(__xludf.DUMMYFUNCTION("""COMPUTED_VALUE"""),222.0)</f>
        <v>222</v>
      </c>
      <c r="F13" s="49">
        <f>IFERROR(__xludf.DUMMYFUNCTION("""COMPUTED_VALUE"""),3.0)</f>
        <v>3</v>
      </c>
      <c r="G13" s="49">
        <f>IFERROR(__xludf.DUMMYFUNCTION("""COMPUTED_VALUE"""),1.0)</f>
        <v>1</v>
      </c>
      <c r="H13" s="49">
        <f>IFERROR(__xludf.DUMMYFUNCTION("""COMPUTED_VALUE"""),221.0)</f>
        <v>221</v>
      </c>
      <c r="I13" s="44">
        <f>IFERROR(__xludf.DUMMYFUNCTION("""COMPUTED_VALUE"""),0.0)</f>
        <v>0</v>
      </c>
      <c r="J13" s="44">
        <f>IFERROR(__xludf.DUMMYFUNCTION("""COMPUTED_VALUE"""),1.0)</f>
        <v>1</v>
      </c>
      <c r="K13" s="44">
        <f>IFERROR(__xludf.DUMMYFUNCTION("""COMPUTED_VALUE"""),0.0)</f>
        <v>0</v>
      </c>
      <c r="L13" s="44">
        <f>IFERROR(__xludf.DUMMYFUNCTION("""COMPUTED_VALUE"""),0.0)</f>
        <v>0</v>
      </c>
      <c r="M13" s="44">
        <f>IFERROR(__xludf.DUMMYFUNCTION("""COMPUTED_VALUE"""),0.0)</f>
        <v>0</v>
      </c>
      <c r="N13" s="44">
        <f>IFERROR(__xludf.DUMMYFUNCTION("""COMPUTED_VALUE"""),1.0)</f>
        <v>1</v>
      </c>
      <c r="O13" s="44">
        <f>IFERROR(__xludf.DUMMYFUNCTION("""COMPUTED_VALUE"""),0.0)</f>
        <v>0</v>
      </c>
      <c r="P13" s="44">
        <f>IFERROR(__xludf.DUMMYFUNCTION("""COMPUTED_VALUE"""),0.0)</f>
        <v>0</v>
      </c>
      <c r="Q13" s="44">
        <f>IFERROR(__xludf.DUMMYFUNCTION("""COMPUTED_VALUE"""),0.0)</f>
        <v>0</v>
      </c>
      <c r="R13" s="44">
        <f>IFERROR(__xludf.DUMMYFUNCTION("""COMPUTED_VALUE"""),0.0)</f>
        <v>0</v>
      </c>
      <c r="S13" s="44">
        <f>IFERROR(__xludf.DUMMYFUNCTION("""COMPUTED_VALUE"""),0.0)</f>
        <v>0</v>
      </c>
      <c r="T13" s="44">
        <f>IFERROR(__xludf.DUMMYFUNCTION("""COMPUTED_VALUE"""),0.0)</f>
        <v>0</v>
      </c>
      <c r="U13" s="44">
        <f>IFERROR(__xludf.DUMMYFUNCTION("""COMPUTED_VALUE"""),0.0)</f>
        <v>0</v>
      </c>
      <c r="V13" s="44">
        <f>IFERROR(__xludf.DUMMYFUNCTION("""COMPUTED_VALUE"""),0.0)</f>
        <v>0</v>
      </c>
      <c r="W13" s="44">
        <f>IFERROR(__xludf.DUMMYFUNCTION("""COMPUTED_VALUE"""),0.0)</f>
        <v>0</v>
      </c>
      <c r="X13" s="44">
        <f>IFERROR(__xludf.DUMMYFUNCTION("""COMPUTED_VALUE"""),0.0)</f>
        <v>0</v>
      </c>
      <c r="Y13" s="44">
        <f>IFERROR(__xludf.DUMMYFUNCTION("""COMPUTED_VALUE"""),0.0)</f>
        <v>0</v>
      </c>
      <c r="Z13" s="44">
        <f>IFERROR(__xludf.DUMMYFUNCTION("""COMPUTED_VALUE"""),0.0)</f>
        <v>0</v>
      </c>
      <c r="AA13" s="44">
        <f>IFERROR(__xludf.DUMMYFUNCTION("""COMPUTED_VALUE"""),0.0)</f>
        <v>0</v>
      </c>
      <c r="AB13" s="44">
        <f>IFERROR(__xludf.DUMMYFUNCTION("""COMPUTED_VALUE"""),0.0)</f>
        <v>0</v>
      </c>
      <c r="AC13" s="44">
        <f>IFERROR(__xludf.DUMMYFUNCTION("""COMPUTED_VALUE"""),0.0)</f>
        <v>0</v>
      </c>
      <c r="AD13" s="44">
        <f>IFERROR(__xludf.DUMMYFUNCTION("""COMPUTED_VALUE"""),0.0)</f>
        <v>0</v>
      </c>
      <c r="AE13" s="44">
        <f>IFERROR(__xludf.DUMMYFUNCTION("""COMPUTED_VALUE"""),0.0)</f>
        <v>0</v>
      </c>
      <c r="AF13" s="44">
        <f>IFERROR(__xludf.DUMMYFUNCTION("""COMPUTED_VALUE"""),0.0)</f>
        <v>0</v>
      </c>
      <c r="AG13" s="44">
        <f>IFERROR(__xludf.DUMMYFUNCTION("""COMPUTED_VALUE"""),0.0)</f>
        <v>0</v>
      </c>
      <c r="AH13" s="44">
        <f>IFERROR(__xludf.DUMMYFUNCTION("""COMPUTED_VALUE"""),0.0)</f>
        <v>0</v>
      </c>
      <c r="AI13" s="44">
        <f>IFERROR(__xludf.DUMMYFUNCTION("""COMPUTED_VALUE"""),0.0)</f>
        <v>0</v>
      </c>
      <c r="AJ13" s="44">
        <f>IFERROR(__xludf.DUMMYFUNCTION("""COMPUTED_VALUE"""),2.0)</f>
        <v>2</v>
      </c>
      <c r="AK13" s="44">
        <f>IFERROR(__xludf.DUMMYFUNCTION("""COMPUTED_VALUE"""),0.0)</f>
        <v>0</v>
      </c>
      <c r="AL13" s="44">
        <f>IFERROR(__xludf.DUMMYFUNCTION("""COMPUTED_VALUE"""),0.0)</f>
        <v>0</v>
      </c>
      <c r="AM13" s="44">
        <f>IFERROR(__xludf.DUMMYFUNCTION("""COMPUTED_VALUE"""),32.0)</f>
        <v>32</v>
      </c>
      <c r="AN13" s="44">
        <f>IFERROR(__xludf.DUMMYFUNCTION("""COMPUTED_VALUE"""),0.0)</f>
        <v>0</v>
      </c>
      <c r="AO13" s="44">
        <f>IFERROR(__xludf.DUMMYFUNCTION("""COMPUTED_VALUE"""),0.0)</f>
        <v>0</v>
      </c>
      <c r="AP13" s="44">
        <f>IFERROR(__xludf.DUMMYFUNCTION("""COMPUTED_VALUE"""),0.0)</f>
        <v>0</v>
      </c>
      <c r="AQ13" s="44">
        <f>IFERROR(__xludf.DUMMYFUNCTION("""COMPUTED_VALUE"""),0.0)</f>
        <v>0</v>
      </c>
      <c r="AR13" s="44">
        <f>IFERROR(__xludf.DUMMYFUNCTION("""COMPUTED_VALUE"""),79.0)</f>
        <v>79</v>
      </c>
      <c r="AS13" s="44">
        <f>IFERROR(__xludf.DUMMYFUNCTION("""COMPUTED_VALUE"""),0.0)</f>
        <v>0</v>
      </c>
      <c r="AT13" s="44">
        <f>IFERROR(__xludf.DUMMYFUNCTION("""COMPUTED_VALUE"""),0.0)</f>
        <v>0</v>
      </c>
      <c r="AU13" s="44">
        <f>IFERROR(__xludf.DUMMYFUNCTION("""COMPUTED_VALUE"""),105.0)</f>
        <v>105</v>
      </c>
      <c r="AV13" s="44">
        <f>IFERROR(__xludf.DUMMYFUNCTION("""COMPUTED_VALUE"""),1.0)</f>
        <v>1</v>
      </c>
      <c r="AW13" s="44">
        <f>IFERROR(__xludf.DUMMYFUNCTION("""COMPUTED_VALUE"""),0.0)</f>
        <v>0</v>
      </c>
      <c r="AX13" s="45">
        <f t="shared" si="2"/>
        <v>221</v>
      </c>
    </row>
    <row r="14" ht="15.75" customHeight="1">
      <c r="A14" s="46" t="s">
        <v>18</v>
      </c>
      <c r="B14" s="47" t="s">
        <v>228</v>
      </c>
      <c r="C14" s="48">
        <v>1.0</v>
      </c>
      <c r="D14" s="48">
        <v>458.0</v>
      </c>
      <c r="E14" s="49">
        <f>IFERROR(__xludf.DUMMYFUNCTION("""COMPUTED_VALUE"""),212.0)</f>
        <v>212</v>
      </c>
      <c r="F14" s="49">
        <f>IFERROR(__xludf.DUMMYFUNCTION("""COMPUTED_VALUE"""),0.0)</f>
        <v>0</v>
      </c>
      <c r="G14" s="49">
        <f>IFERROR(__xludf.DUMMYFUNCTION("""COMPUTED_VALUE"""),4.0)</f>
        <v>4</v>
      </c>
      <c r="H14" s="49">
        <f>IFERROR(__xludf.DUMMYFUNCTION("""COMPUTED_VALUE"""),208.0)</f>
        <v>208</v>
      </c>
      <c r="I14" s="44">
        <f>IFERROR(__xludf.DUMMYFUNCTION("""COMPUTED_VALUE"""),0.0)</f>
        <v>0</v>
      </c>
      <c r="J14" s="44">
        <f>IFERROR(__xludf.DUMMYFUNCTION("""COMPUTED_VALUE"""),1.0)</f>
        <v>1</v>
      </c>
      <c r="K14" s="44">
        <f>IFERROR(__xludf.DUMMYFUNCTION("""COMPUTED_VALUE"""),3.0)</f>
        <v>3</v>
      </c>
      <c r="L14" s="44">
        <f>IFERROR(__xludf.DUMMYFUNCTION("""COMPUTED_VALUE"""),1.0)</f>
        <v>1</v>
      </c>
      <c r="M14" s="44">
        <f>IFERROR(__xludf.DUMMYFUNCTION("""COMPUTED_VALUE"""),0.0)</f>
        <v>0</v>
      </c>
      <c r="N14" s="44">
        <f>IFERROR(__xludf.DUMMYFUNCTION("""COMPUTED_VALUE"""),0.0)</f>
        <v>0</v>
      </c>
      <c r="O14" s="44">
        <f>IFERROR(__xludf.DUMMYFUNCTION("""COMPUTED_VALUE"""),0.0)</f>
        <v>0</v>
      </c>
      <c r="P14" s="44">
        <f>IFERROR(__xludf.DUMMYFUNCTION("""COMPUTED_VALUE"""),0.0)</f>
        <v>0</v>
      </c>
      <c r="Q14" s="44">
        <f>IFERROR(__xludf.DUMMYFUNCTION("""COMPUTED_VALUE"""),0.0)</f>
        <v>0</v>
      </c>
      <c r="R14" s="44">
        <f>IFERROR(__xludf.DUMMYFUNCTION("""COMPUTED_VALUE"""),0.0)</f>
        <v>0</v>
      </c>
      <c r="S14" s="44">
        <f>IFERROR(__xludf.DUMMYFUNCTION("""COMPUTED_VALUE"""),0.0)</f>
        <v>0</v>
      </c>
      <c r="T14" s="44">
        <f>IFERROR(__xludf.DUMMYFUNCTION("""COMPUTED_VALUE"""),0.0)</f>
        <v>0</v>
      </c>
      <c r="U14" s="44">
        <f>IFERROR(__xludf.DUMMYFUNCTION("""COMPUTED_VALUE"""),0.0)</f>
        <v>0</v>
      </c>
      <c r="V14" s="44">
        <f>IFERROR(__xludf.DUMMYFUNCTION("""COMPUTED_VALUE"""),0.0)</f>
        <v>0</v>
      </c>
      <c r="W14" s="44">
        <f>IFERROR(__xludf.DUMMYFUNCTION("""COMPUTED_VALUE"""),0.0)</f>
        <v>0</v>
      </c>
      <c r="X14" s="44">
        <f>IFERROR(__xludf.DUMMYFUNCTION("""COMPUTED_VALUE"""),0.0)</f>
        <v>0</v>
      </c>
      <c r="Y14" s="44">
        <f>IFERROR(__xludf.DUMMYFUNCTION("""COMPUTED_VALUE"""),0.0)</f>
        <v>0</v>
      </c>
      <c r="Z14" s="44">
        <f>IFERROR(__xludf.DUMMYFUNCTION("""COMPUTED_VALUE"""),1.0)</f>
        <v>1</v>
      </c>
      <c r="AA14" s="44">
        <f>IFERROR(__xludf.DUMMYFUNCTION("""COMPUTED_VALUE"""),1.0)</f>
        <v>1</v>
      </c>
      <c r="AB14" s="44">
        <f>IFERROR(__xludf.DUMMYFUNCTION("""COMPUTED_VALUE"""),1.0)</f>
        <v>1</v>
      </c>
      <c r="AC14" s="44">
        <f>IFERROR(__xludf.DUMMYFUNCTION("""COMPUTED_VALUE"""),0.0)</f>
        <v>0</v>
      </c>
      <c r="AD14" s="44">
        <f>IFERROR(__xludf.DUMMYFUNCTION("""COMPUTED_VALUE"""),2.0)</f>
        <v>2</v>
      </c>
      <c r="AE14" s="44">
        <f>IFERROR(__xludf.DUMMYFUNCTION("""COMPUTED_VALUE"""),0.0)</f>
        <v>0</v>
      </c>
      <c r="AF14" s="44">
        <f>IFERROR(__xludf.DUMMYFUNCTION("""COMPUTED_VALUE"""),0.0)</f>
        <v>0</v>
      </c>
      <c r="AG14" s="44">
        <f>IFERROR(__xludf.DUMMYFUNCTION("""COMPUTED_VALUE"""),1.0)</f>
        <v>1</v>
      </c>
      <c r="AH14" s="44">
        <f>IFERROR(__xludf.DUMMYFUNCTION("""COMPUTED_VALUE"""),0.0)</f>
        <v>0</v>
      </c>
      <c r="AI14" s="44">
        <f>IFERROR(__xludf.DUMMYFUNCTION("""COMPUTED_VALUE"""),1.0)</f>
        <v>1</v>
      </c>
      <c r="AJ14" s="44">
        <f>IFERROR(__xludf.DUMMYFUNCTION("""COMPUTED_VALUE"""),1.0)</f>
        <v>1</v>
      </c>
      <c r="AK14" s="44">
        <f>IFERROR(__xludf.DUMMYFUNCTION("""COMPUTED_VALUE"""),1.0)</f>
        <v>1</v>
      </c>
      <c r="AL14" s="44">
        <f>IFERROR(__xludf.DUMMYFUNCTION("""COMPUTED_VALUE"""),0.0)</f>
        <v>0</v>
      </c>
      <c r="AM14" s="44">
        <f>IFERROR(__xludf.DUMMYFUNCTION("""COMPUTED_VALUE"""),17.0)</f>
        <v>17</v>
      </c>
      <c r="AN14" s="44">
        <f>IFERROR(__xludf.DUMMYFUNCTION("""COMPUTED_VALUE"""),0.0)</f>
        <v>0</v>
      </c>
      <c r="AO14" s="44">
        <f>IFERROR(__xludf.DUMMYFUNCTION("""COMPUTED_VALUE"""),0.0)</f>
        <v>0</v>
      </c>
      <c r="AP14" s="44">
        <f>IFERROR(__xludf.DUMMYFUNCTION("""COMPUTED_VALUE"""),0.0)</f>
        <v>0</v>
      </c>
      <c r="AQ14" s="44">
        <f>IFERROR(__xludf.DUMMYFUNCTION("""COMPUTED_VALUE"""),0.0)</f>
        <v>0</v>
      </c>
      <c r="AR14" s="44">
        <f>IFERROR(__xludf.DUMMYFUNCTION("""COMPUTED_VALUE"""),51.0)</f>
        <v>51</v>
      </c>
      <c r="AS14" s="44">
        <f>IFERROR(__xludf.DUMMYFUNCTION("""COMPUTED_VALUE"""),0.0)</f>
        <v>0</v>
      </c>
      <c r="AT14" s="44">
        <f>IFERROR(__xludf.DUMMYFUNCTION("""COMPUTED_VALUE"""),1.0)</f>
        <v>1</v>
      </c>
      <c r="AU14" s="44">
        <f>IFERROR(__xludf.DUMMYFUNCTION("""COMPUTED_VALUE"""),121.0)</f>
        <v>121</v>
      </c>
      <c r="AV14" s="44">
        <f>IFERROR(__xludf.DUMMYFUNCTION("""COMPUTED_VALUE"""),1.0)</f>
        <v>1</v>
      </c>
      <c r="AW14" s="44">
        <f>IFERROR(__xludf.DUMMYFUNCTION("""COMPUTED_VALUE"""),3.0)</f>
        <v>3</v>
      </c>
      <c r="AX14" s="45">
        <f t="shared" si="2"/>
        <v>208</v>
      </c>
    </row>
    <row r="15" ht="15.75" customHeight="1">
      <c r="A15" s="46" t="s">
        <v>18</v>
      </c>
      <c r="B15" s="47" t="s">
        <v>228</v>
      </c>
      <c r="C15" s="48">
        <v>2.0</v>
      </c>
      <c r="D15" s="48">
        <v>458.0</v>
      </c>
      <c r="E15" s="49">
        <f>IFERROR(__xludf.DUMMYFUNCTION("""COMPUTED_VALUE"""),226.0)</f>
        <v>226</v>
      </c>
      <c r="F15" s="49">
        <f>IFERROR(__xludf.DUMMYFUNCTION("""COMPUTED_VALUE"""),0.0)</f>
        <v>0</v>
      </c>
      <c r="G15" s="49">
        <f>IFERROR(__xludf.DUMMYFUNCTION("""COMPUTED_VALUE"""),2.0)</f>
        <v>2</v>
      </c>
      <c r="H15" s="49">
        <f>IFERROR(__xludf.DUMMYFUNCTION("""COMPUTED_VALUE"""),224.0)</f>
        <v>224</v>
      </c>
      <c r="I15" s="44">
        <f>IFERROR(__xludf.DUMMYFUNCTION("""COMPUTED_VALUE"""),0.0)</f>
        <v>0</v>
      </c>
      <c r="J15" s="44">
        <f>IFERROR(__xludf.DUMMYFUNCTION("""COMPUTED_VALUE"""),3.0)</f>
        <v>3</v>
      </c>
      <c r="K15" s="44">
        <f>IFERROR(__xludf.DUMMYFUNCTION("""COMPUTED_VALUE"""),1.0)</f>
        <v>1</v>
      </c>
      <c r="L15" s="44">
        <f>IFERROR(__xludf.DUMMYFUNCTION("""COMPUTED_VALUE"""),4.0)</f>
        <v>4</v>
      </c>
      <c r="M15" s="44"/>
      <c r="N15" s="44"/>
      <c r="O15" s="44"/>
      <c r="P15" s="44"/>
      <c r="Q15" s="44"/>
      <c r="R15" s="44"/>
      <c r="S15" s="44">
        <f>IFERROR(__xludf.DUMMYFUNCTION("""COMPUTED_VALUE"""),4.0)</f>
        <v>4</v>
      </c>
      <c r="T15" s="44"/>
      <c r="U15" s="44">
        <f>IFERROR(__xludf.DUMMYFUNCTION("""COMPUTED_VALUE"""),2.0)</f>
        <v>2</v>
      </c>
      <c r="V15" s="44">
        <f>IFERROR(__xludf.DUMMYFUNCTION("""COMPUTED_VALUE"""),1.0)</f>
        <v>1</v>
      </c>
      <c r="W15" s="44">
        <f>IFERROR(__xludf.DUMMYFUNCTION("""COMPUTED_VALUE"""),0.0)</f>
        <v>0</v>
      </c>
      <c r="X15" s="44">
        <f>IFERROR(__xludf.DUMMYFUNCTION("""COMPUTED_VALUE"""),1.0)</f>
        <v>1</v>
      </c>
      <c r="Y15" s="44">
        <f>IFERROR(__xludf.DUMMYFUNCTION("""COMPUTED_VALUE"""),1.0)</f>
        <v>1</v>
      </c>
      <c r="Z15" s="44">
        <f>IFERROR(__xludf.DUMMYFUNCTION("""COMPUTED_VALUE"""),0.0)</f>
        <v>0</v>
      </c>
      <c r="AA15" s="44">
        <f>IFERROR(__xludf.DUMMYFUNCTION("""COMPUTED_VALUE"""),2.0)</f>
        <v>2</v>
      </c>
      <c r="AB15" s="44">
        <f>IFERROR(__xludf.DUMMYFUNCTION("""COMPUTED_VALUE"""),0.0)</f>
        <v>0</v>
      </c>
      <c r="AC15" s="44">
        <f>IFERROR(__xludf.DUMMYFUNCTION("""COMPUTED_VALUE"""),1.0)</f>
        <v>1</v>
      </c>
      <c r="AD15" s="44">
        <f>IFERROR(__xludf.DUMMYFUNCTION("""COMPUTED_VALUE"""),1.0)</f>
        <v>1</v>
      </c>
      <c r="AE15" s="44">
        <f>IFERROR(__xludf.DUMMYFUNCTION("""COMPUTED_VALUE"""),3.0)</f>
        <v>3</v>
      </c>
      <c r="AF15" s="44"/>
      <c r="AG15" s="44"/>
      <c r="AH15" s="44">
        <f>IFERROR(__xludf.DUMMYFUNCTION("""COMPUTED_VALUE"""),1.0)</f>
        <v>1</v>
      </c>
      <c r="AI15" s="44"/>
      <c r="AJ15" s="44">
        <f>IFERROR(__xludf.DUMMYFUNCTION("""COMPUTED_VALUE"""),1.0)</f>
        <v>1</v>
      </c>
      <c r="AK15" s="44"/>
      <c r="AL15" s="44"/>
      <c r="AM15" s="44">
        <f>IFERROR(__xludf.DUMMYFUNCTION("""COMPUTED_VALUE"""),14.0)</f>
        <v>14</v>
      </c>
      <c r="AN15" s="44"/>
      <c r="AO15" s="44"/>
      <c r="AP15" s="44"/>
      <c r="AQ15" s="44"/>
      <c r="AR15" s="44">
        <f>IFERROR(__xludf.DUMMYFUNCTION("""COMPUTED_VALUE"""),53.0)</f>
        <v>53</v>
      </c>
      <c r="AS15" s="44"/>
      <c r="AT15" s="44">
        <f>IFERROR(__xludf.DUMMYFUNCTION("""COMPUTED_VALUE"""),2.0)</f>
        <v>2</v>
      </c>
      <c r="AU15" s="44">
        <f>IFERROR(__xludf.DUMMYFUNCTION("""COMPUTED_VALUE"""),116.0)</f>
        <v>116</v>
      </c>
      <c r="AV15" s="44">
        <f>IFERROR(__xludf.DUMMYFUNCTION("""COMPUTED_VALUE"""),6.0)</f>
        <v>6</v>
      </c>
      <c r="AW15" s="44">
        <f>IFERROR(__xludf.DUMMYFUNCTION("""COMPUTED_VALUE"""),7.0)</f>
        <v>7</v>
      </c>
      <c r="AX15" s="45">
        <f t="shared" si="2"/>
        <v>224</v>
      </c>
    </row>
    <row r="16" ht="15.75" customHeight="1">
      <c r="A16" s="46" t="s">
        <v>18</v>
      </c>
      <c r="B16" s="47" t="s">
        <v>228</v>
      </c>
      <c r="C16" s="48">
        <v>3.0</v>
      </c>
      <c r="D16" s="48">
        <v>461.0</v>
      </c>
      <c r="E16" s="49">
        <f>IFERROR(__xludf.DUMMYFUNCTION("""COMPUTED_VALUE"""),208.0)</f>
        <v>208</v>
      </c>
      <c r="F16" s="49">
        <f>IFERROR(__xludf.DUMMYFUNCTION("""COMPUTED_VALUE"""),2.0)</f>
        <v>2</v>
      </c>
      <c r="G16" s="49">
        <f>IFERROR(__xludf.DUMMYFUNCTION("""COMPUTED_VALUE"""),2.0)</f>
        <v>2</v>
      </c>
      <c r="H16" s="49">
        <f>IFERROR(__xludf.DUMMYFUNCTION("""COMPUTED_VALUE"""),206.0)</f>
        <v>206</v>
      </c>
      <c r="I16" s="44">
        <f>IFERROR(__xludf.DUMMYFUNCTION("""COMPUTED_VALUE"""),0.0)</f>
        <v>0</v>
      </c>
      <c r="J16" s="44"/>
      <c r="K16" s="44"/>
      <c r="L16" s="44">
        <f>IFERROR(__xludf.DUMMYFUNCTION("""COMPUTED_VALUE"""),1.0)</f>
        <v>1</v>
      </c>
      <c r="M16" s="44">
        <f>IFERROR(__xludf.DUMMYFUNCTION("""COMPUTED_VALUE"""),1.0)</f>
        <v>1</v>
      </c>
      <c r="N16" s="44">
        <f>IFERROR(__xludf.DUMMYFUNCTION("""COMPUTED_VALUE"""),1.0)</f>
        <v>1</v>
      </c>
      <c r="O16" s="44">
        <f>IFERROR(__xludf.DUMMYFUNCTION("""COMPUTED_VALUE"""),0.0)</f>
        <v>0</v>
      </c>
      <c r="P16" s="44">
        <f>IFERROR(__xludf.DUMMYFUNCTION("""COMPUTED_VALUE"""),3.0)</f>
        <v>3</v>
      </c>
      <c r="Q16" s="44">
        <f>IFERROR(__xludf.DUMMYFUNCTION("""COMPUTED_VALUE"""),1.0)</f>
        <v>1</v>
      </c>
      <c r="R16" s="44">
        <f>IFERROR(__xludf.DUMMYFUNCTION("""COMPUTED_VALUE"""),0.0)</f>
        <v>0</v>
      </c>
      <c r="S16" s="44">
        <f>IFERROR(__xludf.DUMMYFUNCTION("""COMPUTED_VALUE"""),3.0)</f>
        <v>3</v>
      </c>
      <c r="T16" s="44">
        <f>IFERROR(__xludf.DUMMYFUNCTION("""COMPUTED_VALUE"""),0.0)</f>
        <v>0</v>
      </c>
      <c r="U16" s="44">
        <f>IFERROR(__xludf.DUMMYFUNCTION("""COMPUTED_VALUE"""),0.0)</f>
        <v>0</v>
      </c>
      <c r="V16" s="44">
        <f>IFERROR(__xludf.DUMMYFUNCTION("""COMPUTED_VALUE"""),0.0)</f>
        <v>0</v>
      </c>
      <c r="W16" s="44">
        <f>IFERROR(__xludf.DUMMYFUNCTION("""COMPUTED_VALUE"""),1.0)</f>
        <v>1</v>
      </c>
      <c r="X16" s="44">
        <f>IFERROR(__xludf.DUMMYFUNCTION("""COMPUTED_VALUE"""),0.0)</f>
        <v>0</v>
      </c>
      <c r="Y16" s="44">
        <f>IFERROR(__xludf.DUMMYFUNCTION("""COMPUTED_VALUE"""),0.0)</f>
        <v>0</v>
      </c>
      <c r="Z16" s="44">
        <f>IFERROR(__xludf.DUMMYFUNCTION("""COMPUTED_VALUE"""),1.0)</f>
        <v>1</v>
      </c>
      <c r="AA16" s="44"/>
      <c r="AB16" s="44">
        <f>IFERROR(__xludf.DUMMYFUNCTION("""COMPUTED_VALUE"""),1.0)</f>
        <v>1</v>
      </c>
      <c r="AC16" s="44">
        <f>IFERROR(__xludf.DUMMYFUNCTION("""COMPUTED_VALUE"""),1.0)</f>
        <v>1</v>
      </c>
      <c r="AD16" s="44">
        <f>IFERROR(__xludf.DUMMYFUNCTION("""COMPUTED_VALUE"""),1.0)</f>
        <v>1</v>
      </c>
      <c r="AE16" s="44"/>
      <c r="AF16" s="44">
        <f>IFERROR(__xludf.DUMMYFUNCTION("""COMPUTED_VALUE"""),2.0)</f>
        <v>2</v>
      </c>
      <c r="AG16" s="44"/>
      <c r="AH16" s="44">
        <f>IFERROR(__xludf.DUMMYFUNCTION("""COMPUTED_VALUE"""),2.0)</f>
        <v>2</v>
      </c>
      <c r="AI16" s="44"/>
      <c r="AJ16" s="44"/>
      <c r="AK16" s="44"/>
      <c r="AL16" s="44"/>
      <c r="AM16" s="44">
        <f>IFERROR(__xludf.DUMMYFUNCTION("""COMPUTED_VALUE"""),15.0)</f>
        <v>15</v>
      </c>
      <c r="AN16" s="44"/>
      <c r="AO16" s="44"/>
      <c r="AP16" s="44"/>
      <c r="AQ16" s="44">
        <f>IFERROR(__xludf.DUMMYFUNCTION("""COMPUTED_VALUE"""),1.0)</f>
        <v>1</v>
      </c>
      <c r="AR16" s="44">
        <f>IFERROR(__xludf.DUMMYFUNCTION("""COMPUTED_VALUE"""),59.0)</f>
        <v>59</v>
      </c>
      <c r="AS16" s="44">
        <f>IFERROR(__xludf.DUMMYFUNCTION("""COMPUTED_VALUE"""),2.0)</f>
        <v>2</v>
      </c>
      <c r="AT16" s="44">
        <f>IFERROR(__xludf.DUMMYFUNCTION("""COMPUTED_VALUE"""),0.0)</f>
        <v>0</v>
      </c>
      <c r="AU16" s="44">
        <f>IFERROR(__xludf.DUMMYFUNCTION("""COMPUTED_VALUE"""),106.0)</f>
        <v>106</v>
      </c>
      <c r="AV16" s="44">
        <f>IFERROR(__xludf.DUMMYFUNCTION("""COMPUTED_VALUE"""),3.0)</f>
        <v>3</v>
      </c>
      <c r="AW16" s="44">
        <f>IFERROR(__xludf.DUMMYFUNCTION("""COMPUTED_VALUE"""),1.0)</f>
        <v>1</v>
      </c>
      <c r="AX16" s="45">
        <f t="shared" si="2"/>
        <v>206</v>
      </c>
    </row>
    <row r="17" ht="15.75" customHeight="1">
      <c r="A17" s="46" t="s">
        <v>18</v>
      </c>
      <c r="B17" s="47" t="s">
        <v>229</v>
      </c>
      <c r="C17" s="48">
        <v>1.0</v>
      </c>
      <c r="D17" s="48">
        <v>26.0</v>
      </c>
      <c r="E17" s="49"/>
      <c r="F17" s="49"/>
      <c r="G17" s="49"/>
      <c r="H17" s="49"/>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5">
        <f t="shared" si="2"/>
        <v>0</v>
      </c>
    </row>
    <row r="18" ht="15.75" customHeight="1">
      <c r="A18" s="46" t="s">
        <v>18</v>
      </c>
      <c r="B18" s="47" t="s">
        <v>230</v>
      </c>
      <c r="C18" s="48">
        <v>1.0</v>
      </c>
      <c r="D18" s="48">
        <v>80.0</v>
      </c>
      <c r="E18" s="49"/>
      <c r="F18" s="49"/>
      <c r="G18" s="49"/>
      <c r="H18" s="49"/>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5">
        <f t="shared" si="2"/>
        <v>0</v>
      </c>
    </row>
    <row r="19" ht="15.75" customHeight="1">
      <c r="A19" s="46" t="s">
        <v>18</v>
      </c>
      <c r="B19" s="47" t="s">
        <v>231</v>
      </c>
      <c r="C19" s="48">
        <v>1.0</v>
      </c>
      <c r="D19" s="48">
        <v>271.0</v>
      </c>
      <c r="E19" s="49">
        <f>IFERROR(__xludf.DUMMYFUNCTION("""COMPUTED_VALUE"""),120.0)</f>
        <v>120</v>
      </c>
      <c r="F19" s="49">
        <f>IFERROR(__xludf.DUMMYFUNCTION("""COMPUTED_VALUE"""),1.0)</f>
        <v>1</v>
      </c>
      <c r="G19" s="49">
        <f>IFERROR(__xludf.DUMMYFUNCTION("""COMPUTED_VALUE"""),1.0)</f>
        <v>1</v>
      </c>
      <c r="H19" s="49">
        <f>IFERROR(__xludf.DUMMYFUNCTION("""COMPUTED_VALUE"""),120.0)</f>
        <v>120</v>
      </c>
      <c r="I19" s="44">
        <f>IFERROR(__xludf.DUMMYFUNCTION("""COMPUTED_VALUE"""),0.0)</f>
        <v>0</v>
      </c>
      <c r="J19" s="44">
        <f>IFERROR(__xludf.DUMMYFUNCTION("""COMPUTED_VALUE"""),1.0)</f>
        <v>1</v>
      </c>
      <c r="K19" s="44">
        <f>IFERROR(__xludf.DUMMYFUNCTION("""COMPUTED_VALUE"""),2.0)</f>
        <v>2</v>
      </c>
      <c r="L19" s="44">
        <f>IFERROR(__xludf.DUMMYFUNCTION("""COMPUTED_VALUE"""),0.0)</f>
        <v>0</v>
      </c>
      <c r="M19" s="44">
        <f>IFERROR(__xludf.DUMMYFUNCTION("""COMPUTED_VALUE"""),0.0)</f>
        <v>0</v>
      </c>
      <c r="N19" s="44">
        <f>IFERROR(__xludf.DUMMYFUNCTION("""COMPUTED_VALUE"""),0.0)</f>
        <v>0</v>
      </c>
      <c r="O19" s="44">
        <f>IFERROR(__xludf.DUMMYFUNCTION("""COMPUTED_VALUE"""),0.0)</f>
        <v>0</v>
      </c>
      <c r="P19" s="44">
        <f>IFERROR(__xludf.DUMMYFUNCTION("""COMPUTED_VALUE"""),2.0)</f>
        <v>2</v>
      </c>
      <c r="Q19" s="44">
        <f>IFERROR(__xludf.DUMMYFUNCTION("""COMPUTED_VALUE"""),0.0)</f>
        <v>0</v>
      </c>
      <c r="R19" s="44">
        <f>IFERROR(__xludf.DUMMYFUNCTION("""COMPUTED_VALUE"""),0.0)</f>
        <v>0</v>
      </c>
      <c r="S19" s="44">
        <f>IFERROR(__xludf.DUMMYFUNCTION("""COMPUTED_VALUE"""),1.0)</f>
        <v>1</v>
      </c>
      <c r="T19" s="44">
        <f>IFERROR(__xludf.DUMMYFUNCTION("""COMPUTED_VALUE"""),0.0)</f>
        <v>0</v>
      </c>
      <c r="U19" s="44">
        <f>IFERROR(__xludf.DUMMYFUNCTION("""COMPUTED_VALUE"""),0.0)</f>
        <v>0</v>
      </c>
      <c r="V19" s="44">
        <f>IFERROR(__xludf.DUMMYFUNCTION("""COMPUTED_VALUE"""),0.0)</f>
        <v>0</v>
      </c>
      <c r="W19" s="44">
        <f>IFERROR(__xludf.DUMMYFUNCTION("""COMPUTED_VALUE"""),0.0)</f>
        <v>0</v>
      </c>
      <c r="X19" s="44">
        <f>IFERROR(__xludf.DUMMYFUNCTION("""COMPUTED_VALUE"""),0.0)</f>
        <v>0</v>
      </c>
      <c r="Y19" s="44">
        <f>IFERROR(__xludf.DUMMYFUNCTION("""COMPUTED_VALUE"""),1.0)</f>
        <v>1</v>
      </c>
      <c r="Z19" s="44">
        <f>IFERROR(__xludf.DUMMYFUNCTION("""COMPUTED_VALUE"""),1.0)</f>
        <v>1</v>
      </c>
      <c r="AA19" s="44">
        <f>IFERROR(__xludf.DUMMYFUNCTION("""COMPUTED_VALUE"""),0.0)</f>
        <v>0</v>
      </c>
      <c r="AB19" s="44">
        <f>IFERROR(__xludf.DUMMYFUNCTION("""COMPUTED_VALUE"""),0.0)</f>
        <v>0</v>
      </c>
      <c r="AC19" s="44">
        <f>IFERROR(__xludf.DUMMYFUNCTION("""COMPUTED_VALUE"""),0.0)</f>
        <v>0</v>
      </c>
      <c r="AD19" s="44">
        <f>IFERROR(__xludf.DUMMYFUNCTION("""COMPUTED_VALUE"""),0.0)</f>
        <v>0</v>
      </c>
      <c r="AE19" s="44">
        <f>IFERROR(__xludf.DUMMYFUNCTION("""COMPUTED_VALUE"""),0.0)</f>
        <v>0</v>
      </c>
      <c r="AF19" s="44">
        <f>IFERROR(__xludf.DUMMYFUNCTION("""COMPUTED_VALUE"""),0.0)</f>
        <v>0</v>
      </c>
      <c r="AG19" s="44">
        <f>IFERROR(__xludf.DUMMYFUNCTION("""COMPUTED_VALUE"""),0.0)</f>
        <v>0</v>
      </c>
      <c r="AH19" s="44">
        <f>IFERROR(__xludf.DUMMYFUNCTION("""COMPUTED_VALUE"""),0.0)</f>
        <v>0</v>
      </c>
      <c r="AI19" s="44">
        <f>IFERROR(__xludf.DUMMYFUNCTION("""COMPUTED_VALUE"""),0.0)</f>
        <v>0</v>
      </c>
      <c r="AJ19" s="44">
        <f>IFERROR(__xludf.DUMMYFUNCTION("""COMPUTED_VALUE"""),0.0)</f>
        <v>0</v>
      </c>
      <c r="AK19" s="44">
        <f>IFERROR(__xludf.DUMMYFUNCTION("""COMPUTED_VALUE"""),0.0)</f>
        <v>0</v>
      </c>
      <c r="AL19" s="44">
        <f>IFERROR(__xludf.DUMMYFUNCTION("""COMPUTED_VALUE"""),0.0)</f>
        <v>0</v>
      </c>
      <c r="AM19" s="44">
        <f>IFERROR(__xludf.DUMMYFUNCTION("""COMPUTED_VALUE"""),17.0)</f>
        <v>17</v>
      </c>
      <c r="AN19" s="44">
        <f>IFERROR(__xludf.DUMMYFUNCTION("""COMPUTED_VALUE"""),1.0)</f>
        <v>1</v>
      </c>
      <c r="AO19" s="44">
        <f>IFERROR(__xludf.DUMMYFUNCTION("""COMPUTED_VALUE"""),0.0)</f>
        <v>0</v>
      </c>
      <c r="AP19" s="44">
        <f>IFERROR(__xludf.DUMMYFUNCTION("""COMPUTED_VALUE"""),0.0)</f>
        <v>0</v>
      </c>
      <c r="AQ19" s="44">
        <f>IFERROR(__xludf.DUMMYFUNCTION("""COMPUTED_VALUE"""),0.0)</f>
        <v>0</v>
      </c>
      <c r="AR19" s="44">
        <f>IFERROR(__xludf.DUMMYFUNCTION("""COMPUTED_VALUE"""),9.0)</f>
        <v>9</v>
      </c>
      <c r="AS19" s="44">
        <f>IFERROR(__xludf.DUMMYFUNCTION("""COMPUTED_VALUE"""),1.0)</f>
        <v>1</v>
      </c>
      <c r="AT19" s="44">
        <f>IFERROR(__xludf.DUMMYFUNCTION("""COMPUTED_VALUE"""),0.0)</f>
        <v>0</v>
      </c>
      <c r="AU19" s="44">
        <f>IFERROR(__xludf.DUMMYFUNCTION("""COMPUTED_VALUE"""),79.0)</f>
        <v>79</v>
      </c>
      <c r="AV19" s="44">
        <f>IFERROR(__xludf.DUMMYFUNCTION("""COMPUTED_VALUE"""),1.0)</f>
        <v>1</v>
      </c>
      <c r="AW19" s="44">
        <f>IFERROR(__xludf.DUMMYFUNCTION("""COMPUTED_VALUE"""),4.0)</f>
        <v>4</v>
      </c>
      <c r="AX19" s="45">
        <f t="shared" si="2"/>
        <v>120</v>
      </c>
    </row>
    <row r="20" ht="15.75" customHeight="1">
      <c r="A20" s="46" t="s">
        <v>18</v>
      </c>
      <c r="B20" s="47" t="s">
        <v>231</v>
      </c>
      <c r="C20" s="48">
        <v>2.0</v>
      </c>
      <c r="D20" s="48">
        <v>272.0</v>
      </c>
      <c r="E20" s="49">
        <f>IFERROR(__xludf.DUMMYFUNCTION("""COMPUTED_VALUE"""),120.0)</f>
        <v>120</v>
      </c>
      <c r="F20" s="49">
        <f>IFERROR(__xludf.DUMMYFUNCTION("""COMPUTED_VALUE"""),1.0)</f>
        <v>1</v>
      </c>
      <c r="G20" s="49">
        <f>IFERROR(__xludf.DUMMYFUNCTION("""COMPUTED_VALUE"""),1.0)</f>
        <v>1</v>
      </c>
      <c r="H20" s="49">
        <f>IFERROR(__xludf.DUMMYFUNCTION("""COMPUTED_VALUE"""),120.0)</f>
        <v>120</v>
      </c>
      <c r="I20" s="44">
        <f>IFERROR(__xludf.DUMMYFUNCTION("""COMPUTED_VALUE"""),0.0)</f>
        <v>0</v>
      </c>
      <c r="J20" s="44">
        <f>IFERROR(__xludf.DUMMYFUNCTION("""COMPUTED_VALUE"""),1.0)</f>
        <v>1</v>
      </c>
      <c r="K20" s="44">
        <f>IFERROR(__xludf.DUMMYFUNCTION("""COMPUTED_VALUE"""),2.0)</f>
        <v>2</v>
      </c>
      <c r="L20" s="44">
        <f>IFERROR(__xludf.DUMMYFUNCTION("""COMPUTED_VALUE"""),0.0)</f>
        <v>0</v>
      </c>
      <c r="M20" s="44">
        <f>IFERROR(__xludf.DUMMYFUNCTION("""COMPUTED_VALUE"""),0.0)</f>
        <v>0</v>
      </c>
      <c r="N20" s="44">
        <f>IFERROR(__xludf.DUMMYFUNCTION("""COMPUTED_VALUE"""),0.0)</f>
        <v>0</v>
      </c>
      <c r="O20" s="44">
        <f>IFERROR(__xludf.DUMMYFUNCTION("""COMPUTED_VALUE"""),0.0)</f>
        <v>0</v>
      </c>
      <c r="P20" s="44">
        <f>IFERROR(__xludf.DUMMYFUNCTION("""COMPUTED_VALUE"""),2.0)</f>
        <v>2</v>
      </c>
      <c r="Q20" s="44">
        <f>IFERROR(__xludf.DUMMYFUNCTION("""COMPUTED_VALUE"""),0.0)</f>
        <v>0</v>
      </c>
      <c r="R20" s="44">
        <f>IFERROR(__xludf.DUMMYFUNCTION("""COMPUTED_VALUE"""),0.0)</f>
        <v>0</v>
      </c>
      <c r="S20" s="44">
        <f>IFERROR(__xludf.DUMMYFUNCTION("""COMPUTED_VALUE"""),1.0)</f>
        <v>1</v>
      </c>
      <c r="T20" s="44">
        <f>IFERROR(__xludf.DUMMYFUNCTION("""COMPUTED_VALUE"""),0.0)</f>
        <v>0</v>
      </c>
      <c r="U20" s="44">
        <f>IFERROR(__xludf.DUMMYFUNCTION("""COMPUTED_VALUE"""),0.0)</f>
        <v>0</v>
      </c>
      <c r="V20" s="44">
        <f>IFERROR(__xludf.DUMMYFUNCTION("""COMPUTED_VALUE"""),0.0)</f>
        <v>0</v>
      </c>
      <c r="W20" s="44">
        <f>IFERROR(__xludf.DUMMYFUNCTION("""COMPUTED_VALUE"""),0.0)</f>
        <v>0</v>
      </c>
      <c r="X20" s="44">
        <f>IFERROR(__xludf.DUMMYFUNCTION("""COMPUTED_VALUE"""),0.0)</f>
        <v>0</v>
      </c>
      <c r="Y20" s="44">
        <f>IFERROR(__xludf.DUMMYFUNCTION("""COMPUTED_VALUE"""),1.0)</f>
        <v>1</v>
      </c>
      <c r="Z20" s="44">
        <f>IFERROR(__xludf.DUMMYFUNCTION("""COMPUTED_VALUE"""),1.0)</f>
        <v>1</v>
      </c>
      <c r="AA20" s="44">
        <f>IFERROR(__xludf.DUMMYFUNCTION("""COMPUTED_VALUE"""),0.0)</f>
        <v>0</v>
      </c>
      <c r="AB20" s="44">
        <f>IFERROR(__xludf.DUMMYFUNCTION("""COMPUTED_VALUE"""),0.0)</f>
        <v>0</v>
      </c>
      <c r="AC20" s="44">
        <f>IFERROR(__xludf.DUMMYFUNCTION("""COMPUTED_VALUE"""),0.0)</f>
        <v>0</v>
      </c>
      <c r="AD20" s="44">
        <f>IFERROR(__xludf.DUMMYFUNCTION("""COMPUTED_VALUE"""),0.0)</f>
        <v>0</v>
      </c>
      <c r="AE20" s="44">
        <f>IFERROR(__xludf.DUMMYFUNCTION("""COMPUTED_VALUE"""),0.0)</f>
        <v>0</v>
      </c>
      <c r="AF20" s="44">
        <f>IFERROR(__xludf.DUMMYFUNCTION("""COMPUTED_VALUE"""),0.0)</f>
        <v>0</v>
      </c>
      <c r="AG20" s="44">
        <f>IFERROR(__xludf.DUMMYFUNCTION("""COMPUTED_VALUE"""),0.0)</f>
        <v>0</v>
      </c>
      <c r="AH20" s="44">
        <f>IFERROR(__xludf.DUMMYFUNCTION("""COMPUTED_VALUE"""),0.0)</f>
        <v>0</v>
      </c>
      <c r="AI20" s="44">
        <f>IFERROR(__xludf.DUMMYFUNCTION("""COMPUTED_VALUE"""),0.0)</f>
        <v>0</v>
      </c>
      <c r="AJ20" s="44">
        <f>IFERROR(__xludf.DUMMYFUNCTION("""COMPUTED_VALUE"""),0.0)</f>
        <v>0</v>
      </c>
      <c r="AK20" s="44">
        <f>IFERROR(__xludf.DUMMYFUNCTION("""COMPUTED_VALUE"""),0.0)</f>
        <v>0</v>
      </c>
      <c r="AL20" s="44">
        <f>IFERROR(__xludf.DUMMYFUNCTION("""COMPUTED_VALUE"""),0.0)</f>
        <v>0</v>
      </c>
      <c r="AM20" s="44">
        <f>IFERROR(__xludf.DUMMYFUNCTION("""COMPUTED_VALUE"""),17.0)</f>
        <v>17</v>
      </c>
      <c r="AN20" s="44">
        <f>IFERROR(__xludf.DUMMYFUNCTION("""COMPUTED_VALUE"""),1.0)</f>
        <v>1</v>
      </c>
      <c r="AO20" s="44">
        <f>IFERROR(__xludf.DUMMYFUNCTION("""COMPUTED_VALUE"""),0.0)</f>
        <v>0</v>
      </c>
      <c r="AP20" s="44">
        <f>IFERROR(__xludf.DUMMYFUNCTION("""COMPUTED_VALUE"""),0.0)</f>
        <v>0</v>
      </c>
      <c r="AQ20" s="44">
        <f>IFERROR(__xludf.DUMMYFUNCTION("""COMPUTED_VALUE"""),0.0)</f>
        <v>0</v>
      </c>
      <c r="AR20" s="44">
        <f>IFERROR(__xludf.DUMMYFUNCTION("""COMPUTED_VALUE"""),9.0)</f>
        <v>9</v>
      </c>
      <c r="AS20" s="44">
        <f>IFERROR(__xludf.DUMMYFUNCTION("""COMPUTED_VALUE"""),1.0)</f>
        <v>1</v>
      </c>
      <c r="AT20" s="44">
        <f>IFERROR(__xludf.DUMMYFUNCTION("""COMPUTED_VALUE"""),0.0)</f>
        <v>0</v>
      </c>
      <c r="AU20" s="44">
        <f>IFERROR(__xludf.DUMMYFUNCTION("""COMPUTED_VALUE"""),79.0)</f>
        <v>79</v>
      </c>
      <c r="AV20" s="44">
        <f>IFERROR(__xludf.DUMMYFUNCTION("""COMPUTED_VALUE"""),1.0)</f>
        <v>1</v>
      </c>
      <c r="AW20" s="44">
        <f>IFERROR(__xludf.DUMMYFUNCTION("""COMPUTED_VALUE"""),4.0)</f>
        <v>4</v>
      </c>
      <c r="AX20" s="45">
        <f t="shared" si="2"/>
        <v>120</v>
      </c>
    </row>
    <row r="21" ht="15.75" customHeight="1">
      <c r="A21" s="46" t="s">
        <v>18</v>
      </c>
      <c r="B21" s="47" t="s">
        <v>232</v>
      </c>
      <c r="C21" s="48">
        <v>1.0</v>
      </c>
      <c r="D21" s="48">
        <v>445.0</v>
      </c>
      <c r="E21" s="49">
        <f>IFERROR(__xludf.DUMMYFUNCTION("""COMPUTED_VALUE"""),268.0)</f>
        <v>268</v>
      </c>
      <c r="F21" s="49">
        <f>IFERROR(__xludf.DUMMYFUNCTION("""COMPUTED_VALUE"""),2.0)</f>
        <v>2</v>
      </c>
      <c r="G21" s="49">
        <f>IFERROR(__xludf.DUMMYFUNCTION("""COMPUTED_VALUE"""),4.0)</f>
        <v>4</v>
      </c>
      <c r="H21" s="49">
        <f>IFERROR(__xludf.DUMMYFUNCTION("""COMPUTED_VALUE"""),262.0)</f>
        <v>262</v>
      </c>
      <c r="I21" s="44">
        <f>IFERROR(__xludf.DUMMYFUNCTION("""COMPUTED_VALUE"""),0.0)</f>
        <v>0</v>
      </c>
      <c r="J21" s="44">
        <f>IFERROR(__xludf.DUMMYFUNCTION("""COMPUTED_VALUE"""),0.0)</f>
        <v>0</v>
      </c>
      <c r="K21" s="44">
        <f>IFERROR(__xludf.DUMMYFUNCTION("""COMPUTED_VALUE"""),1.0)</f>
        <v>1</v>
      </c>
      <c r="L21" s="44">
        <f>IFERROR(__xludf.DUMMYFUNCTION("""COMPUTED_VALUE"""),0.0)</f>
        <v>0</v>
      </c>
      <c r="M21" s="44">
        <f>IFERROR(__xludf.DUMMYFUNCTION("""COMPUTED_VALUE"""),0.0)</f>
        <v>0</v>
      </c>
      <c r="N21" s="44">
        <f>IFERROR(__xludf.DUMMYFUNCTION("""COMPUTED_VALUE"""),0.0)</f>
        <v>0</v>
      </c>
      <c r="O21" s="44">
        <f>IFERROR(__xludf.DUMMYFUNCTION("""COMPUTED_VALUE"""),0.0)</f>
        <v>0</v>
      </c>
      <c r="P21" s="44">
        <f>IFERROR(__xludf.DUMMYFUNCTION("""COMPUTED_VALUE"""),0.0)</f>
        <v>0</v>
      </c>
      <c r="Q21" s="44">
        <f>IFERROR(__xludf.DUMMYFUNCTION("""COMPUTED_VALUE"""),0.0)</f>
        <v>0</v>
      </c>
      <c r="R21" s="44">
        <f>IFERROR(__xludf.DUMMYFUNCTION("""COMPUTED_VALUE"""),0.0)</f>
        <v>0</v>
      </c>
      <c r="S21" s="44">
        <f>IFERROR(__xludf.DUMMYFUNCTION("""COMPUTED_VALUE"""),0.0)</f>
        <v>0</v>
      </c>
      <c r="T21" s="44">
        <f>IFERROR(__xludf.DUMMYFUNCTION("""COMPUTED_VALUE"""),0.0)</f>
        <v>0</v>
      </c>
      <c r="U21" s="44">
        <f>IFERROR(__xludf.DUMMYFUNCTION("""COMPUTED_VALUE"""),1.0)</f>
        <v>1</v>
      </c>
      <c r="V21" s="44">
        <f>IFERROR(__xludf.DUMMYFUNCTION("""COMPUTED_VALUE"""),0.0)</f>
        <v>0</v>
      </c>
      <c r="W21" s="44">
        <f>IFERROR(__xludf.DUMMYFUNCTION("""COMPUTED_VALUE"""),0.0)</f>
        <v>0</v>
      </c>
      <c r="X21" s="44">
        <f>IFERROR(__xludf.DUMMYFUNCTION("""COMPUTED_VALUE"""),0.0)</f>
        <v>0</v>
      </c>
      <c r="Y21" s="44">
        <f>IFERROR(__xludf.DUMMYFUNCTION("""COMPUTED_VALUE"""),0.0)</f>
        <v>0</v>
      </c>
      <c r="Z21" s="44">
        <f>IFERROR(__xludf.DUMMYFUNCTION("""COMPUTED_VALUE"""),0.0)</f>
        <v>0</v>
      </c>
      <c r="AA21" s="44">
        <f>IFERROR(__xludf.DUMMYFUNCTION("""COMPUTED_VALUE"""),0.0)</f>
        <v>0</v>
      </c>
      <c r="AB21" s="44">
        <f>IFERROR(__xludf.DUMMYFUNCTION("""COMPUTED_VALUE"""),1.0)</f>
        <v>1</v>
      </c>
      <c r="AC21" s="44">
        <f>IFERROR(__xludf.DUMMYFUNCTION("""COMPUTED_VALUE"""),0.0)</f>
        <v>0</v>
      </c>
      <c r="AD21" s="44">
        <f>IFERROR(__xludf.DUMMYFUNCTION("""COMPUTED_VALUE"""),0.0)</f>
        <v>0</v>
      </c>
      <c r="AE21" s="44">
        <f>IFERROR(__xludf.DUMMYFUNCTION("""COMPUTED_VALUE"""),0.0)</f>
        <v>0</v>
      </c>
      <c r="AF21" s="44">
        <f>IFERROR(__xludf.DUMMYFUNCTION("""COMPUTED_VALUE"""),0.0)</f>
        <v>0</v>
      </c>
      <c r="AG21" s="44">
        <f>IFERROR(__xludf.DUMMYFUNCTION("""COMPUTED_VALUE"""),1.0)</f>
        <v>1</v>
      </c>
      <c r="AH21" s="44">
        <f>IFERROR(__xludf.DUMMYFUNCTION("""COMPUTED_VALUE"""),1.0)</f>
        <v>1</v>
      </c>
      <c r="AI21" s="44">
        <f>IFERROR(__xludf.DUMMYFUNCTION("""COMPUTED_VALUE"""),0.0)</f>
        <v>0</v>
      </c>
      <c r="AJ21" s="44">
        <f>IFERROR(__xludf.DUMMYFUNCTION("""COMPUTED_VALUE"""),1.0)</f>
        <v>1</v>
      </c>
      <c r="AK21" s="44">
        <f>IFERROR(__xludf.DUMMYFUNCTION("""COMPUTED_VALUE"""),1.0)</f>
        <v>1</v>
      </c>
      <c r="AL21" s="44">
        <f>IFERROR(__xludf.DUMMYFUNCTION("""COMPUTED_VALUE"""),0.0)</f>
        <v>0</v>
      </c>
      <c r="AM21" s="44">
        <f>IFERROR(__xludf.DUMMYFUNCTION("""COMPUTED_VALUE"""),116.0)</f>
        <v>116</v>
      </c>
      <c r="AN21" s="44">
        <f>IFERROR(__xludf.DUMMYFUNCTION("""COMPUTED_VALUE"""),2.0)</f>
        <v>2</v>
      </c>
      <c r="AO21" s="44">
        <f>IFERROR(__xludf.DUMMYFUNCTION("""COMPUTED_VALUE"""),1.0)</f>
        <v>1</v>
      </c>
      <c r="AP21" s="44">
        <f>IFERROR(__xludf.DUMMYFUNCTION("""COMPUTED_VALUE"""),1.0)</f>
        <v>1</v>
      </c>
      <c r="AQ21" s="44">
        <f>IFERROR(__xludf.DUMMYFUNCTION("""COMPUTED_VALUE"""),0.0)</f>
        <v>0</v>
      </c>
      <c r="AR21" s="44">
        <f>IFERROR(__xludf.DUMMYFUNCTION("""COMPUTED_VALUE"""),63.0)</f>
        <v>63</v>
      </c>
      <c r="AS21" s="44">
        <f>IFERROR(__xludf.DUMMYFUNCTION("""COMPUTED_VALUE"""),0.0)</f>
        <v>0</v>
      </c>
      <c r="AT21" s="44">
        <f>IFERROR(__xludf.DUMMYFUNCTION("""COMPUTED_VALUE"""),0.0)</f>
        <v>0</v>
      </c>
      <c r="AU21" s="44">
        <f>IFERROR(__xludf.DUMMYFUNCTION("""COMPUTED_VALUE"""),67.0)</f>
        <v>67</v>
      </c>
      <c r="AV21" s="44">
        <f>IFERROR(__xludf.DUMMYFUNCTION("""COMPUTED_VALUE"""),5.0)</f>
        <v>5</v>
      </c>
      <c r="AW21" s="44">
        <f>IFERROR(__xludf.DUMMYFUNCTION("""COMPUTED_VALUE"""),0.0)</f>
        <v>0</v>
      </c>
      <c r="AX21" s="45">
        <f t="shared" si="2"/>
        <v>262</v>
      </c>
    </row>
    <row r="22" ht="15.75" customHeight="1">
      <c r="A22" s="46" t="s">
        <v>18</v>
      </c>
      <c r="B22" s="47" t="s">
        <v>233</v>
      </c>
      <c r="C22" s="48">
        <v>1.0</v>
      </c>
      <c r="D22" s="48">
        <v>363.0</v>
      </c>
      <c r="E22" s="49">
        <f>IFERROR(__xludf.DUMMYFUNCTION("""COMPUTED_VALUE"""),209.0)</f>
        <v>209</v>
      </c>
      <c r="F22" s="49">
        <f>IFERROR(__xludf.DUMMYFUNCTION("""COMPUTED_VALUE"""),3.0)</f>
        <v>3</v>
      </c>
      <c r="G22" s="49">
        <f>IFERROR(__xludf.DUMMYFUNCTION("""COMPUTED_VALUE"""),0.0)</f>
        <v>0</v>
      </c>
      <c r="H22" s="49">
        <f>IFERROR(__xludf.DUMMYFUNCTION("""COMPUTED_VALUE"""),209.0)</f>
        <v>209</v>
      </c>
      <c r="I22" s="44">
        <f>IFERROR(__xludf.DUMMYFUNCTION("""COMPUTED_VALUE"""),0.0)</f>
        <v>0</v>
      </c>
      <c r="J22" s="44">
        <f>IFERROR(__xludf.DUMMYFUNCTION("""COMPUTED_VALUE"""),0.0)</f>
        <v>0</v>
      </c>
      <c r="K22" s="44">
        <f>IFERROR(__xludf.DUMMYFUNCTION("""COMPUTED_VALUE"""),1.0)</f>
        <v>1</v>
      </c>
      <c r="L22" s="44">
        <f>IFERROR(__xludf.DUMMYFUNCTION("""COMPUTED_VALUE"""),0.0)</f>
        <v>0</v>
      </c>
      <c r="M22" s="44">
        <f>IFERROR(__xludf.DUMMYFUNCTION("""COMPUTED_VALUE"""),0.0)</f>
        <v>0</v>
      </c>
      <c r="N22" s="44">
        <f>IFERROR(__xludf.DUMMYFUNCTION("""COMPUTED_VALUE"""),0.0)</f>
        <v>0</v>
      </c>
      <c r="O22" s="44">
        <f>IFERROR(__xludf.DUMMYFUNCTION("""COMPUTED_VALUE"""),0.0)</f>
        <v>0</v>
      </c>
      <c r="P22" s="44">
        <f>IFERROR(__xludf.DUMMYFUNCTION("""COMPUTED_VALUE"""),0.0)</f>
        <v>0</v>
      </c>
      <c r="Q22" s="44">
        <f>IFERROR(__xludf.DUMMYFUNCTION("""COMPUTED_VALUE"""),0.0)</f>
        <v>0</v>
      </c>
      <c r="R22" s="44">
        <f>IFERROR(__xludf.DUMMYFUNCTION("""COMPUTED_VALUE"""),0.0)</f>
        <v>0</v>
      </c>
      <c r="S22" s="44">
        <f>IFERROR(__xludf.DUMMYFUNCTION("""COMPUTED_VALUE"""),0.0)</f>
        <v>0</v>
      </c>
      <c r="T22" s="44">
        <f>IFERROR(__xludf.DUMMYFUNCTION("""COMPUTED_VALUE"""),0.0)</f>
        <v>0</v>
      </c>
      <c r="U22" s="44">
        <f>IFERROR(__xludf.DUMMYFUNCTION("""COMPUTED_VALUE"""),1.0)</f>
        <v>1</v>
      </c>
      <c r="V22" s="44">
        <f>IFERROR(__xludf.DUMMYFUNCTION("""COMPUTED_VALUE"""),0.0)</f>
        <v>0</v>
      </c>
      <c r="W22" s="44">
        <f>IFERROR(__xludf.DUMMYFUNCTION("""COMPUTED_VALUE"""),2.0)</f>
        <v>2</v>
      </c>
      <c r="X22" s="44">
        <f>IFERROR(__xludf.DUMMYFUNCTION("""COMPUTED_VALUE"""),0.0)</f>
        <v>0</v>
      </c>
      <c r="Y22" s="44">
        <f>IFERROR(__xludf.DUMMYFUNCTION("""COMPUTED_VALUE"""),0.0)</f>
        <v>0</v>
      </c>
      <c r="Z22" s="44">
        <f>IFERROR(__xludf.DUMMYFUNCTION("""COMPUTED_VALUE"""),0.0)</f>
        <v>0</v>
      </c>
      <c r="AA22" s="44">
        <f>IFERROR(__xludf.DUMMYFUNCTION("""COMPUTED_VALUE"""),0.0)</f>
        <v>0</v>
      </c>
      <c r="AB22" s="44">
        <f>IFERROR(__xludf.DUMMYFUNCTION("""COMPUTED_VALUE"""),1.0)</f>
        <v>1</v>
      </c>
      <c r="AC22" s="44">
        <f>IFERROR(__xludf.DUMMYFUNCTION("""COMPUTED_VALUE"""),0.0)</f>
        <v>0</v>
      </c>
      <c r="AD22" s="44">
        <f>IFERROR(__xludf.DUMMYFUNCTION("""COMPUTED_VALUE"""),0.0)</f>
        <v>0</v>
      </c>
      <c r="AE22" s="44">
        <f>IFERROR(__xludf.DUMMYFUNCTION("""COMPUTED_VALUE"""),0.0)</f>
        <v>0</v>
      </c>
      <c r="AF22" s="44">
        <f>IFERROR(__xludf.DUMMYFUNCTION("""COMPUTED_VALUE"""),0.0)</f>
        <v>0</v>
      </c>
      <c r="AG22" s="44">
        <f>IFERROR(__xludf.DUMMYFUNCTION("""COMPUTED_VALUE"""),1.0)</f>
        <v>1</v>
      </c>
      <c r="AH22" s="44">
        <f>IFERROR(__xludf.DUMMYFUNCTION("""COMPUTED_VALUE"""),1.0)</f>
        <v>1</v>
      </c>
      <c r="AI22" s="44">
        <f>IFERROR(__xludf.DUMMYFUNCTION("""COMPUTED_VALUE"""),0.0)</f>
        <v>0</v>
      </c>
      <c r="AJ22" s="44">
        <f>IFERROR(__xludf.DUMMYFUNCTION("""COMPUTED_VALUE"""),1.0)</f>
        <v>1</v>
      </c>
      <c r="AK22" s="44">
        <f>IFERROR(__xludf.DUMMYFUNCTION("""COMPUTED_VALUE"""),1.0)</f>
        <v>1</v>
      </c>
      <c r="AL22" s="44">
        <f>IFERROR(__xludf.DUMMYFUNCTION("""COMPUTED_VALUE"""),0.0)</f>
        <v>0</v>
      </c>
      <c r="AM22" s="44">
        <f>IFERROR(__xludf.DUMMYFUNCTION("""COMPUTED_VALUE"""),116.0)</f>
        <v>116</v>
      </c>
      <c r="AN22" s="44">
        <f>IFERROR(__xludf.DUMMYFUNCTION("""COMPUTED_VALUE"""),2.0)</f>
        <v>2</v>
      </c>
      <c r="AO22" s="44">
        <f>IFERROR(__xludf.DUMMYFUNCTION("""COMPUTED_VALUE"""),1.0)</f>
        <v>1</v>
      </c>
      <c r="AP22" s="44">
        <f>IFERROR(__xludf.DUMMYFUNCTION("""COMPUTED_VALUE"""),1.0)</f>
        <v>1</v>
      </c>
      <c r="AQ22" s="44">
        <f>IFERROR(__xludf.DUMMYFUNCTION("""COMPUTED_VALUE"""),0.0)</f>
        <v>0</v>
      </c>
      <c r="AR22" s="44">
        <f>IFERROR(__xludf.DUMMYFUNCTION("""COMPUTED_VALUE"""),63.0)</f>
        <v>63</v>
      </c>
      <c r="AS22" s="44">
        <f>IFERROR(__xludf.DUMMYFUNCTION("""COMPUTED_VALUE"""),0.0)</f>
        <v>0</v>
      </c>
      <c r="AT22" s="44">
        <f>IFERROR(__xludf.DUMMYFUNCTION("""COMPUTED_VALUE"""),0.0)</f>
        <v>0</v>
      </c>
      <c r="AU22" s="44">
        <f>IFERROR(__xludf.DUMMYFUNCTION("""COMPUTED_VALUE"""),67.0)</f>
        <v>67</v>
      </c>
      <c r="AV22" s="44">
        <f>IFERROR(__xludf.DUMMYFUNCTION("""COMPUTED_VALUE"""),5.0)</f>
        <v>5</v>
      </c>
      <c r="AW22" s="44">
        <f>IFERROR(__xludf.DUMMYFUNCTION("""COMPUTED_VALUE"""),0.0)</f>
        <v>0</v>
      </c>
      <c r="AX22" s="45">
        <f t="shared" si="2"/>
        <v>264</v>
      </c>
    </row>
    <row r="23" ht="15.75" customHeight="1">
      <c r="A23" s="46" t="s">
        <v>18</v>
      </c>
      <c r="B23" s="47" t="s">
        <v>233</v>
      </c>
      <c r="C23" s="48">
        <v>2.0</v>
      </c>
      <c r="D23" s="48">
        <v>364.0</v>
      </c>
      <c r="E23" s="49">
        <f>IFERROR(__xludf.DUMMYFUNCTION("""COMPUTED_VALUE"""),211.0)</f>
        <v>211</v>
      </c>
      <c r="F23" s="49">
        <f>IFERROR(__xludf.DUMMYFUNCTION("""COMPUTED_VALUE"""),1.0)</f>
        <v>1</v>
      </c>
      <c r="G23" s="49">
        <f>IFERROR(__xludf.DUMMYFUNCTION("""COMPUTED_VALUE"""),1.0)</f>
        <v>1</v>
      </c>
      <c r="H23" s="49">
        <f>IFERROR(__xludf.DUMMYFUNCTION("""COMPUTED_VALUE"""),210.0)</f>
        <v>210</v>
      </c>
      <c r="I23" s="44">
        <f>IFERROR(__xludf.DUMMYFUNCTION("""COMPUTED_VALUE"""),0.0)</f>
        <v>0</v>
      </c>
      <c r="J23" s="44">
        <f>IFERROR(__xludf.DUMMYFUNCTION("""COMPUTED_VALUE"""),0.0)</f>
        <v>0</v>
      </c>
      <c r="K23" s="44">
        <f>IFERROR(__xludf.DUMMYFUNCTION("""COMPUTED_VALUE"""),0.0)</f>
        <v>0</v>
      </c>
      <c r="L23" s="44">
        <f>IFERROR(__xludf.DUMMYFUNCTION("""COMPUTED_VALUE"""),0.0)</f>
        <v>0</v>
      </c>
      <c r="M23" s="44">
        <f>IFERROR(__xludf.DUMMYFUNCTION("""COMPUTED_VALUE"""),1.0)</f>
        <v>1</v>
      </c>
      <c r="N23" s="44">
        <f>IFERROR(__xludf.DUMMYFUNCTION("""COMPUTED_VALUE"""),0.0)</f>
        <v>0</v>
      </c>
      <c r="O23" s="44">
        <f>IFERROR(__xludf.DUMMYFUNCTION("""COMPUTED_VALUE"""),0.0)</f>
        <v>0</v>
      </c>
      <c r="P23" s="44">
        <f>IFERROR(__xludf.DUMMYFUNCTION("""COMPUTED_VALUE"""),0.0)</f>
        <v>0</v>
      </c>
      <c r="Q23" s="44">
        <f>IFERROR(__xludf.DUMMYFUNCTION("""COMPUTED_VALUE"""),0.0)</f>
        <v>0</v>
      </c>
      <c r="R23" s="44">
        <f>IFERROR(__xludf.DUMMYFUNCTION("""COMPUTED_VALUE"""),2.0)</f>
        <v>2</v>
      </c>
      <c r="S23" s="44">
        <f>IFERROR(__xludf.DUMMYFUNCTION("""COMPUTED_VALUE"""),0.0)</f>
        <v>0</v>
      </c>
      <c r="T23" s="44">
        <f>IFERROR(__xludf.DUMMYFUNCTION("""COMPUTED_VALUE"""),0.0)</f>
        <v>0</v>
      </c>
      <c r="U23" s="44">
        <f>IFERROR(__xludf.DUMMYFUNCTION("""COMPUTED_VALUE"""),0.0)</f>
        <v>0</v>
      </c>
      <c r="V23" s="44">
        <f>IFERROR(__xludf.DUMMYFUNCTION("""COMPUTED_VALUE"""),0.0)</f>
        <v>0</v>
      </c>
      <c r="W23" s="44">
        <f>IFERROR(__xludf.DUMMYFUNCTION("""COMPUTED_VALUE"""),0.0)</f>
        <v>0</v>
      </c>
      <c r="X23" s="44">
        <f>IFERROR(__xludf.DUMMYFUNCTION("""COMPUTED_VALUE"""),0.0)</f>
        <v>0</v>
      </c>
      <c r="Y23" s="44">
        <f>IFERROR(__xludf.DUMMYFUNCTION("""COMPUTED_VALUE"""),0.0)</f>
        <v>0</v>
      </c>
      <c r="Z23" s="44">
        <f>IFERROR(__xludf.DUMMYFUNCTION("""COMPUTED_VALUE"""),0.0)</f>
        <v>0</v>
      </c>
      <c r="AA23" s="44">
        <f>IFERROR(__xludf.DUMMYFUNCTION("""COMPUTED_VALUE"""),0.0)</f>
        <v>0</v>
      </c>
      <c r="AB23" s="44">
        <f>IFERROR(__xludf.DUMMYFUNCTION("""COMPUTED_VALUE"""),0.0)</f>
        <v>0</v>
      </c>
      <c r="AC23" s="44">
        <f>IFERROR(__xludf.DUMMYFUNCTION("""COMPUTED_VALUE"""),0.0)</f>
        <v>0</v>
      </c>
      <c r="AD23" s="44">
        <f>IFERROR(__xludf.DUMMYFUNCTION("""COMPUTED_VALUE"""),1.0)</f>
        <v>1</v>
      </c>
      <c r="AE23" s="44">
        <f>IFERROR(__xludf.DUMMYFUNCTION("""COMPUTED_VALUE"""),0.0)</f>
        <v>0</v>
      </c>
      <c r="AF23" s="44">
        <f>IFERROR(__xludf.DUMMYFUNCTION("""COMPUTED_VALUE"""),0.0)</f>
        <v>0</v>
      </c>
      <c r="AG23" s="44">
        <f>IFERROR(__xludf.DUMMYFUNCTION("""COMPUTED_VALUE"""),0.0)</f>
        <v>0</v>
      </c>
      <c r="AH23" s="44">
        <f>IFERROR(__xludf.DUMMYFUNCTION("""COMPUTED_VALUE"""),0.0)</f>
        <v>0</v>
      </c>
      <c r="AI23" s="44">
        <f>IFERROR(__xludf.DUMMYFUNCTION("""COMPUTED_VALUE"""),0.0)</f>
        <v>0</v>
      </c>
      <c r="AJ23" s="44">
        <f>IFERROR(__xludf.DUMMYFUNCTION("""COMPUTED_VALUE"""),1.0)</f>
        <v>1</v>
      </c>
      <c r="AK23" s="44">
        <f>IFERROR(__xludf.DUMMYFUNCTION("""COMPUTED_VALUE"""),1.0)</f>
        <v>1</v>
      </c>
      <c r="AL23" s="44">
        <f>IFERROR(__xludf.DUMMYFUNCTION("""COMPUTED_VALUE"""),0.0)</f>
        <v>0</v>
      </c>
      <c r="AM23" s="44">
        <f>IFERROR(__xludf.DUMMYFUNCTION("""COMPUTED_VALUE"""),96.0)</f>
        <v>96</v>
      </c>
      <c r="AN23" s="44">
        <f>IFERROR(__xludf.DUMMYFUNCTION("""COMPUTED_VALUE"""),0.0)</f>
        <v>0</v>
      </c>
      <c r="AO23" s="44">
        <f>IFERROR(__xludf.DUMMYFUNCTION("""COMPUTED_VALUE"""),0.0)</f>
        <v>0</v>
      </c>
      <c r="AP23" s="44">
        <f>IFERROR(__xludf.DUMMYFUNCTION("""COMPUTED_VALUE"""),0.0)</f>
        <v>0</v>
      </c>
      <c r="AQ23" s="44">
        <f>IFERROR(__xludf.DUMMYFUNCTION("""COMPUTED_VALUE"""),0.0)</f>
        <v>0</v>
      </c>
      <c r="AR23" s="44">
        <f>IFERROR(__xludf.DUMMYFUNCTION("""COMPUTED_VALUE"""),5.0)</f>
        <v>5</v>
      </c>
      <c r="AS23" s="44">
        <f>IFERROR(__xludf.DUMMYFUNCTION("""COMPUTED_VALUE"""),0.0)</f>
        <v>0</v>
      </c>
      <c r="AT23" s="44">
        <f>IFERROR(__xludf.DUMMYFUNCTION("""COMPUTED_VALUE"""),0.0)</f>
        <v>0</v>
      </c>
      <c r="AU23" s="44">
        <f>IFERROR(__xludf.DUMMYFUNCTION("""COMPUTED_VALUE"""),103.0)</f>
        <v>103</v>
      </c>
      <c r="AV23" s="44">
        <f>IFERROR(__xludf.DUMMYFUNCTION("""COMPUTED_VALUE"""),0.0)</f>
        <v>0</v>
      </c>
      <c r="AW23" s="44">
        <f>IFERROR(__xludf.DUMMYFUNCTION("""COMPUTED_VALUE"""),0.0)</f>
        <v>0</v>
      </c>
      <c r="AX23" s="45">
        <f t="shared" si="2"/>
        <v>210</v>
      </c>
    </row>
    <row r="24" ht="15.75" customHeight="1">
      <c r="A24" s="46" t="s">
        <v>18</v>
      </c>
      <c r="B24" s="47" t="s">
        <v>234</v>
      </c>
      <c r="C24" s="48">
        <v>1.0</v>
      </c>
      <c r="D24" s="48">
        <v>336.0</v>
      </c>
      <c r="E24" s="49">
        <f>IFERROR(__xludf.DUMMYFUNCTION("""COMPUTED_VALUE"""),222.0)</f>
        <v>222</v>
      </c>
      <c r="F24" s="49">
        <f>IFERROR(__xludf.DUMMYFUNCTION("""COMPUTED_VALUE"""),1.0)</f>
        <v>1</v>
      </c>
      <c r="G24" s="49">
        <f>IFERROR(__xludf.DUMMYFUNCTION("""COMPUTED_VALUE"""),21.0)</f>
        <v>21</v>
      </c>
      <c r="H24" s="49">
        <f>IFERROR(__xludf.DUMMYFUNCTION("""COMPUTED_VALUE"""),201.0)</f>
        <v>201</v>
      </c>
      <c r="I24" s="44">
        <f>IFERROR(__xludf.DUMMYFUNCTION("""COMPUTED_VALUE"""),1.0)</f>
        <v>1</v>
      </c>
      <c r="J24" s="44">
        <f>IFERROR(__xludf.DUMMYFUNCTION("""COMPUTED_VALUE"""),0.0)</f>
        <v>0</v>
      </c>
      <c r="K24" s="44">
        <f>IFERROR(__xludf.DUMMYFUNCTION("""COMPUTED_VALUE"""),1.0)</f>
        <v>1</v>
      </c>
      <c r="L24" s="44">
        <f>IFERROR(__xludf.DUMMYFUNCTION("""COMPUTED_VALUE"""),0.0)</f>
        <v>0</v>
      </c>
      <c r="M24" s="44">
        <f>IFERROR(__xludf.DUMMYFUNCTION("""COMPUTED_VALUE"""),1.0)</f>
        <v>1</v>
      </c>
      <c r="N24" s="44">
        <f>IFERROR(__xludf.DUMMYFUNCTION("""COMPUTED_VALUE"""),1.0)</f>
        <v>1</v>
      </c>
      <c r="O24" s="44">
        <f>IFERROR(__xludf.DUMMYFUNCTION("""COMPUTED_VALUE"""),0.0)</f>
        <v>0</v>
      </c>
      <c r="P24" s="44">
        <f>IFERROR(__xludf.DUMMYFUNCTION("""COMPUTED_VALUE"""),0.0)</f>
        <v>0</v>
      </c>
      <c r="Q24" s="44">
        <f>IFERROR(__xludf.DUMMYFUNCTION("""COMPUTED_VALUE"""),0.0)</f>
        <v>0</v>
      </c>
      <c r="R24" s="44">
        <f>IFERROR(__xludf.DUMMYFUNCTION("""COMPUTED_VALUE"""),0.0)</f>
        <v>0</v>
      </c>
      <c r="S24" s="44">
        <f>IFERROR(__xludf.DUMMYFUNCTION("""COMPUTED_VALUE"""),1.0)</f>
        <v>1</v>
      </c>
      <c r="T24" s="44">
        <f>IFERROR(__xludf.DUMMYFUNCTION("""COMPUTED_VALUE"""),0.0)</f>
        <v>0</v>
      </c>
      <c r="U24" s="44">
        <f>IFERROR(__xludf.DUMMYFUNCTION("""COMPUTED_VALUE"""),0.0)</f>
        <v>0</v>
      </c>
      <c r="V24" s="44">
        <f>IFERROR(__xludf.DUMMYFUNCTION("""COMPUTED_VALUE"""),1.0)</f>
        <v>1</v>
      </c>
      <c r="W24" s="44">
        <f>IFERROR(__xludf.DUMMYFUNCTION("""COMPUTED_VALUE"""),0.0)</f>
        <v>0</v>
      </c>
      <c r="X24" s="44">
        <f>IFERROR(__xludf.DUMMYFUNCTION("""COMPUTED_VALUE"""),0.0)</f>
        <v>0</v>
      </c>
      <c r="Y24" s="44">
        <f>IFERROR(__xludf.DUMMYFUNCTION("""COMPUTED_VALUE"""),0.0)</f>
        <v>0</v>
      </c>
      <c r="Z24" s="44">
        <f>IFERROR(__xludf.DUMMYFUNCTION("""COMPUTED_VALUE"""),0.0)</f>
        <v>0</v>
      </c>
      <c r="AA24" s="44">
        <f>IFERROR(__xludf.DUMMYFUNCTION("""COMPUTED_VALUE"""),0.0)</f>
        <v>0</v>
      </c>
      <c r="AB24" s="44">
        <f>IFERROR(__xludf.DUMMYFUNCTION("""COMPUTED_VALUE"""),0.0)</f>
        <v>0</v>
      </c>
      <c r="AC24" s="44">
        <f>IFERROR(__xludf.DUMMYFUNCTION("""COMPUTED_VALUE"""),1.0)</f>
        <v>1</v>
      </c>
      <c r="AD24" s="44">
        <f>IFERROR(__xludf.DUMMYFUNCTION("""COMPUTED_VALUE"""),0.0)</f>
        <v>0</v>
      </c>
      <c r="AE24" s="44">
        <f>IFERROR(__xludf.DUMMYFUNCTION("""COMPUTED_VALUE"""),0.0)</f>
        <v>0</v>
      </c>
      <c r="AF24" s="44">
        <f>IFERROR(__xludf.DUMMYFUNCTION("""COMPUTED_VALUE"""),0.0)</f>
        <v>0</v>
      </c>
      <c r="AG24" s="44">
        <f>IFERROR(__xludf.DUMMYFUNCTION("""COMPUTED_VALUE"""),0.0)</f>
        <v>0</v>
      </c>
      <c r="AH24" s="44">
        <f>IFERROR(__xludf.DUMMYFUNCTION("""COMPUTED_VALUE"""),0.0)</f>
        <v>0</v>
      </c>
      <c r="AI24" s="44">
        <f>IFERROR(__xludf.DUMMYFUNCTION("""COMPUTED_VALUE"""),0.0)</f>
        <v>0</v>
      </c>
      <c r="AJ24" s="44">
        <f>IFERROR(__xludf.DUMMYFUNCTION("""COMPUTED_VALUE"""),0.0)</f>
        <v>0</v>
      </c>
      <c r="AK24" s="44">
        <f>IFERROR(__xludf.DUMMYFUNCTION("""COMPUTED_VALUE"""),2.0)</f>
        <v>2</v>
      </c>
      <c r="AL24" s="44">
        <f>IFERROR(__xludf.DUMMYFUNCTION("""COMPUTED_VALUE"""),1.0)</f>
        <v>1</v>
      </c>
      <c r="AM24" s="44">
        <f>IFERROR(__xludf.DUMMYFUNCTION("""COMPUTED_VALUE"""),124.0)</f>
        <v>124</v>
      </c>
      <c r="AN24" s="44">
        <f>IFERROR(__xludf.DUMMYFUNCTION("""COMPUTED_VALUE"""),2.0)</f>
        <v>2</v>
      </c>
      <c r="AO24" s="44">
        <f>IFERROR(__xludf.DUMMYFUNCTION("""COMPUTED_VALUE"""),1.0)</f>
        <v>1</v>
      </c>
      <c r="AP24" s="44">
        <f>IFERROR(__xludf.DUMMYFUNCTION("""COMPUTED_VALUE"""),0.0)</f>
        <v>0</v>
      </c>
      <c r="AQ24" s="44">
        <f>IFERROR(__xludf.DUMMYFUNCTION("""COMPUTED_VALUE"""),0.0)</f>
        <v>0</v>
      </c>
      <c r="AR24" s="44">
        <f>IFERROR(__xludf.DUMMYFUNCTION("""COMPUTED_VALUE"""),4.0)</f>
        <v>4</v>
      </c>
      <c r="AS24" s="44">
        <f>IFERROR(__xludf.DUMMYFUNCTION("""COMPUTED_VALUE"""),2.0)</f>
        <v>2</v>
      </c>
      <c r="AT24" s="44">
        <f>IFERROR(__xludf.DUMMYFUNCTION("""COMPUTED_VALUE"""),0.0)</f>
        <v>0</v>
      </c>
      <c r="AU24" s="44">
        <f>IFERROR(__xludf.DUMMYFUNCTION("""COMPUTED_VALUE"""),55.0)</f>
        <v>55</v>
      </c>
      <c r="AV24" s="44">
        <f>IFERROR(__xludf.DUMMYFUNCTION("""COMPUTED_VALUE"""),2.0)</f>
        <v>2</v>
      </c>
      <c r="AW24" s="44">
        <f>IFERROR(__xludf.DUMMYFUNCTION("""COMPUTED_VALUE"""),1.0)</f>
        <v>1</v>
      </c>
      <c r="AX24" s="45">
        <f t="shared" si="2"/>
        <v>201</v>
      </c>
    </row>
    <row r="25" ht="15.75" customHeight="1">
      <c r="A25" s="46" t="s">
        <v>18</v>
      </c>
      <c r="B25" s="47" t="s">
        <v>235</v>
      </c>
      <c r="C25" s="48">
        <v>1.0</v>
      </c>
      <c r="D25" s="48">
        <v>564.0</v>
      </c>
      <c r="E25" s="49">
        <f>IFERROR(__xludf.DUMMYFUNCTION("""COMPUTED_VALUE"""),303.0)</f>
        <v>303</v>
      </c>
      <c r="F25" s="49">
        <f>IFERROR(__xludf.DUMMYFUNCTION("""COMPUTED_VALUE"""),4.0)</f>
        <v>4</v>
      </c>
      <c r="G25" s="49">
        <f>IFERROR(__xludf.DUMMYFUNCTION("""COMPUTED_VALUE"""),0.0)</f>
        <v>0</v>
      </c>
      <c r="H25" s="49">
        <f>IFERROR(__xludf.DUMMYFUNCTION("""COMPUTED_VALUE"""),303.0)</f>
        <v>303</v>
      </c>
      <c r="I25" s="44">
        <f>IFERROR(__xludf.DUMMYFUNCTION("""COMPUTED_VALUE"""),1.0)</f>
        <v>1</v>
      </c>
      <c r="J25" s="44">
        <f>IFERROR(__xludf.DUMMYFUNCTION("""COMPUTED_VALUE"""),0.0)</f>
        <v>0</v>
      </c>
      <c r="K25" s="44">
        <f>IFERROR(__xludf.DUMMYFUNCTION("""COMPUTED_VALUE"""),0.0)</f>
        <v>0</v>
      </c>
      <c r="L25" s="44">
        <f>IFERROR(__xludf.DUMMYFUNCTION("""COMPUTED_VALUE"""),0.0)</f>
        <v>0</v>
      </c>
      <c r="M25" s="44">
        <f>IFERROR(__xludf.DUMMYFUNCTION("""COMPUTED_VALUE"""),0.0)</f>
        <v>0</v>
      </c>
      <c r="N25" s="44">
        <f>IFERROR(__xludf.DUMMYFUNCTION("""COMPUTED_VALUE"""),1.0)</f>
        <v>1</v>
      </c>
      <c r="O25" s="44">
        <f>IFERROR(__xludf.DUMMYFUNCTION("""COMPUTED_VALUE"""),0.0)</f>
        <v>0</v>
      </c>
      <c r="P25" s="44">
        <f>IFERROR(__xludf.DUMMYFUNCTION("""COMPUTED_VALUE"""),0.0)</f>
        <v>0</v>
      </c>
      <c r="Q25" s="44">
        <f>IFERROR(__xludf.DUMMYFUNCTION("""COMPUTED_VALUE"""),0.0)</f>
        <v>0</v>
      </c>
      <c r="R25" s="44">
        <f>IFERROR(__xludf.DUMMYFUNCTION("""COMPUTED_VALUE"""),0.0)</f>
        <v>0</v>
      </c>
      <c r="S25" s="44">
        <f>IFERROR(__xludf.DUMMYFUNCTION("""COMPUTED_VALUE"""),0.0)</f>
        <v>0</v>
      </c>
      <c r="T25" s="44">
        <f>IFERROR(__xludf.DUMMYFUNCTION("""COMPUTED_VALUE"""),0.0)</f>
        <v>0</v>
      </c>
      <c r="U25" s="44">
        <f>IFERROR(__xludf.DUMMYFUNCTION("""COMPUTED_VALUE"""),1.0)</f>
        <v>1</v>
      </c>
      <c r="V25" s="44">
        <f>IFERROR(__xludf.DUMMYFUNCTION("""COMPUTED_VALUE"""),0.0)</f>
        <v>0</v>
      </c>
      <c r="W25" s="44">
        <f>IFERROR(__xludf.DUMMYFUNCTION("""COMPUTED_VALUE"""),0.0)</f>
        <v>0</v>
      </c>
      <c r="X25" s="44">
        <f>IFERROR(__xludf.DUMMYFUNCTION("""COMPUTED_VALUE"""),0.0)</f>
        <v>0</v>
      </c>
      <c r="Y25" s="44">
        <f>IFERROR(__xludf.DUMMYFUNCTION("""COMPUTED_VALUE"""),0.0)</f>
        <v>0</v>
      </c>
      <c r="Z25" s="44">
        <f>IFERROR(__xludf.DUMMYFUNCTION("""COMPUTED_VALUE"""),0.0)</f>
        <v>0</v>
      </c>
      <c r="AA25" s="44">
        <f>IFERROR(__xludf.DUMMYFUNCTION("""COMPUTED_VALUE"""),0.0)</f>
        <v>0</v>
      </c>
      <c r="AB25" s="44">
        <f>IFERROR(__xludf.DUMMYFUNCTION("""COMPUTED_VALUE"""),1.0)</f>
        <v>1</v>
      </c>
      <c r="AC25" s="44">
        <f>IFERROR(__xludf.DUMMYFUNCTION("""COMPUTED_VALUE"""),0.0)</f>
        <v>0</v>
      </c>
      <c r="AD25" s="44">
        <f>IFERROR(__xludf.DUMMYFUNCTION("""COMPUTED_VALUE"""),0.0)</f>
        <v>0</v>
      </c>
      <c r="AE25" s="44">
        <f>IFERROR(__xludf.DUMMYFUNCTION("""COMPUTED_VALUE"""),0.0)</f>
        <v>0</v>
      </c>
      <c r="AF25" s="44">
        <f>IFERROR(__xludf.DUMMYFUNCTION("""COMPUTED_VALUE"""),0.0)</f>
        <v>0</v>
      </c>
      <c r="AG25" s="44">
        <f>IFERROR(__xludf.DUMMYFUNCTION("""COMPUTED_VALUE"""),0.0)</f>
        <v>0</v>
      </c>
      <c r="AH25" s="44">
        <f>IFERROR(__xludf.DUMMYFUNCTION("""COMPUTED_VALUE"""),0.0)</f>
        <v>0</v>
      </c>
      <c r="AI25" s="44">
        <f>IFERROR(__xludf.DUMMYFUNCTION("""COMPUTED_VALUE"""),0.0)</f>
        <v>0</v>
      </c>
      <c r="AJ25" s="44">
        <f>IFERROR(__xludf.DUMMYFUNCTION("""COMPUTED_VALUE"""),0.0)</f>
        <v>0</v>
      </c>
      <c r="AK25" s="44">
        <f>IFERROR(__xludf.DUMMYFUNCTION("""COMPUTED_VALUE"""),1.0)</f>
        <v>1</v>
      </c>
      <c r="AL25" s="44">
        <f>IFERROR(__xludf.DUMMYFUNCTION("""COMPUTED_VALUE"""),0.0)</f>
        <v>0</v>
      </c>
      <c r="AM25" s="44">
        <f>IFERROR(__xludf.DUMMYFUNCTION("""COMPUTED_VALUE"""),27.0)</f>
        <v>27</v>
      </c>
      <c r="AN25" s="44">
        <f>IFERROR(__xludf.DUMMYFUNCTION("""COMPUTED_VALUE"""),0.0)</f>
        <v>0</v>
      </c>
      <c r="AO25" s="44">
        <f>IFERROR(__xludf.DUMMYFUNCTION("""COMPUTED_VALUE"""),0.0)</f>
        <v>0</v>
      </c>
      <c r="AP25" s="44">
        <f>IFERROR(__xludf.DUMMYFUNCTION("""COMPUTED_VALUE"""),0.0)</f>
        <v>0</v>
      </c>
      <c r="AQ25" s="44">
        <f>IFERROR(__xludf.DUMMYFUNCTION("""COMPUTED_VALUE"""),0.0)</f>
        <v>0</v>
      </c>
      <c r="AR25" s="44">
        <f>IFERROR(__xludf.DUMMYFUNCTION("""COMPUTED_VALUE"""),34.0)</f>
        <v>34</v>
      </c>
      <c r="AS25" s="44">
        <f>IFERROR(__xludf.DUMMYFUNCTION("""COMPUTED_VALUE"""),11.0)</f>
        <v>11</v>
      </c>
      <c r="AT25" s="44">
        <f>IFERROR(__xludf.DUMMYFUNCTION("""COMPUTED_VALUE"""),0.0)</f>
        <v>0</v>
      </c>
      <c r="AU25" s="44">
        <f>IFERROR(__xludf.DUMMYFUNCTION("""COMPUTED_VALUE"""),233.0)</f>
        <v>233</v>
      </c>
      <c r="AV25" s="44">
        <f>IFERROR(__xludf.DUMMYFUNCTION("""COMPUTED_VALUE"""),0.0)</f>
        <v>0</v>
      </c>
      <c r="AW25" s="44">
        <f>IFERROR(__xludf.DUMMYFUNCTION("""COMPUTED_VALUE"""),12.0)</f>
        <v>12</v>
      </c>
      <c r="AX25" s="45">
        <f t="shared" si="2"/>
        <v>322</v>
      </c>
    </row>
    <row r="26" ht="15.75" customHeight="1">
      <c r="A26" s="46" t="s">
        <v>18</v>
      </c>
      <c r="B26" s="47" t="s">
        <v>235</v>
      </c>
      <c r="C26" s="48">
        <v>2.0</v>
      </c>
      <c r="D26" s="48">
        <v>167.0</v>
      </c>
      <c r="E26" s="49">
        <f>IFERROR(__xludf.DUMMYFUNCTION("""COMPUTED_VALUE"""),89.0)</f>
        <v>89</v>
      </c>
      <c r="F26" s="49">
        <f>IFERROR(__xludf.DUMMYFUNCTION("""COMPUTED_VALUE"""),3.0)</f>
        <v>3</v>
      </c>
      <c r="G26" s="49">
        <f>IFERROR(__xludf.DUMMYFUNCTION("""COMPUTED_VALUE"""),0.0)</f>
        <v>0</v>
      </c>
      <c r="H26" s="49">
        <f>IFERROR(__xludf.DUMMYFUNCTION("""COMPUTED_VALUE"""),92.0)</f>
        <v>92</v>
      </c>
      <c r="I26" s="44">
        <f>IFERROR(__xludf.DUMMYFUNCTION("""COMPUTED_VALUE"""),1.0)</f>
        <v>1</v>
      </c>
      <c r="J26" s="44">
        <f>IFERROR(__xludf.DUMMYFUNCTION("""COMPUTED_VALUE"""),0.0)</f>
        <v>0</v>
      </c>
      <c r="K26" s="44">
        <f>IFERROR(__xludf.DUMMYFUNCTION("""COMPUTED_VALUE"""),0.0)</f>
        <v>0</v>
      </c>
      <c r="L26" s="44">
        <f>IFERROR(__xludf.DUMMYFUNCTION("""COMPUTED_VALUE"""),0.0)</f>
        <v>0</v>
      </c>
      <c r="M26" s="44">
        <f>IFERROR(__xludf.DUMMYFUNCTION("""COMPUTED_VALUE"""),0.0)</f>
        <v>0</v>
      </c>
      <c r="N26" s="44">
        <f>IFERROR(__xludf.DUMMYFUNCTION("""COMPUTED_VALUE"""),0.0)</f>
        <v>0</v>
      </c>
      <c r="O26" s="44">
        <f>IFERROR(__xludf.DUMMYFUNCTION("""COMPUTED_VALUE"""),0.0)</f>
        <v>0</v>
      </c>
      <c r="P26" s="44">
        <f>IFERROR(__xludf.DUMMYFUNCTION("""COMPUTED_VALUE"""),0.0)</f>
        <v>0</v>
      </c>
      <c r="Q26" s="44">
        <f>IFERROR(__xludf.DUMMYFUNCTION("""COMPUTED_VALUE"""),0.0)</f>
        <v>0</v>
      </c>
      <c r="R26" s="44">
        <f>IFERROR(__xludf.DUMMYFUNCTION("""COMPUTED_VALUE"""),0.0)</f>
        <v>0</v>
      </c>
      <c r="S26" s="44">
        <f>IFERROR(__xludf.DUMMYFUNCTION("""COMPUTED_VALUE"""),0.0)</f>
        <v>0</v>
      </c>
      <c r="T26" s="44">
        <f>IFERROR(__xludf.DUMMYFUNCTION("""COMPUTED_VALUE"""),0.0)</f>
        <v>0</v>
      </c>
      <c r="U26" s="44">
        <f>IFERROR(__xludf.DUMMYFUNCTION("""COMPUTED_VALUE"""),0.0)</f>
        <v>0</v>
      </c>
      <c r="V26" s="44">
        <f>IFERROR(__xludf.DUMMYFUNCTION("""COMPUTED_VALUE"""),0.0)</f>
        <v>0</v>
      </c>
      <c r="W26" s="44">
        <f>IFERROR(__xludf.DUMMYFUNCTION("""COMPUTED_VALUE"""),0.0)</f>
        <v>0</v>
      </c>
      <c r="X26" s="44">
        <f>IFERROR(__xludf.DUMMYFUNCTION("""COMPUTED_VALUE"""),0.0)</f>
        <v>0</v>
      </c>
      <c r="Y26" s="44">
        <f>IFERROR(__xludf.DUMMYFUNCTION("""COMPUTED_VALUE"""),1.0)</f>
        <v>1</v>
      </c>
      <c r="Z26" s="44">
        <f>IFERROR(__xludf.DUMMYFUNCTION("""COMPUTED_VALUE"""),0.0)</f>
        <v>0</v>
      </c>
      <c r="AA26" s="44">
        <f>IFERROR(__xludf.DUMMYFUNCTION("""COMPUTED_VALUE"""),0.0)</f>
        <v>0</v>
      </c>
      <c r="AB26" s="44">
        <f>IFERROR(__xludf.DUMMYFUNCTION("""COMPUTED_VALUE"""),0.0)</f>
        <v>0</v>
      </c>
      <c r="AC26" s="44">
        <f>IFERROR(__xludf.DUMMYFUNCTION("""COMPUTED_VALUE"""),0.0)</f>
        <v>0</v>
      </c>
      <c r="AD26" s="44">
        <f>IFERROR(__xludf.DUMMYFUNCTION("""COMPUTED_VALUE"""),0.0)</f>
        <v>0</v>
      </c>
      <c r="AE26" s="44">
        <f>IFERROR(__xludf.DUMMYFUNCTION("""COMPUTED_VALUE"""),0.0)</f>
        <v>0</v>
      </c>
      <c r="AF26" s="44">
        <f>IFERROR(__xludf.DUMMYFUNCTION("""COMPUTED_VALUE"""),0.0)</f>
        <v>0</v>
      </c>
      <c r="AG26" s="44">
        <f>IFERROR(__xludf.DUMMYFUNCTION("""COMPUTED_VALUE"""),0.0)</f>
        <v>0</v>
      </c>
      <c r="AH26" s="44">
        <f>IFERROR(__xludf.DUMMYFUNCTION("""COMPUTED_VALUE"""),0.0)</f>
        <v>0</v>
      </c>
      <c r="AI26" s="44">
        <f>IFERROR(__xludf.DUMMYFUNCTION("""COMPUTED_VALUE"""),0.0)</f>
        <v>0</v>
      </c>
      <c r="AJ26" s="44">
        <f>IFERROR(__xludf.DUMMYFUNCTION("""COMPUTED_VALUE"""),0.0)</f>
        <v>0</v>
      </c>
      <c r="AK26" s="44">
        <f>IFERROR(__xludf.DUMMYFUNCTION("""COMPUTED_VALUE"""),0.0)</f>
        <v>0</v>
      </c>
      <c r="AL26" s="44">
        <f>IFERROR(__xludf.DUMMYFUNCTION("""COMPUTED_VALUE"""),0.0)</f>
        <v>0</v>
      </c>
      <c r="AM26" s="44">
        <f>IFERROR(__xludf.DUMMYFUNCTION("""COMPUTED_VALUE"""),17.0)</f>
        <v>17</v>
      </c>
      <c r="AN26" s="44">
        <f>IFERROR(__xludf.DUMMYFUNCTION("""COMPUTED_VALUE"""),0.0)</f>
        <v>0</v>
      </c>
      <c r="AO26" s="44">
        <f>IFERROR(__xludf.DUMMYFUNCTION("""COMPUTED_VALUE"""),0.0)</f>
        <v>0</v>
      </c>
      <c r="AP26" s="44">
        <f>IFERROR(__xludf.DUMMYFUNCTION("""COMPUTED_VALUE"""),0.0)</f>
        <v>0</v>
      </c>
      <c r="AQ26" s="44">
        <f>IFERROR(__xludf.DUMMYFUNCTION("""COMPUTED_VALUE"""),0.0)</f>
        <v>0</v>
      </c>
      <c r="AR26" s="44">
        <f>IFERROR(__xludf.DUMMYFUNCTION("""COMPUTED_VALUE"""),11.0)</f>
        <v>11</v>
      </c>
      <c r="AS26" s="44">
        <f>IFERROR(__xludf.DUMMYFUNCTION("""COMPUTED_VALUE"""),0.0)</f>
        <v>0</v>
      </c>
      <c r="AT26" s="44">
        <f>IFERROR(__xludf.DUMMYFUNCTION("""COMPUTED_VALUE"""),0.0)</f>
        <v>0</v>
      </c>
      <c r="AU26" s="44">
        <f>IFERROR(__xludf.DUMMYFUNCTION("""COMPUTED_VALUE"""),62.0)</f>
        <v>62</v>
      </c>
      <c r="AV26" s="44">
        <f>IFERROR(__xludf.DUMMYFUNCTION("""COMPUTED_VALUE"""),0.0)</f>
        <v>0</v>
      </c>
      <c r="AW26" s="44">
        <f>IFERROR(__xludf.DUMMYFUNCTION("""COMPUTED_VALUE"""),0.0)</f>
        <v>0</v>
      </c>
      <c r="AX26" s="45">
        <f t="shared" si="2"/>
        <v>92</v>
      </c>
    </row>
    <row r="27" ht="15.75" customHeight="1">
      <c r="A27" s="46" t="s">
        <v>18</v>
      </c>
      <c r="B27" s="47" t="s">
        <v>18</v>
      </c>
      <c r="C27" s="48">
        <v>1.0</v>
      </c>
      <c r="D27" s="48">
        <v>552.0</v>
      </c>
      <c r="E27" s="49">
        <f>IFERROR(__xludf.DUMMYFUNCTION("""COMPUTED_VALUE"""),274.0)</f>
        <v>274</v>
      </c>
      <c r="F27" s="49"/>
      <c r="G27" s="49">
        <f>IFERROR(__xludf.DUMMYFUNCTION("""COMPUTED_VALUE"""),6.0)</f>
        <v>6</v>
      </c>
      <c r="H27" s="49">
        <f>IFERROR(__xludf.DUMMYFUNCTION("""COMPUTED_VALUE"""),268.0)</f>
        <v>268</v>
      </c>
      <c r="I27" s="44">
        <f>IFERROR(__xludf.DUMMYFUNCTION("""COMPUTED_VALUE"""),2.0)</f>
        <v>2</v>
      </c>
      <c r="J27" s="44">
        <f>IFERROR(__xludf.DUMMYFUNCTION("""COMPUTED_VALUE"""),0.0)</f>
        <v>0</v>
      </c>
      <c r="K27" s="44">
        <f>IFERROR(__xludf.DUMMYFUNCTION("""COMPUTED_VALUE"""),3.0)</f>
        <v>3</v>
      </c>
      <c r="L27" s="44">
        <f>IFERROR(__xludf.DUMMYFUNCTION("""COMPUTED_VALUE"""),0.0)</f>
        <v>0</v>
      </c>
      <c r="M27" s="44">
        <f>IFERROR(__xludf.DUMMYFUNCTION("""COMPUTED_VALUE"""),1.0)</f>
        <v>1</v>
      </c>
      <c r="N27" s="44">
        <f>IFERROR(__xludf.DUMMYFUNCTION("""COMPUTED_VALUE"""),1.0)</f>
        <v>1</v>
      </c>
      <c r="O27" s="44">
        <f>IFERROR(__xludf.DUMMYFUNCTION("""COMPUTED_VALUE"""),1.0)</f>
        <v>1</v>
      </c>
      <c r="P27" s="44">
        <f>IFERROR(__xludf.DUMMYFUNCTION("""COMPUTED_VALUE"""),0.0)</f>
        <v>0</v>
      </c>
      <c r="Q27" s="44">
        <f>IFERROR(__xludf.DUMMYFUNCTION("""COMPUTED_VALUE"""),1.0)</f>
        <v>1</v>
      </c>
      <c r="R27" s="44">
        <f>IFERROR(__xludf.DUMMYFUNCTION("""COMPUTED_VALUE"""),5.0)</f>
        <v>5</v>
      </c>
      <c r="S27" s="44">
        <f>IFERROR(__xludf.DUMMYFUNCTION("""COMPUTED_VALUE"""),0.0)</f>
        <v>0</v>
      </c>
      <c r="T27" s="44"/>
      <c r="U27" s="44"/>
      <c r="V27" s="44"/>
      <c r="W27" s="44"/>
      <c r="X27" s="44"/>
      <c r="Y27" s="44">
        <f>IFERROR(__xludf.DUMMYFUNCTION("""COMPUTED_VALUE"""),5.0)</f>
        <v>5</v>
      </c>
      <c r="Z27" s="44">
        <f>IFERROR(__xludf.DUMMYFUNCTION("""COMPUTED_VALUE"""),1.0)</f>
        <v>1</v>
      </c>
      <c r="AA27" s="44"/>
      <c r="AB27" s="44"/>
      <c r="AC27" s="44"/>
      <c r="AD27" s="44">
        <f>IFERROR(__xludf.DUMMYFUNCTION("""COMPUTED_VALUE"""),3.0)</f>
        <v>3</v>
      </c>
      <c r="AE27" s="44">
        <f>IFERROR(__xludf.DUMMYFUNCTION("""COMPUTED_VALUE"""),1.0)</f>
        <v>1</v>
      </c>
      <c r="AF27" s="44"/>
      <c r="AG27" s="44"/>
      <c r="AH27" s="44">
        <f>IFERROR(__xludf.DUMMYFUNCTION("""COMPUTED_VALUE"""),1.0)</f>
        <v>1</v>
      </c>
      <c r="AI27" s="44"/>
      <c r="AJ27" s="44"/>
      <c r="AK27" s="44"/>
      <c r="AL27" s="44"/>
      <c r="AM27" s="44">
        <f>IFERROR(__xludf.DUMMYFUNCTION("""COMPUTED_VALUE"""),61.0)</f>
        <v>61</v>
      </c>
      <c r="AN27" s="44">
        <f>IFERROR(__xludf.DUMMYFUNCTION("""COMPUTED_VALUE"""),1.0)</f>
        <v>1</v>
      </c>
      <c r="AO27" s="44">
        <f>IFERROR(__xludf.DUMMYFUNCTION("""COMPUTED_VALUE"""),0.0)</f>
        <v>0</v>
      </c>
      <c r="AP27" s="44">
        <f>IFERROR(__xludf.DUMMYFUNCTION("""COMPUTED_VALUE"""),1.0)</f>
        <v>1</v>
      </c>
      <c r="AQ27" s="44">
        <f>IFERROR(__xludf.DUMMYFUNCTION("""COMPUTED_VALUE"""),0.0)</f>
        <v>0</v>
      </c>
      <c r="AR27" s="44">
        <f>IFERROR(__xludf.DUMMYFUNCTION("""COMPUTED_VALUE"""),96.0)</f>
        <v>96</v>
      </c>
      <c r="AS27" s="44">
        <f>IFERROR(__xludf.DUMMYFUNCTION("""COMPUTED_VALUE"""),2.0)</f>
        <v>2</v>
      </c>
      <c r="AT27" s="44">
        <f>IFERROR(__xludf.DUMMYFUNCTION("""COMPUTED_VALUE"""),0.0)</f>
        <v>0</v>
      </c>
      <c r="AU27" s="44">
        <f>IFERROR(__xludf.DUMMYFUNCTION("""COMPUTED_VALUE"""),80.0)</f>
        <v>80</v>
      </c>
      <c r="AV27" s="44">
        <f>IFERROR(__xludf.DUMMYFUNCTION("""COMPUTED_VALUE"""),1.0)</f>
        <v>1</v>
      </c>
      <c r="AW27" s="44">
        <f>IFERROR(__xludf.DUMMYFUNCTION("""COMPUTED_VALUE"""),1.0)</f>
        <v>1</v>
      </c>
      <c r="AX27" s="45">
        <f t="shared" si="2"/>
        <v>268</v>
      </c>
    </row>
    <row r="28" ht="15.75" customHeight="1">
      <c r="A28" s="46" t="s">
        <v>18</v>
      </c>
      <c r="B28" s="47" t="s">
        <v>18</v>
      </c>
      <c r="C28" s="48">
        <v>2.0</v>
      </c>
      <c r="D28" s="48">
        <v>552.0</v>
      </c>
      <c r="E28" s="42">
        <f>IFERROR(__xludf.DUMMYFUNCTION("""COMPUTED_VALUE"""),267.0)</f>
        <v>267</v>
      </c>
      <c r="F28" s="42">
        <f>IFERROR(__xludf.DUMMYFUNCTION("""COMPUTED_VALUE"""),0.0)</f>
        <v>0</v>
      </c>
      <c r="G28" s="42">
        <f>IFERROR(__xludf.DUMMYFUNCTION("""COMPUTED_VALUE"""),8.0)</f>
        <v>8</v>
      </c>
      <c r="H28" s="42">
        <f>IFERROR(__xludf.DUMMYFUNCTION("""COMPUTED_VALUE"""),259.0)</f>
        <v>259</v>
      </c>
      <c r="I28" s="44">
        <f>IFERROR(__xludf.DUMMYFUNCTION("""COMPUTED_VALUE"""),1.0)</f>
        <v>1</v>
      </c>
      <c r="J28" s="44">
        <f>IFERROR(__xludf.DUMMYFUNCTION("""COMPUTED_VALUE"""),0.0)</f>
        <v>0</v>
      </c>
      <c r="K28" s="44">
        <f>IFERROR(__xludf.DUMMYFUNCTION("""COMPUTED_VALUE"""),3.0)</f>
        <v>3</v>
      </c>
      <c r="L28" s="44">
        <f>IFERROR(__xludf.DUMMYFUNCTION("""COMPUTED_VALUE"""),0.0)</f>
        <v>0</v>
      </c>
      <c r="M28" s="44">
        <f>IFERROR(__xludf.DUMMYFUNCTION("""COMPUTED_VALUE"""),0.0)</f>
        <v>0</v>
      </c>
      <c r="N28" s="44">
        <f>IFERROR(__xludf.DUMMYFUNCTION("""COMPUTED_VALUE"""),0.0)</f>
        <v>0</v>
      </c>
      <c r="O28" s="44">
        <f>IFERROR(__xludf.DUMMYFUNCTION("""COMPUTED_VALUE"""),0.0)</f>
        <v>0</v>
      </c>
      <c r="P28" s="44">
        <f>IFERROR(__xludf.DUMMYFUNCTION("""COMPUTED_VALUE"""),0.0)</f>
        <v>0</v>
      </c>
      <c r="Q28" s="44">
        <f>IFERROR(__xludf.DUMMYFUNCTION("""COMPUTED_VALUE"""),0.0)</f>
        <v>0</v>
      </c>
      <c r="R28" s="44">
        <f>IFERROR(__xludf.DUMMYFUNCTION("""COMPUTED_VALUE"""),5.0)</f>
        <v>5</v>
      </c>
      <c r="S28" s="44">
        <f>IFERROR(__xludf.DUMMYFUNCTION("""COMPUTED_VALUE"""),0.0)</f>
        <v>0</v>
      </c>
      <c r="T28" s="44">
        <f>IFERROR(__xludf.DUMMYFUNCTION("""COMPUTED_VALUE"""),1.0)</f>
        <v>1</v>
      </c>
      <c r="U28" s="44">
        <f>IFERROR(__xludf.DUMMYFUNCTION("""COMPUTED_VALUE"""),0.0)</f>
        <v>0</v>
      </c>
      <c r="V28" s="44">
        <f>IFERROR(__xludf.DUMMYFUNCTION("""COMPUTED_VALUE"""),0.0)</f>
        <v>0</v>
      </c>
      <c r="W28" s="44">
        <f>IFERROR(__xludf.DUMMYFUNCTION("""COMPUTED_VALUE"""),0.0)</f>
        <v>0</v>
      </c>
      <c r="X28" s="44">
        <f>IFERROR(__xludf.DUMMYFUNCTION("""COMPUTED_VALUE"""),0.0)</f>
        <v>0</v>
      </c>
      <c r="Y28" s="44">
        <f>IFERROR(__xludf.DUMMYFUNCTION("""COMPUTED_VALUE"""),1.0)</f>
        <v>1</v>
      </c>
      <c r="Z28" s="44">
        <f>IFERROR(__xludf.DUMMYFUNCTION("""COMPUTED_VALUE"""),0.0)</f>
        <v>0</v>
      </c>
      <c r="AA28" s="44">
        <f>IFERROR(__xludf.DUMMYFUNCTION("""COMPUTED_VALUE"""),1.0)</f>
        <v>1</v>
      </c>
      <c r="AB28" s="44">
        <f>IFERROR(__xludf.DUMMYFUNCTION("""COMPUTED_VALUE"""),0.0)</f>
        <v>0</v>
      </c>
      <c r="AC28" s="44">
        <f>IFERROR(__xludf.DUMMYFUNCTION("""COMPUTED_VALUE"""),0.0)</f>
        <v>0</v>
      </c>
      <c r="AD28" s="44">
        <f>IFERROR(__xludf.DUMMYFUNCTION("""COMPUTED_VALUE"""),0.0)</f>
        <v>0</v>
      </c>
      <c r="AE28" s="44">
        <f>IFERROR(__xludf.DUMMYFUNCTION("""COMPUTED_VALUE"""),0.0)</f>
        <v>0</v>
      </c>
      <c r="AF28" s="44">
        <f>IFERROR(__xludf.DUMMYFUNCTION("""COMPUTED_VALUE"""),1.0)</f>
        <v>1</v>
      </c>
      <c r="AG28" s="44">
        <f>IFERROR(__xludf.DUMMYFUNCTION("""COMPUTED_VALUE"""),1.0)</f>
        <v>1</v>
      </c>
      <c r="AH28" s="44">
        <f>IFERROR(__xludf.DUMMYFUNCTION("""COMPUTED_VALUE"""),2.0)</f>
        <v>2</v>
      </c>
      <c r="AI28" s="44">
        <f>IFERROR(__xludf.DUMMYFUNCTION("""COMPUTED_VALUE"""),1.0)</f>
        <v>1</v>
      </c>
      <c r="AJ28" s="44">
        <f>IFERROR(__xludf.DUMMYFUNCTION("""COMPUTED_VALUE"""),0.0)</f>
        <v>0</v>
      </c>
      <c r="AK28" s="44">
        <f>IFERROR(__xludf.DUMMYFUNCTION("""COMPUTED_VALUE"""),0.0)</f>
        <v>0</v>
      </c>
      <c r="AL28" s="44">
        <f>IFERROR(__xludf.DUMMYFUNCTION("""COMPUTED_VALUE"""),1.0)</f>
        <v>1</v>
      </c>
      <c r="AM28" s="44">
        <f>IFERROR(__xludf.DUMMYFUNCTION("""COMPUTED_VALUE"""),63.0)</f>
        <v>63</v>
      </c>
      <c r="AN28" s="44">
        <f>IFERROR(__xludf.DUMMYFUNCTION("""COMPUTED_VALUE"""),0.0)</f>
        <v>0</v>
      </c>
      <c r="AO28" s="44">
        <f>IFERROR(__xludf.DUMMYFUNCTION("""COMPUTED_VALUE"""),0.0)</f>
        <v>0</v>
      </c>
      <c r="AP28" s="44">
        <f>IFERROR(__xludf.DUMMYFUNCTION("""COMPUTED_VALUE"""),0.0)</f>
        <v>0</v>
      </c>
      <c r="AQ28" s="44">
        <f>IFERROR(__xludf.DUMMYFUNCTION("""COMPUTED_VALUE"""),0.0)</f>
        <v>0</v>
      </c>
      <c r="AR28" s="44">
        <f>IFERROR(__xludf.DUMMYFUNCTION("""COMPUTED_VALUE"""),87.0)</f>
        <v>87</v>
      </c>
      <c r="AS28" s="44">
        <f>IFERROR(__xludf.DUMMYFUNCTION("""COMPUTED_VALUE"""),2.0)</f>
        <v>2</v>
      </c>
      <c r="AT28" s="44">
        <f>IFERROR(__xludf.DUMMYFUNCTION("""COMPUTED_VALUE"""),0.0)</f>
        <v>0</v>
      </c>
      <c r="AU28" s="44">
        <f>IFERROR(__xludf.DUMMYFUNCTION("""COMPUTED_VALUE"""),86.0)</f>
        <v>86</v>
      </c>
      <c r="AV28" s="44">
        <f>IFERROR(__xludf.DUMMYFUNCTION("""COMPUTED_VALUE"""),0.0)</f>
        <v>0</v>
      </c>
      <c r="AW28" s="44">
        <f>IFERROR(__xludf.DUMMYFUNCTION("""COMPUTED_VALUE"""),1.0)</f>
        <v>1</v>
      </c>
      <c r="AX28" s="45">
        <f t="shared" si="2"/>
        <v>257</v>
      </c>
    </row>
    <row r="29" ht="15.75" customHeight="1">
      <c r="A29" s="46" t="s">
        <v>18</v>
      </c>
      <c r="B29" s="47" t="s">
        <v>18</v>
      </c>
      <c r="C29" s="48">
        <v>3.0</v>
      </c>
      <c r="D29" s="48">
        <v>550.0</v>
      </c>
      <c r="E29" s="49">
        <f>IFERROR(__xludf.DUMMYFUNCTION("""COMPUTED_VALUE"""),288.0)</f>
        <v>288</v>
      </c>
      <c r="F29" s="49">
        <f>IFERROR(__xludf.DUMMYFUNCTION("""COMPUTED_VALUE"""),3.0)</f>
        <v>3</v>
      </c>
      <c r="G29" s="49">
        <f>IFERROR(__xludf.DUMMYFUNCTION("""COMPUTED_VALUE"""),3.0)</f>
        <v>3</v>
      </c>
      <c r="H29" s="49">
        <f>IFERROR(__xludf.DUMMYFUNCTION("""COMPUTED_VALUE"""),285.0)</f>
        <v>285</v>
      </c>
      <c r="I29" s="44">
        <f>IFERROR(__xludf.DUMMYFUNCTION("""COMPUTED_VALUE"""),0.0)</f>
        <v>0</v>
      </c>
      <c r="J29" s="44">
        <f>IFERROR(__xludf.DUMMYFUNCTION("""COMPUTED_VALUE"""),2.0)</f>
        <v>2</v>
      </c>
      <c r="K29" s="44">
        <f>IFERROR(__xludf.DUMMYFUNCTION("""COMPUTED_VALUE"""),2.0)</f>
        <v>2</v>
      </c>
      <c r="L29" s="44">
        <f>IFERROR(__xludf.DUMMYFUNCTION("""COMPUTED_VALUE"""),0.0)</f>
        <v>0</v>
      </c>
      <c r="M29" s="44">
        <f>IFERROR(__xludf.DUMMYFUNCTION("""COMPUTED_VALUE"""),0.0)</f>
        <v>0</v>
      </c>
      <c r="N29" s="44">
        <f>IFERROR(__xludf.DUMMYFUNCTION("""COMPUTED_VALUE"""),0.0)</f>
        <v>0</v>
      </c>
      <c r="O29" s="44">
        <f>IFERROR(__xludf.DUMMYFUNCTION("""COMPUTED_VALUE"""),0.0)</f>
        <v>0</v>
      </c>
      <c r="P29" s="44">
        <f>IFERROR(__xludf.DUMMYFUNCTION("""COMPUTED_VALUE"""),0.0)</f>
        <v>0</v>
      </c>
      <c r="Q29" s="44">
        <f>IFERROR(__xludf.DUMMYFUNCTION("""COMPUTED_VALUE"""),0.0)</f>
        <v>0</v>
      </c>
      <c r="R29" s="44">
        <f>IFERROR(__xludf.DUMMYFUNCTION("""COMPUTED_VALUE"""),3.0)</f>
        <v>3</v>
      </c>
      <c r="S29" s="44">
        <f>IFERROR(__xludf.DUMMYFUNCTION("""COMPUTED_VALUE"""),0.0)</f>
        <v>0</v>
      </c>
      <c r="T29" s="44">
        <f>IFERROR(__xludf.DUMMYFUNCTION("""COMPUTED_VALUE"""),0.0)</f>
        <v>0</v>
      </c>
      <c r="U29" s="44">
        <f>IFERROR(__xludf.DUMMYFUNCTION("""COMPUTED_VALUE"""),0.0)</f>
        <v>0</v>
      </c>
      <c r="V29" s="44">
        <f>IFERROR(__xludf.DUMMYFUNCTION("""COMPUTED_VALUE"""),0.0)</f>
        <v>0</v>
      </c>
      <c r="W29" s="44">
        <f>IFERROR(__xludf.DUMMYFUNCTION("""COMPUTED_VALUE"""),0.0)</f>
        <v>0</v>
      </c>
      <c r="X29" s="44">
        <f>IFERROR(__xludf.DUMMYFUNCTION("""COMPUTED_VALUE"""),0.0)</f>
        <v>0</v>
      </c>
      <c r="Y29" s="44">
        <f>IFERROR(__xludf.DUMMYFUNCTION("""COMPUTED_VALUE"""),1.0)</f>
        <v>1</v>
      </c>
      <c r="Z29" s="44">
        <f>IFERROR(__xludf.DUMMYFUNCTION("""COMPUTED_VALUE"""),0.0)</f>
        <v>0</v>
      </c>
      <c r="AA29" s="44">
        <f>IFERROR(__xludf.DUMMYFUNCTION("""COMPUTED_VALUE"""),0.0)</f>
        <v>0</v>
      </c>
      <c r="AB29" s="44">
        <f>IFERROR(__xludf.DUMMYFUNCTION("""COMPUTED_VALUE"""),0.0)</f>
        <v>0</v>
      </c>
      <c r="AC29" s="44">
        <f>IFERROR(__xludf.DUMMYFUNCTION("""COMPUTED_VALUE"""),0.0)</f>
        <v>0</v>
      </c>
      <c r="AD29" s="44">
        <f>IFERROR(__xludf.DUMMYFUNCTION("""COMPUTED_VALUE"""),0.0)</f>
        <v>0</v>
      </c>
      <c r="AE29" s="44">
        <f>IFERROR(__xludf.DUMMYFUNCTION("""COMPUTED_VALUE"""),0.0)</f>
        <v>0</v>
      </c>
      <c r="AF29" s="44">
        <f>IFERROR(__xludf.DUMMYFUNCTION("""COMPUTED_VALUE"""),0.0)</f>
        <v>0</v>
      </c>
      <c r="AG29" s="44">
        <f>IFERROR(__xludf.DUMMYFUNCTION("""COMPUTED_VALUE"""),0.0)</f>
        <v>0</v>
      </c>
      <c r="AH29" s="44">
        <f>IFERROR(__xludf.DUMMYFUNCTION("""COMPUTED_VALUE"""),0.0)</f>
        <v>0</v>
      </c>
      <c r="AI29" s="44">
        <f>IFERROR(__xludf.DUMMYFUNCTION("""COMPUTED_VALUE"""),2.0)</f>
        <v>2</v>
      </c>
      <c r="AJ29" s="44">
        <f>IFERROR(__xludf.DUMMYFUNCTION("""COMPUTED_VALUE"""),0.0)</f>
        <v>0</v>
      </c>
      <c r="AK29" s="44">
        <f>IFERROR(__xludf.DUMMYFUNCTION("""COMPUTED_VALUE"""),0.0)</f>
        <v>0</v>
      </c>
      <c r="AL29" s="44">
        <f>IFERROR(__xludf.DUMMYFUNCTION("""COMPUTED_VALUE"""),0.0)</f>
        <v>0</v>
      </c>
      <c r="AM29" s="44">
        <f>IFERROR(__xludf.DUMMYFUNCTION("""COMPUTED_VALUE"""),77.0)</f>
        <v>77</v>
      </c>
      <c r="AN29" s="44">
        <f>IFERROR(__xludf.DUMMYFUNCTION("""COMPUTED_VALUE"""),1.0)</f>
        <v>1</v>
      </c>
      <c r="AO29" s="44">
        <f>IFERROR(__xludf.DUMMYFUNCTION("""COMPUTED_VALUE"""),0.0)</f>
        <v>0</v>
      </c>
      <c r="AP29" s="44">
        <f>IFERROR(__xludf.DUMMYFUNCTION("""COMPUTED_VALUE"""),1.0)</f>
        <v>1</v>
      </c>
      <c r="AQ29" s="44">
        <f>IFERROR(__xludf.DUMMYFUNCTION("""COMPUTED_VALUE"""),0.0)</f>
        <v>0</v>
      </c>
      <c r="AR29" s="44">
        <f>IFERROR(__xludf.DUMMYFUNCTION("""COMPUTED_VALUE"""),105.0)</f>
        <v>105</v>
      </c>
      <c r="AS29" s="44">
        <f>IFERROR(__xludf.DUMMYFUNCTION("""COMPUTED_VALUE"""),1.0)</f>
        <v>1</v>
      </c>
      <c r="AT29" s="44">
        <f>IFERROR(__xludf.DUMMYFUNCTION("""COMPUTED_VALUE"""),0.0)</f>
        <v>0</v>
      </c>
      <c r="AU29" s="44">
        <f>IFERROR(__xludf.DUMMYFUNCTION("""COMPUTED_VALUE"""),84.0)</f>
        <v>84</v>
      </c>
      <c r="AV29" s="44">
        <f>IFERROR(__xludf.DUMMYFUNCTION("""COMPUTED_VALUE"""),5.0)</f>
        <v>5</v>
      </c>
      <c r="AW29" s="44">
        <f>IFERROR(__xludf.DUMMYFUNCTION("""COMPUTED_VALUE"""),1.0)</f>
        <v>1</v>
      </c>
      <c r="AX29" s="45">
        <f t="shared" si="2"/>
        <v>285</v>
      </c>
    </row>
    <row r="30" ht="15.75" customHeight="1">
      <c r="A30" s="46" t="s">
        <v>18</v>
      </c>
      <c r="B30" s="47" t="s">
        <v>18</v>
      </c>
      <c r="C30" s="48">
        <v>4.0</v>
      </c>
      <c r="D30" s="48">
        <v>553.0</v>
      </c>
      <c r="E30" s="49">
        <f>IFERROR(__xludf.DUMMYFUNCTION("""COMPUTED_VALUE"""),270.0)</f>
        <v>270</v>
      </c>
      <c r="F30" s="49">
        <f>IFERROR(__xludf.DUMMYFUNCTION("""COMPUTED_VALUE"""),0.0)</f>
        <v>0</v>
      </c>
      <c r="G30" s="49">
        <f>IFERROR(__xludf.DUMMYFUNCTION("""COMPUTED_VALUE"""),1.0)</f>
        <v>1</v>
      </c>
      <c r="H30" s="49">
        <f>IFERROR(__xludf.DUMMYFUNCTION("""COMPUTED_VALUE"""),269.0)</f>
        <v>269</v>
      </c>
      <c r="I30" s="44">
        <f>IFERROR(__xludf.DUMMYFUNCTION("""COMPUTED_VALUE"""),1.0)</f>
        <v>1</v>
      </c>
      <c r="J30" s="44">
        <f>IFERROR(__xludf.DUMMYFUNCTION("""COMPUTED_VALUE"""),1.0)</f>
        <v>1</v>
      </c>
      <c r="K30" s="44">
        <f>IFERROR(__xludf.DUMMYFUNCTION("""COMPUTED_VALUE"""),0.0)</f>
        <v>0</v>
      </c>
      <c r="L30" s="44">
        <f>IFERROR(__xludf.DUMMYFUNCTION("""COMPUTED_VALUE"""),1.0)</f>
        <v>1</v>
      </c>
      <c r="M30" s="44">
        <f>IFERROR(__xludf.DUMMYFUNCTION("""COMPUTED_VALUE"""),0.0)</f>
        <v>0</v>
      </c>
      <c r="N30" s="44">
        <f>IFERROR(__xludf.DUMMYFUNCTION("""COMPUTED_VALUE"""),0.0)</f>
        <v>0</v>
      </c>
      <c r="O30" s="44">
        <f>IFERROR(__xludf.DUMMYFUNCTION("""COMPUTED_VALUE"""),0.0)</f>
        <v>0</v>
      </c>
      <c r="P30" s="44">
        <f>IFERROR(__xludf.DUMMYFUNCTION("""COMPUTED_VALUE"""),1.0)</f>
        <v>1</v>
      </c>
      <c r="Q30" s="44">
        <f>IFERROR(__xludf.DUMMYFUNCTION("""COMPUTED_VALUE"""),0.0)</f>
        <v>0</v>
      </c>
      <c r="R30" s="44">
        <f>IFERROR(__xludf.DUMMYFUNCTION("""COMPUTED_VALUE"""),1.0)</f>
        <v>1</v>
      </c>
      <c r="S30" s="44">
        <f>IFERROR(__xludf.DUMMYFUNCTION("""COMPUTED_VALUE"""),1.0)</f>
        <v>1</v>
      </c>
      <c r="T30" s="44">
        <f>IFERROR(__xludf.DUMMYFUNCTION("""COMPUTED_VALUE"""),0.0)</f>
        <v>0</v>
      </c>
      <c r="U30" s="44">
        <f>IFERROR(__xludf.DUMMYFUNCTION("""COMPUTED_VALUE"""),0.0)</f>
        <v>0</v>
      </c>
      <c r="V30" s="44">
        <f>IFERROR(__xludf.DUMMYFUNCTION("""COMPUTED_VALUE"""),0.0)</f>
        <v>0</v>
      </c>
      <c r="W30" s="44">
        <f>IFERROR(__xludf.DUMMYFUNCTION("""COMPUTED_VALUE"""),0.0)</f>
        <v>0</v>
      </c>
      <c r="X30" s="44">
        <f>IFERROR(__xludf.DUMMYFUNCTION("""COMPUTED_VALUE"""),0.0)</f>
        <v>0</v>
      </c>
      <c r="Y30" s="44">
        <f>IFERROR(__xludf.DUMMYFUNCTION("""COMPUTED_VALUE"""),10.0)</f>
        <v>10</v>
      </c>
      <c r="Z30" s="44">
        <f>IFERROR(__xludf.DUMMYFUNCTION("""COMPUTED_VALUE"""),0.0)</f>
        <v>0</v>
      </c>
      <c r="AA30" s="44">
        <f>IFERROR(__xludf.DUMMYFUNCTION("""COMPUTED_VALUE"""),1.0)</f>
        <v>1</v>
      </c>
      <c r="AB30" s="44">
        <f>IFERROR(__xludf.DUMMYFUNCTION("""COMPUTED_VALUE"""),1.0)</f>
        <v>1</v>
      </c>
      <c r="AC30" s="44">
        <f>IFERROR(__xludf.DUMMYFUNCTION("""COMPUTED_VALUE"""),0.0)</f>
        <v>0</v>
      </c>
      <c r="AD30" s="44">
        <f>IFERROR(__xludf.DUMMYFUNCTION("""COMPUTED_VALUE"""),0.0)</f>
        <v>0</v>
      </c>
      <c r="AE30" s="44">
        <f>IFERROR(__xludf.DUMMYFUNCTION("""COMPUTED_VALUE"""),0.0)</f>
        <v>0</v>
      </c>
      <c r="AF30" s="44">
        <f>IFERROR(__xludf.DUMMYFUNCTION("""COMPUTED_VALUE"""),1.0)</f>
        <v>1</v>
      </c>
      <c r="AG30" s="44">
        <f>IFERROR(__xludf.DUMMYFUNCTION("""COMPUTED_VALUE"""),0.0)</f>
        <v>0</v>
      </c>
      <c r="AH30" s="44">
        <f>IFERROR(__xludf.DUMMYFUNCTION("""COMPUTED_VALUE"""),1.0)</f>
        <v>1</v>
      </c>
      <c r="AI30" s="44">
        <f>IFERROR(__xludf.DUMMYFUNCTION("""COMPUTED_VALUE"""),0.0)</f>
        <v>0</v>
      </c>
      <c r="AJ30" s="44">
        <f>IFERROR(__xludf.DUMMYFUNCTION("""COMPUTED_VALUE"""),0.0)</f>
        <v>0</v>
      </c>
      <c r="AK30" s="44">
        <f>IFERROR(__xludf.DUMMYFUNCTION("""COMPUTED_VALUE"""),0.0)</f>
        <v>0</v>
      </c>
      <c r="AL30" s="44">
        <f>IFERROR(__xludf.DUMMYFUNCTION("""COMPUTED_VALUE"""),0.0)</f>
        <v>0</v>
      </c>
      <c r="AM30" s="44">
        <f>IFERROR(__xludf.DUMMYFUNCTION("""COMPUTED_VALUE"""),66.0)</f>
        <v>66</v>
      </c>
      <c r="AN30" s="44">
        <f>IFERROR(__xludf.DUMMYFUNCTION("""COMPUTED_VALUE"""),0.0)</f>
        <v>0</v>
      </c>
      <c r="AO30" s="44">
        <f>IFERROR(__xludf.DUMMYFUNCTION("""COMPUTED_VALUE"""),0.0)</f>
        <v>0</v>
      </c>
      <c r="AP30" s="44">
        <f>IFERROR(__xludf.DUMMYFUNCTION("""COMPUTED_VALUE"""),1.0)</f>
        <v>1</v>
      </c>
      <c r="AQ30" s="44">
        <f>IFERROR(__xludf.DUMMYFUNCTION("""COMPUTED_VALUE"""),0.0)</f>
        <v>0</v>
      </c>
      <c r="AR30" s="44">
        <f>IFERROR(__xludf.DUMMYFUNCTION("""COMPUTED_VALUE"""),107.0)</f>
        <v>107</v>
      </c>
      <c r="AS30" s="44">
        <f>IFERROR(__xludf.DUMMYFUNCTION("""COMPUTED_VALUE"""),1.0)</f>
        <v>1</v>
      </c>
      <c r="AT30" s="44">
        <f>IFERROR(__xludf.DUMMYFUNCTION("""COMPUTED_VALUE"""),2.0)</f>
        <v>2</v>
      </c>
      <c r="AU30" s="44">
        <f>IFERROR(__xludf.DUMMYFUNCTION("""COMPUTED_VALUE"""),70.0)</f>
        <v>70</v>
      </c>
      <c r="AV30" s="44">
        <f>IFERROR(__xludf.DUMMYFUNCTION("""COMPUTED_VALUE"""),1.0)</f>
        <v>1</v>
      </c>
      <c r="AW30" s="44">
        <f>IFERROR(__xludf.DUMMYFUNCTION("""COMPUTED_VALUE"""),1.0)</f>
        <v>1</v>
      </c>
      <c r="AX30" s="45">
        <f t="shared" si="2"/>
        <v>269</v>
      </c>
    </row>
    <row r="31" ht="15.75" customHeight="1">
      <c r="A31" s="46" t="s">
        <v>18</v>
      </c>
      <c r="B31" s="47" t="s">
        <v>236</v>
      </c>
      <c r="C31" s="48">
        <v>1.0</v>
      </c>
      <c r="D31" s="48">
        <v>249.0</v>
      </c>
      <c r="E31" s="49">
        <f>IFERROR(__xludf.DUMMYFUNCTION("""COMPUTED_VALUE"""),160.0)</f>
        <v>160</v>
      </c>
      <c r="F31" s="49">
        <f>IFERROR(__xludf.DUMMYFUNCTION("""COMPUTED_VALUE"""),4.0)</f>
        <v>4</v>
      </c>
      <c r="G31" s="49">
        <f>IFERROR(__xludf.DUMMYFUNCTION("""COMPUTED_VALUE"""),0.0)</f>
        <v>0</v>
      </c>
      <c r="H31" s="49">
        <f>IFERROR(__xludf.DUMMYFUNCTION("""COMPUTED_VALUE"""),180.0)</f>
        <v>180</v>
      </c>
      <c r="I31" s="44">
        <f>IFERROR(__xludf.DUMMYFUNCTION("""COMPUTED_VALUE"""),1.0)</f>
        <v>1</v>
      </c>
      <c r="J31" s="44">
        <f>IFERROR(__xludf.DUMMYFUNCTION("""COMPUTED_VALUE"""),1.0)</f>
        <v>1</v>
      </c>
      <c r="K31" s="44">
        <f>IFERROR(__xludf.DUMMYFUNCTION("""COMPUTED_VALUE"""),5.0)</f>
        <v>5</v>
      </c>
      <c r="L31" s="44">
        <f>IFERROR(__xludf.DUMMYFUNCTION("""COMPUTED_VALUE"""),0.0)</f>
        <v>0</v>
      </c>
      <c r="M31" s="44">
        <f>IFERROR(__xludf.DUMMYFUNCTION("""COMPUTED_VALUE"""),1.0)</f>
        <v>1</v>
      </c>
      <c r="N31" s="44">
        <f>IFERROR(__xludf.DUMMYFUNCTION("""COMPUTED_VALUE"""),0.0)</f>
        <v>0</v>
      </c>
      <c r="O31" s="44">
        <f>IFERROR(__xludf.DUMMYFUNCTION("""COMPUTED_VALUE"""),0.0)</f>
        <v>0</v>
      </c>
      <c r="P31" s="44">
        <f>IFERROR(__xludf.DUMMYFUNCTION("""COMPUTED_VALUE"""),0.0)</f>
        <v>0</v>
      </c>
      <c r="Q31" s="44">
        <f>IFERROR(__xludf.DUMMYFUNCTION("""COMPUTED_VALUE"""),1.0)</f>
        <v>1</v>
      </c>
      <c r="R31" s="44">
        <f>IFERROR(__xludf.DUMMYFUNCTION("""COMPUTED_VALUE"""),1.0)</f>
        <v>1</v>
      </c>
      <c r="S31" s="44">
        <f>IFERROR(__xludf.DUMMYFUNCTION("""COMPUTED_VALUE"""),1.0)</f>
        <v>1</v>
      </c>
      <c r="T31" s="44">
        <f>IFERROR(__xludf.DUMMYFUNCTION("""COMPUTED_VALUE"""),0.0)</f>
        <v>0</v>
      </c>
      <c r="U31" s="44">
        <f>IFERROR(__xludf.DUMMYFUNCTION("""COMPUTED_VALUE"""),1.0)</f>
        <v>1</v>
      </c>
      <c r="V31" s="44">
        <f>IFERROR(__xludf.DUMMYFUNCTION("""COMPUTED_VALUE"""),0.0)</f>
        <v>0</v>
      </c>
      <c r="W31" s="44">
        <f>IFERROR(__xludf.DUMMYFUNCTION("""COMPUTED_VALUE"""),0.0)</f>
        <v>0</v>
      </c>
      <c r="X31" s="44">
        <f>IFERROR(__xludf.DUMMYFUNCTION("""COMPUTED_VALUE"""),0.0)</f>
        <v>0</v>
      </c>
      <c r="Y31" s="44">
        <f>IFERROR(__xludf.DUMMYFUNCTION("""COMPUTED_VALUE"""),0.0)</f>
        <v>0</v>
      </c>
      <c r="Z31" s="44">
        <f>IFERROR(__xludf.DUMMYFUNCTION("""COMPUTED_VALUE"""),1.0)</f>
        <v>1</v>
      </c>
      <c r="AA31" s="44">
        <f>IFERROR(__xludf.DUMMYFUNCTION("""COMPUTED_VALUE"""),0.0)</f>
        <v>0</v>
      </c>
      <c r="AB31" s="44">
        <f>IFERROR(__xludf.DUMMYFUNCTION("""COMPUTED_VALUE"""),0.0)</f>
        <v>0</v>
      </c>
      <c r="AC31" s="44">
        <f>IFERROR(__xludf.DUMMYFUNCTION("""COMPUTED_VALUE"""),0.0)</f>
        <v>0</v>
      </c>
      <c r="AD31" s="44">
        <f>IFERROR(__xludf.DUMMYFUNCTION("""COMPUTED_VALUE"""),0.0)</f>
        <v>0</v>
      </c>
      <c r="AE31" s="44">
        <f>IFERROR(__xludf.DUMMYFUNCTION("""COMPUTED_VALUE"""),0.0)</f>
        <v>0</v>
      </c>
      <c r="AF31" s="44">
        <f>IFERROR(__xludf.DUMMYFUNCTION("""COMPUTED_VALUE"""),0.0)</f>
        <v>0</v>
      </c>
      <c r="AG31" s="44">
        <f>IFERROR(__xludf.DUMMYFUNCTION("""COMPUTED_VALUE"""),0.0)</f>
        <v>0</v>
      </c>
      <c r="AH31" s="44">
        <f>IFERROR(__xludf.DUMMYFUNCTION("""COMPUTED_VALUE"""),0.0)</f>
        <v>0</v>
      </c>
      <c r="AI31" s="44">
        <f>IFERROR(__xludf.DUMMYFUNCTION("""COMPUTED_VALUE"""),0.0)</f>
        <v>0</v>
      </c>
      <c r="AJ31" s="44">
        <f>IFERROR(__xludf.DUMMYFUNCTION("""COMPUTED_VALUE"""),1.0)</f>
        <v>1</v>
      </c>
      <c r="AK31" s="44">
        <f>IFERROR(__xludf.DUMMYFUNCTION("""COMPUTED_VALUE"""),0.0)</f>
        <v>0</v>
      </c>
      <c r="AL31" s="44">
        <f>IFERROR(__xludf.DUMMYFUNCTION("""COMPUTED_VALUE"""),1.0)</f>
        <v>1</v>
      </c>
      <c r="AM31" s="44">
        <f>IFERROR(__xludf.DUMMYFUNCTION("""COMPUTED_VALUE"""),10.0)</f>
        <v>10</v>
      </c>
      <c r="AN31" s="44">
        <f>IFERROR(__xludf.DUMMYFUNCTION("""COMPUTED_VALUE"""),0.0)</f>
        <v>0</v>
      </c>
      <c r="AO31" s="44">
        <f>IFERROR(__xludf.DUMMYFUNCTION("""COMPUTED_VALUE"""),0.0)</f>
        <v>0</v>
      </c>
      <c r="AP31" s="44">
        <f>IFERROR(__xludf.DUMMYFUNCTION("""COMPUTED_VALUE"""),0.0)</f>
        <v>0</v>
      </c>
      <c r="AQ31" s="44">
        <f>IFERROR(__xludf.DUMMYFUNCTION("""COMPUTED_VALUE"""),1.0)</f>
        <v>1</v>
      </c>
      <c r="AR31" s="44">
        <f>IFERROR(__xludf.DUMMYFUNCTION("""COMPUTED_VALUE"""),43.0)</f>
        <v>43</v>
      </c>
      <c r="AS31" s="44">
        <f>IFERROR(__xludf.DUMMYFUNCTION("""COMPUTED_VALUE"""),0.0)</f>
        <v>0</v>
      </c>
      <c r="AT31" s="44">
        <f>IFERROR(__xludf.DUMMYFUNCTION("""COMPUTED_VALUE"""),2.0)</f>
        <v>2</v>
      </c>
      <c r="AU31" s="44">
        <f>IFERROR(__xludf.DUMMYFUNCTION("""COMPUTED_VALUE"""),107.0)</f>
        <v>107</v>
      </c>
      <c r="AV31" s="44">
        <f>IFERROR(__xludf.DUMMYFUNCTION("""COMPUTED_VALUE"""),1.0)</f>
        <v>1</v>
      </c>
      <c r="AW31" s="44">
        <f>IFERROR(__xludf.DUMMYFUNCTION("""COMPUTED_VALUE"""),0.0)</f>
        <v>0</v>
      </c>
      <c r="AX31" s="45">
        <f t="shared" si="2"/>
        <v>179</v>
      </c>
    </row>
    <row r="32" ht="15.75" customHeight="1">
      <c r="A32" s="46" t="s">
        <v>18</v>
      </c>
      <c r="B32" s="47" t="s">
        <v>237</v>
      </c>
      <c r="C32" s="48">
        <v>1.0</v>
      </c>
      <c r="D32" s="48">
        <v>492.0</v>
      </c>
      <c r="E32" s="49">
        <f>IFERROR(__xludf.DUMMYFUNCTION("""COMPUTED_VALUE"""),150.0)</f>
        <v>150</v>
      </c>
      <c r="F32" s="49">
        <f>IFERROR(__xludf.DUMMYFUNCTION("""COMPUTED_VALUE"""),2.0)</f>
        <v>2</v>
      </c>
      <c r="G32" s="49">
        <f>IFERROR(__xludf.DUMMYFUNCTION("""COMPUTED_VALUE"""),2.0)</f>
        <v>2</v>
      </c>
      <c r="H32" s="49">
        <f>IFERROR(__xludf.DUMMYFUNCTION("""COMPUTED_VALUE"""),148.0)</f>
        <v>148</v>
      </c>
      <c r="I32" s="44">
        <f>IFERROR(__xludf.DUMMYFUNCTION("""COMPUTED_VALUE"""),1.0)</f>
        <v>1</v>
      </c>
      <c r="J32" s="44">
        <f>IFERROR(__xludf.DUMMYFUNCTION("""COMPUTED_VALUE"""),0.0)</f>
        <v>0</v>
      </c>
      <c r="K32" s="44">
        <f>IFERROR(__xludf.DUMMYFUNCTION("""COMPUTED_VALUE"""),4.0)</f>
        <v>4</v>
      </c>
      <c r="L32" s="44">
        <f>IFERROR(__xludf.DUMMYFUNCTION("""COMPUTED_VALUE"""),0.0)</f>
        <v>0</v>
      </c>
      <c r="M32" s="44">
        <f>IFERROR(__xludf.DUMMYFUNCTION("""COMPUTED_VALUE"""),1.0)</f>
        <v>1</v>
      </c>
      <c r="N32" s="44">
        <f>IFERROR(__xludf.DUMMYFUNCTION("""COMPUTED_VALUE"""),1.0)</f>
        <v>1</v>
      </c>
      <c r="O32" s="44">
        <f>IFERROR(__xludf.DUMMYFUNCTION("""COMPUTED_VALUE"""),0.0)</f>
        <v>0</v>
      </c>
      <c r="P32" s="44">
        <f>IFERROR(__xludf.DUMMYFUNCTION("""COMPUTED_VALUE"""),1.0)</f>
        <v>1</v>
      </c>
      <c r="Q32" s="44">
        <f>IFERROR(__xludf.DUMMYFUNCTION("""COMPUTED_VALUE"""),0.0)</f>
        <v>0</v>
      </c>
      <c r="R32" s="44">
        <f>IFERROR(__xludf.DUMMYFUNCTION("""COMPUTED_VALUE"""),0.0)</f>
        <v>0</v>
      </c>
      <c r="S32" s="44">
        <f>IFERROR(__xludf.DUMMYFUNCTION("""COMPUTED_VALUE"""),0.0)</f>
        <v>0</v>
      </c>
      <c r="T32" s="44">
        <f>IFERROR(__xludf.DUMMYFUNCTION("""COMPUTED_VALUE"""),1.0)</f>
        <v>1</v>
      </c>
      <c r="U32" s="44">
        <f>IFERROR(__xludf.DUMMYFUNCTION("""COMPUTED_VALUE"""),0.0)</f>
        <v>0</v>
      </c>
      <c r="V32" s="44">
        <f>IFERROR(__xludf.DUMMYFUNCTION("""COMPUTED_VALUE"""),0.0)</f>
        <v>0</v>
      </c>
      <c r="W32" s="44">
        <f>IFERROR(__xludf.DUMMYFUNCTION("""COMPUTED_VALUE"""),0.0)</f>
        <v>0</v>
      </c>
      <c r="X32" s="44">
        <f>IFERROR(__xludf.DUMMYFUNCTION("""COMPUTED_VALUE"""),0.0)</f>
        <v>0</v>
      </c>
      <c r="Y32" s="44">
        <f>IFERROR(__xludf.DUMMYFUNCTION("""COMPUTED_VALUE"""),1.0)</f>
        <v>1</v>
      </c>
      <c r="Z32" s="44">
        <f>IFERROR(__xludf.DUMMYFUNCTION("""COMPUTED_VALUE"""),2.0)</f>
        <v>2</v>
      </c>
      <c r="AA32" s="44">
        <f>IFERROR(__xludf.DUMMYFUNCTION("""COMPUTED_VALUE"""),5.0)</f>
        <v>5</v>
      </c>
      <c r="AB32" s="44">
        <f>IFERROR(__xludf.DUMMYFUNCTION("""COMPUTED_VALUE"""),0.0)</f>
        <v>0</v>
      </c>
      <c r="AC32" s="44">
        <f>IFERROR(__xludf.DUMMYFUNCTION("""COMPUTED_VALUE"""),0.0)</f>
        <v>0</v>
      </c>
      <c r="AD32" s="44">
        <f>IFERROR(__xludf.DUMMYFUNCTION("""COMPUTED_VALUE"""),0.0)</f>
        <v>0</v>
      </c>
      <c r="AE32" s="44">
        <f>IFERROR(__xludf.DUMMYFUNCTION("""COMPUTED_VALUE"""),1.0)</f>
        <v>1</v>
      </c>
      <c r="AF32" s="44">
        <f>IFERROR(__xludf.DUMMYFUNCTION("""COMPUTED_VALUE"""),0.0)</f>
        <v>0</v>
      </c>
      <c r="AG32" s="44">
        <f>IFERROR(__xludf.DUMMYFUNCTION("""COMPUTED_VALUE"""),0.0)</f>
        <v>0</v>
      </c>
      <c r="AH32" s="44">
        <f>IFERROR(__xludf.DUMMYFUNCTION("""COMPUTED_VALUE"""),0.0)</f>
        <v>0</v>
      </c>
      <c r="AI32" s="44">
        <f>IFERROR(__xludf.DUMMYFUNCTION("""COMPUTED_VALUE"""),0.0)</f>
        <v>0</v>
      </c>
      <c r="AJ32" s="44">
        <f>IFERROR(__xludf.DUMMYFUNCTION("""COMPUTED_VALUE"""),0.0)</f>
        <v>0</v>
      </c>
      <c r="AK32" s="44">
        <f>IFERROR(__xludf.DUMMYFUNCTION("""COMPUTED_VALUE"""),2.0)</f>
        <v>2</v>
      </c>
      <c r="AL32" s="44">
        <f>IFERROR(__xludf.DUMMYFUNCTION("""COMPUTED_VALUE"""),0.0)</f>
        <v>0</v>
      </c>
      <c r="AM32" s="44">
        <f>IFERROR(__xludf.DUMMYFUNCTION("""COMPUTED_VALUE"""),27.0)</f>
        <v>27</v>
      </c>
      <c r="AN32" s="44">
        <f>IFERROR(__xludf.DUMMYFUNCTION("""COMPUTED_VALUE"""),1.0)</f>
        <v>1</v>
      </c>
      <c r="AO32" s="44">
        <f>IFERROR(__xludf.DUMMYFUNCTION("""COMPUTED_VALUE"""),1.0)</f>
        <v>1</v>
      </c>
      <c r="AP32" s="44">
        <f>IFERROR(__xludf.DUMMYFUNCTION("""COMPUTED_VALUE"""),0.0)</f>
        <v>0</v>
      </c>
      <c r="AQ32" s="44">
        <f>IFERROR(__xludf.DUMMYFUNCTION("""COMPUTED_VALUE"""),0.0)</f>
        <v>0</v>
      </c>
      <c r="AR32" s="44">
        <f>IFERROR(__xludf.DUMMYFUNCTION("""COMPUTED_VALUE"""),58.0)</f>
        <v>58</v>
      </c>
      <c r="AS32" s="44">
        <f>IFERROR(__xludf.DUMMYFUNCTION("""COMPUTED_VALUE"""),2.0)</f>
        <v>2</v>
      </c>
      <c r="AT32" s="44">
        <f>IFERROR(__xludf.DUMMYFUNCTION("""COMPUTED_VALUE"""),0.0)</f>
        <v>0</v>
      </c>
      <c r="AU32" s="44">
        <f>IFERROR(__xludf.DUMMYFUNCTION("""COMPUTED_VALUE"""),35.0)</f>
        <v>35</v>
      </c>
      <c r="AV32" s="44">
        <f>IFERROR(__xludf.DUMMYFUNCTION("""COMPUTED_VALUE"""),2.0)</f>
        <v>2</v>
      </c>
      <c r="AW32" s="44">
        <f>IFERROR(__xludf.DUMMYFUNCTION("""COMPUTED_VALUE"""),2.0)</f>
        <v>2</v>
      </c>
      <c r="AX32" s="45">
        <f t="shared" si="2"/>
        <v>148</v>
      </c>
    </row>
    <row r="33" ht="15.75" customHeight="1">
      <c r="A33" s="46" t="s">
        <v>18</v>
      </c>
      <c r="B33" s="47" t="s">
        <v>237</v>
      </c>
      <c r="C33" s="48">
        <v>2.0</v>
      </c>
      <c r="D33" s="48">
        <v>488.0</v>
      </c>
      <c r="E33" s="49">
        <f>IFERROR(__xludf.DUMMYFUNCTION("""COMPUTED_VALUE"""),144.0)</f>
        <v>144</v>
      </c>
      <c r="F33" s="49">
        <f>IFERROR(__xludf.DUMMYFUNCTION("""COMPUTED_VALUE"""),1.0)</f>
        <v>1</v>
      </c>
      <c r="G33" s="49">
        <f>IFERROR(__xludf.DUMMYFUNCTION("""COMPUTED_VALUE"""),2.0)</f>
        <v>2</v>
      </c>
      <c r="H33" s="49">
        <f>IFERROR(__xludf.DUMMYFUNCTION("""COMPUTED_VALUE"""),142.0)</f>
        <v>142</v>
      </c>
      <c r="I33" s="44">
        <f>IFERROR(__xludf.DUMMYFUNCTION("""COMPUTED_VALUE"""),1.0)</f>
        <v>1</v>
      </c>
      <c r="J33" s="44">
        <f>IFERROR(__xludf.DUMMYFUNCTION("""COMPUTED_VALUE"""),1.0)</f>
        <v>1</v>
      </c>
      <c r="K33" s="44">
        <f>IFERROR(__xludf.DUMMYFUNCTION("""COMPUTED_VALUE"""),5.0)</f>
        <v>5</v>
      </c>
      <c r="L33" s="44">
        <f>IFERROR(__xludf.DUMMYFUNCTION("""COMPUTED_VALUE"""),1.0)</f>
        <v>1</v>
      </c>
      <c r="M33" s="44">
        <f>IFERROR(__xludf.DUMMYFUNCTION("""COMPUTED_VALUE"""),1.0)</f>
        <v>1</v>
      </c>
      <c r="N33" s="44">
        <f>IFERROR(__xludf.DUMMYFUNCTION("""COMPUTED_VALUE"""),2.0)</f>
        <v>2</v>
      </c>
      <c r="O33" s="44">
        <f>IFERROR(__xludf.DUMMYFUNCTION("""COMPUTED_VALUE"""),0.0)</f>
        <v>0</v>
      </c>
      <c r="P33" s="44">
        <f>IFERROR(__xludf.DUMMYFUNCTION("""COMPUTED_VALUE"""),0.0)</f>
        <v>0</v>
      </c>
      <c r="Q33" s="44">
        <f>IFERROR(__xludf.DUMMYFUNCTION("""COMPUTED_VALUE"""),0.0)</f>
        <v>0</v>
      </c>
      <c r="R33" s="44">
        <f>IFERROR(__xludf.DUMMYFUNCTION("""COMPUTED_VALUE"""),1.0)</f>
        <v>1</v>
      </c>
      <c r="S33" s="44">
        <f>IFERROR(__xludf.DUMMYFUNCTION("""COMPUTED_VALUE"""),1.0)</f>
        <v>1</v>
      </c>
      <c r="T33" s="44">
        <f>IFERROR(__xludf.DUMMYFUNCTION("""COMPUTED_VALUE"""),0.0)</f>
        <v>0</v>
      </c>
      <c r="U33" s="44">
        <f>IFERROR(__xludf.DUMMYFUNCTION("""COMPUTED_VALUE"""),0.0)</f>
        <v>0</v>
      </c>
      <c r="V33" s="44">
        <f>IFERROR(__xludf.DUMMYFUNCTION("""COMPUTED_VALUE"""),0.0)</f>
        <v>0</v>
      </c>
      <c r="W33" s="44">
        <f>IFERROR(__xludf.DUMMYFUNCTION("""COMPUTED_VALUE"""),0.0)</f>
        <v>0</v>
      </c>
      <c r="X33" s="44">
        <f>IFERROR(__xludf.DUMMYFUNCTION("""COMPUTED_VALUE"""),0.0)</f>
        <v>0</v>
      </c>
      <c r="Y33" s="44">
        <f>IFERROR(__xludf.DUMMYFUNCTION("""COMPUTED_VALUE"""),1.0)</f>
        <v>1</v>
      </c>
      <c r="Z33" s="44">
        <f>IFERROR(__xludf.DUMMYFUNCTION("""COMPUTED_VALUE"""),1.0)</f>
        <v>1</v>
      </c>
      <c r="AA33" s="44">
        <f>IFERROR(__xludf.DUMMYFUNCTION("""COMPUTED_VALUE"""),2.0)</f>
        <v>2</v>
      </c>
      <c r="AB33" s="44">
        <f>IFERROR(__xludf.DUMMYFUNCTION("""COMPUTED_VALUE"""),0.0)</f>
        <v>0</v>
      </c>
      <c r="AC33" s="44">
        <f>IFERROR(__xludf.DUMMYFUNCTION("""COMPUTED_VALUE"""),2.0)</f>
        <v>2</v>
      </c>
      <c r="AD33" s="44">
        <f>IFERROR(__xludf.DUMMYFUNCTION("""COMPUTED_VALUE"""),0.0)</f>
        <v>0</v>
      </c>
      <c r="AE33" s="44">
        <f>IFERROR(__xludf.DUMMYFUNCTION("""COMPUTED_VALUE"""),0.0)</f>
        <v>0</v>
      </c>
      <c r="AF33" s="44">
        <f>IFERROR(__xludf.DUMMYFUNCTION("""COMPUTED_VALUE"""),0.0)</f>
        <v>0</v>
      </c>
      <c r="AG33" s="44">
        <f>IFERROR(__xludf.DUMMYFUNCTION("""COMPUTED_VALUE"""),1.0)</f>
        <v>1</v>
      </c>
      <c r="AH33" s="44">
        <f>IFERROR(__xludf.DUMMYFUNCTION("""COMPUTED_VALUE"""),0.0)</f>
        <v>0</v>
      </c>
      <c r="AI33" s="44">
        <f>IFERROR(__xludf.DUMMYFUNCTION("""COMPUTED_VALUE"""),0.0)</f>
        <v>0</v>
      </c>
      <c r="AJ33" s="44">
        <f>IFERROR(__xludf.DUMMYFUNCTION("""COMPUTED_VALUE"""),1.0)</f>
        <v>1</v>
      </c>
      <c r="AK33" s="44">
        <f>IFERROR(__xludf.DUMMYFUNCTION("""COMPUTED_VALUE"""),0.0)</f>
        <v>0</v>
      </c>
      <c r="AL33" s="44">
        <f>IFERROR(__xludf.DUMMYFUNCTION("""COMPUTED_VALUE"""),0.0)</f>
        <v>0</v>
      </c>
      <c r="AM33" s="44">
        <f>IFERROR(__xludf.DUMMYFUNCTION("""COMPUTED_VALUE"""),21.0)</f>
        <v>21</v>
      </c>
      <c r="AN33" s="44">
        <f>IFERROR(__xludf.DUMMYFUNCTION("""COMPUTED_VALUE"""),0.0)</f>
        <v>0</v>
      </c>
      <c r="AO33" s="44">
        <f>IFERROR(__xludf.DUMMYFUNCTION("""COMPUTED_VALUE"""),3.0)</f>
        <v>3</v>
      </c>
      <c r="AP33" s="44">
        <f>IFERROR(__xludf.DUMMYFUNCTION("""COMPUTED_VALUE"""),1.0)</f>
        <v>1</v>
      </c>
      <c r="AQ33" s="44">
        <f>IFERROR(__xludf.DUMMYFUNCTION("""COMPUTED_VALUE"""),3.0)</f>
        <v>3</v>
      </c>
      <c r="AR33" s="44">
        <f>IFERROR(__xludf.DUMMYFUNCTION("""COMPUTED_VALUE"""),54.0)</f>
        <v>54</v>
      </c>
      <c r="AS33" s="44">
        <f>IFERROR(__xludf.DUMMYFUNCTION("""COMPUTED_VALUE"""),5.0)</f>
        <v>5</v>
      </c>
      <c r="AT33" s="44">
        <f>IFERROR(__xludf.DUMMYFUNCTION("""COMPUTED_VALUE"""),1.0)</f>
        <v>1</v>
      </c>
      <c r="AU33" s="44">
        <f>IFERROR(__xludf.DUMMYFUNCTION("""COMPUTED_VALUE"""),28.0)</f>
        <v>28</v>
      </c>
      <c r="AV33" s="44">
        <f>IFERROR(__xludf.DUMMYFUNCTION("""COMPUTED_VALUE"""),5.0)</f>
        <v>5</v>
      </c>
      <c r="AW33" s="44">
        <f>IFERROR(__xludf.DUMMYFUNCTION("""COMPUTED_VALUE"""),0.0)</f>
        <v>0</v>
      </c>
      <c r="AX33" s="45">
        <f t="shared" si="2"/>
        <v>142</v>
      </c>
    </row>
    <row r="34" ht="15.75" customHeight="1">
      <c r="A34" s="46" t="s">
        <v>18</v>
      </c>
      <c r="B34" s="47" t="s">
        <v>238</v>
      </c>
      <c r="C34" s="48">
        <v>1.0</v>
      </c>
      <c r="D34" s="48">
        <v>269.0</v>
      </c>
      <c r="E34" s="49">
        <f>IFERROR(__xludf.DUMMYFUNCTION("""COMPUTED_VALUE"""),180.0)</f>
        <v>180</v>
      </c>
      <c r="F34" s="49">
        <f>IFERROR(__xludf.DUMMYFUNCTION("""COMPUTED_VALUE"""),4.0)</f>
        <v>4</v>
      </c>
      <c r="G34" s="49">
        <f>IFERROR(__xludf.DUMMYFUNCTION("""COMPUTED_VALUE"""),0.0)</f>
        <v>0</v>
      </c>
      <c r="H34" s="49">
        <f>IFERROR(__xludf.DUMMYFUNCTION("""COMPUTED_VALUE"""),180.0)</f>
        <v>180</v>
      </c>
      <c r="I34" s="44">
        <f>IFERROR(__xludf.DUMMYFUNCTION("""COMPUTED_VALUE"""),1.0)</f>
        <v>1</v>
      </c>
      <c r="J34" s="44">
        <f>IFERROR(__xludf.DUMMYFUNCTION("""COMPUTED_VALUE"""),1.0)</f>
        <v>1</v>
      </c>
      <c r="K34" s="44">
        <f>IFERROR(__xludf.DUMMYFUNCTION("""COMPUTED_VALUE"""),5.0)</f>
        <v>5</v>
      </c>
      <c r="L34" s="44">
        <f>IFERROR(__xludf.DUMMYFUNCTION("""COMPUTED_VALUE"""),0.0)</f>
        <v>0</v>
      </c>
      <c r="M34" s="44">
        <f>IFERROR(__xludf.DUMMYFUNCTION("""COMPUTED_VALUE"""),1.0)</f>
        <v>1</v>
      </c>
      <c r="N34" s="44">
        <f>IFERROR(__xludf.DUMMYFUNCTION("""COMPUTED_VALUE"""),0.0)</f>
        <v>0</v>
      </c>
      <c r="O34" s="44">
        <f>IFERROR(__xludf.DUMMYFUNCTION("""COMPUTED_VALUE"""),0.0)</f>
        <v>0</v>
      </c>
      <c r="P34" s="44">
        <f>IFERROR(__xludf.DUMMYFUNCTION("""COMPUTED_VALUE"""),0.0)</f>
        <v>0</v>
      </c>
      <c r="Q34" s="44">
        <f>IFERROR(__xludf.DUMMYFUNCTION("""COMPUTED_VALUE"""),1.0)</f>
        <v>1</v>
      </c>
      <c r="R34" s="44">
        <f>IFERROR(__xludf.DUMMYFUNCTION("""COMPUTED_VALUE"""),1.0)</f>
        <v>1</v>
      </c>
      <c r="S34" s="44">
        <f>IFERROR(__xludf.DUMMYFUNCTION("""COMPUTED_VALUE"""),1.0)</f>
        <v>1</v>
      </c>
      <c r="T34" s="44">
        <f>IFERROR(__xludf.DUMMYFUNCTION("""COMPUTED_VALUE"""),0.0)</f>
        <v>0</v>
      </c>
      <c r="U34" s="44">
        <f>IFERROR(__xludf.DUMMYFUNCTION("""COMPUTED_VALUE"""),1.0)</f>
        <v>1</v>
      </c>
      <c r="V34" s="44">
        <f>IFERROR(__xludf.DUMMYFUNCTION("""COMPUTED_VALUE"""),0.0)</f>
        <v>0</v>
      </c>
      <c r="W34" s="44">
        <f>IFERROR(__xludf.DUMMYFUNCTION("""COMPUTED_VALUE"""),0.0)</f>
        <v>0</v>
      </c>
      <c r="X34" s="44">
        <f>IFERROR(__xludf.DUMMYFUNCTION("""COMPUTED_VALUE"""),0.0)</f>
        <v>0</v>
      </c>
      <c r="Y34" s="44">
        <f>IFERROR(__xludf.DUMMYFUNCTION("""COMPUTED_VALUE"""),0.0)</f>
        <v>0</v>
      </c>
      <c r="Z34" s="44">
        <f>IFERROR(__xludf.DUMMYFUNCTION("""COMPUTED_VALUE"""),1.0)</f>
        <v>1</v>
      </c>
      <c r="AA34" s="44">
        <f>IFERROR(__xludf.DUMMYFUNCTION("""COMPUTED_VALUE"""),0.0)</f>
        <v>0</v>
      </c>
      <c r="AB34" s="44">
        <f>IFERROR(__xludf.DUMMYFUNCTION("""COMPUTED_VALUE"""),0.0)</f>
        <v>0</v>
      </c>
      <c r="AC34" s="44">
        <f>IFERROR(__xludf.DUMMYFUNCTION("""COMPUTED_VALUE"""),1.0)</f>
        <v>1</v>
      </c>
      <c r="AD34" s="44">
        <f>IFERROR(__xludf.DUMMYFUNCTION("""COMPUTED_VALUE"""),0.0)</f>
        <v>0</v>
      </c>
      <c r="AE34" s="44">
        <f>IFERROR(__xludf.DUMMYFUNCTION("""COMPUTED_VALUE"""),0.0)</f>
        <v>0</v>
      </c>
      <c r="AF34" s="44">
        <f>IFERROR(__xludf.DUMMYFUNCTION("""COMPUTED_VALUE"""),0.0)</f>
        <v>0</v>
      </c>
      <c r="AG34" s="44">
        <f>IFERROR(__xludf.DUMMYFUNCTION("""COMPUTED_VALUE"""),0.0)</f>
        <v>0</v>
      </c>
      <c r="AH34" s="44">
        <f>IFERROR(__xludf.DUMMYFUNCTION("""COMPUTED_VALUE"""),0.0)</f>
        <v>0</v>
      </c>
      <c r="AI34" s="44">
        <f>IFERROR(__xludf.DUMMYFUNCTION("""COMPUTED_VALUE"""),0.0)</f>
        <v>0</v>
      </c>
      <c r="AJ34" s="44">
        <f>IFERROR(__xludf.DUMMYFUNCTION("""COMPUTED_VALUE"""),1.0)</f>
        <v>1</v>
      </c>
      <c r="AK34" s="44">
        <f>IFERROR(__xludf.DUMMYFUNCTION("""COMPUTED_VALUE"""),0.0)</f>
        <v>0</v>
      </c>
      <c r="AL34" s="44">
        <f>IFERROR(__xludf.DUMMYFUNCTION("""COMPUTED_VALUE"""),1.0)</f>
        <v>1</v>
      </c>
      <c r="AM34" s="44">
        <f>IFERROR(__xludf.DUMMYFUNCTION("""COMPUTED_VALUE"""),10.0)</f>
        <v>10</v>
      </c>
      <c r="AN34" s="44">
        <f>IFERROR(__xludf.DUMMYFUNCTION("""COMPUTED_VALUE"""),0.0)</f>
        <v>0</v>
      </c>
      <c r="AO34" s="44">
        <f>IFERROR(__xludf.DUMMYFUNCTION("""COMPUTED_VALUE"""),0.0)</f>
        <v>0</v>
      </c>
      <c r="AP34" s="44">
        <f>IFERROR(__xludf.DUMMYFUNCTION("""COMPUTED_VALUE"""),0.0)</f>
        <v>0</v>
      </c>
      <c r="AQ34" s="44">
        <f>IFERROR(__xludf.DUMMYFUNCTION("""COMPUTED_VALUE"""),1.0)</f>
        <v>1</v>
      </c>
      <c r="AR34" s="44">
        <f>IFERROR(__xludf.DUMMYFUNCTION("""COMPUTED_VALUE"""),43.0)</f>
        <v>43</v>
      </c>
      <c r="AS34" s="44">
        <f>IFERROR(__xludf.DUMMYFUNCTION("""COMPUTED_VALUE"""),0.0)</f>
        <v>0</v>
      </c>
      <c r="AT34" s="44">
        <f>IFERROR(__xludf.DUMMYFUNCTION("""COMPUTED_VALUE"""),2.0)</f>
        <v>2</v>
      </c>
      <c r="AU34" s="44">
        <f>IFERROR(__xludf.DUMMYFUNCTION("""COMPUTED_VALUE"""),107.0)</f>
        <v>107</v>
      </c>
      <c r="AV34" s="44">
        <f>IFERROR(__xludf.DUMMYFUNCTION("""COMPUTED_VALUE"""),1.0)</f>
        <v>1</v>
      </c>
      <c r="AW34" s="44">
        <f>IFERROR(__xludf.DUMMYFUNCTION("""COMPUTED_VALUE"""),0.0)</f>
        <v>0</v>
      </c>
      <c r="AX34" s="45">
        <f t="shared" si="2"/>
        <v>180</v>
      </c>
    </row>
    <row r="35" ht="15.75" customHeight="1">
      <c r="A35" s="46" t="s">
        <v>18</v>
      </c>
      <c r="B35" s="47" t="s">
        <v>239</v>
      </c>
      <c r="C35" s="48">
        <v>1.0</v>
      </c>
      <c r="D35" s="48">
        <v>446.0</v>
      </c>
      <c r="E35" s="49">
        <f>IFERROR(__xludf.DUMMYFUNCTION("""COMPUTED_VALUE"""),274.0)</f>
        <v>274</v>
      </c>
      <c r="F35" s="49">
        <f>IFERROR(__xludf.DUMMYFUNCTION("""COMPUTED_VALUE"""),1.0)</f>
        <v>1</v>
      </c>
      <c r="G35" s="49">
        <f>IFERROR(__xludf.DUMMYFUNCTION("""COMPUTED_VALUE"""),3.0)</f>
        <v>3</v>
      </c>
      <c r="H35" s="49">
        <f>IFERROR(__xludf.DUMMYFUNCTION("""COMPUTED_VALUE"""),268.0)</f>
        <v>268</v>
      </c>
      <c r="I35" s="44">
        <f>IFERROR(__xludf.DUMMYFUNCTION("""COMPUTED_VALUE"""),1.0)</f>
        <v>1</v>
      </c>
      <c r="J35" s="44">
        <f>IFERROR(__xludf.DUMMYFUNCTION("""COMPUTED_VALUE"""),0.0)</f>
        <v>0</v>
      </c>
      <c r="K35" s="44">
        <f>IFERROR(__xludf.DUMMYFUNCTION("""COMPUTED_VALUE"""),0.0)</f>
        <v>0</v>
      </c>
      <c r="L35" s="44">
        <f>IFERROR(__xludf.DUMMYFUNCTION("""COMPUTED_VALUE"""),0.0)</f>
        <v>0</v>
      </c>
      <c r="M35" s="44">
        <f>IFERROR(__xludf.DUMMYFUNCTION("""COMPUTED_VALUE"""),0.0)</f>
        <v>0</v>
      </c>
      <c r="N35" s="44">
        <f>IFERROR(__xludf.DUMMYFUNCTION("""COMPUTED_VALUE"""),0.0)</f>
        <v>0</v>
      </c>
      <c r="O35" s="44">
        <f>IFERROR(__xludf.DUMMYFUNCTION("""COMPUTED_VALUE"""),0.0)</f>
        <v>0</v>
      </c>
      <c r="P35" s="44">
        <f>IFERROR(__xludf.DUMMYFUNCTION("""COMPUTED_VALUE"""),0.0)</f>
        <v>0</v>
      </c>
      <c r="Q35" s="44">
        <f>IFERROR(__xludf.DUMMYFUNCTION("""COMPUTED_VALUE"""),0.0)</f>
        <v>0</v>
      </c>
      <c r="R35" s="44">
        <f>IFERROR(__xludf.DUMMYFUNCTION("""COMPUTED_VALUE"""),0.0)</f>
        <v>0</v>
      </c>
      <c r="S35" s="44">
        <f>IFERROR(__xludf.DUMMYFUNCTION("""COMPUTED_VALUE"""),0.0)</f>
        <v>0</v>
      </c>
      <c r="T35" s="44">
        <f>IFERROR(__xludf.DUMMYFUNCTION("""COMPUTED_VALUE"""),0.0)</f>
        <v>0</v>
      </c>
      <c r="U35" s="44">
        <f>IFERROR(__xludf.DUMMYFUNCTION("""COMPUTED_VALUE"""),0.0)</f>
        <v>0</v>
      </c>
      <c r="V35" s="44">
        <f>IFERROR(__xludf.DUMMYFUNCTION("""COMPUTED_VALUE"""),0.0)</f>
        <v>0</v>
      </c>
      <c r="W35" s="44">
        <f>IFERROR(__xludf.DUMMYFUNCTION("""COMPUTED_VALUE"""),0.0)</f>
        <v>0</v>
      </c>
      <c r="X35" s="44">
        <f>IFERROR(__xludf.DUMMYFUNCTION("""COMPUTED_VALUE"""),0.0)</f>
        <v>0</v>
      </c>
      <c r="Y35" s="44">
        <f>IFERROR(__xludf.DUMMYFUNCTION("""COMPUTED_VALUE"""),0.0)</f>
        <v>0</v>
      </c>
      <c r="Z35" s="44">
        <f>IFERROR(__xludf.DUMMYFUNCTION("""COMPUTED_VALUE"""),0.0)</f>
        <v>0</v>
      </c>
      <c r="AA35" s="44">
        <f>IFERROR(__xludf.DUMMYFUNCTION("""COMPUTED_VALUE"""),0.0)</f>
        <v>0</v>
      </c>
      <c r="AB35" s="44">
        <f>IFERROR(__xludf.DUMMYFUNCTION("""COMPUTED_VALUE"""),0.0)</f>
        <v>0</v>
      </c>
      <c r="AC35" s="44">
        <f>IFERROR(__xludf.DUMMYFUNCTION("""COMPUTED_VALUE"""),2.0)</f>
        <v>2</v>
      </c>
      <c r="AD35" s="44">
        <f>IFERROR(__xludf.DUMMYFUNCTION("""COMPUTED_VALUE"""),3.0)</f>
        <v>3</v>
      </c>
      <c r="AE35" s="44">
        <f>IFERROR(__xludf.DUMMYFUNCTION("""COMPUTED_VALUE"""),3.0)</f>
        <v>3</v>
      </c>
      <c r="AF35" s="44">
        <f>IFERROR(__xludf.DUMMYFUNCTION("""COMPUTED_VALUE"""),0.0)</f>
        <v>0</v>
      </c>
      <c r="AG35" s="44">
        <f>IFERROR(__xludf.DUMMYFUNCTION("""COMPUTED_VALUE"""),3.0)</f>
        <v>3</v>
      </c>
      <c r="AH35" s="44">
        <f>IFERROR(__xludf.DUMMYFUNCTION("""COMPUTED_VALUE"""),0.0)</f>
        <v>0</v>
      </c>
      <c r="AI35" s="44">
        <f>IFERROR(__xludf.DUMMYFUNCTION("""COMPUTED_VALUE"""),1.0)</f>
        <v>1</v>
      </c>
      <c r="AJ35" s="44">
        <f>IFERROR(__xludf.DUMMYFUNCTION("""COMPUTED_VALUE"""),1.0)</f>
        <v>1</v>
      </c>
      <c r="AK35" s="44">
        <f>IFERROR(__xludf.DUMMYFUNCTION("""COMPUTED_VALUE"""),2.0)</f>
        <v>2</v>
      </c>
      <c r="AL35" s="44">
        <f>IFERROR(__xludf.DUMMYFUNCTION("""COMPUTED_VALUE"""),1.0)</f>
        <v>1</v>
      </c>
      <c r="AM35" s="44">
        <f>IFERROR(__xludf.DUMMYFUNCTION("""COMPUTED_VALUE"""),175.0)</f>
        <v>175</v>
      </c>
      <c r="AN35" s="44">
        <f>IFERROR(__xludf.DUMMYFUNCTION("""COMPUTED_VALUE"""),1.0)</f>
        <v>1</v>
      </c>
      <c r="AO35" s="44">
        <f>IFERROR(__xludf.DUMMYFUNCTION("""COMPUTED_VALUE"""),0.0)</f>
        <v>0</v>
      </c>
      <c r="AP35" s="44"/>
      <c r="AQ35" s="44">
        <f>IFERROR(__xludf.DUMMYFUNCTION("""COMPUTED_VALUE"""),0.0)</f>
        <v>0</v>
      </c>
      <c r="AR35" s="44">
        <f>IFERROR(__xludf.DUMMYFUNCTION("""COMPUTED_VALUE"""),16.0)</f>
        <v>16</v>
      </c>
      <c r="AS35" s="44">
        <f>IFERROR(__xludf.DUMMYFUNCTION("""COMPUTED_VALUE"""),0.0)</f>
        <v>0</v>
      </c>
      <c r="AT35" s="44">
        <f>IFERROR(__xludf.DUMMYFUNCTION("""COMPUTED_VALUE"""),0.0)</f>
        <v>0</v>
      </c>
      <c r="AU35" s="44">
        <f>IFERROR(__xludf.DUMMYFUNCTION("""COMPUTED_VALUE"""),59.0)</f>
        <v>59</v>
      </c>
      <c r="AV35" s="44">
        <f>IFERROR(__xludf.DUMMYFUNCTION("""COMPUTED_VALUE"""),0.0)</f>
        <v>0</v>
      </c>
      <c r="AW35" s="44">
        <f>IFERROR(__xludf.DUMMYFUNCTION("""COMPUTED_VALUE"""),0.0)</f>
        <v>0</v>
      </c>
      <c r="AX35" s="45">
        <f t="shared" si="2"/>
        <v>268</v>
      </c>
    </row>
    <row r="36" ht="15.75" customHeight="1">
      <c r="A36" s="46" t="s">
        <v>18</v>
      </c>
      <c r="B36" s="47" t="s">
        <v>239</v>
      </c>
      <c r="C36" s="48">
        <v>2.0</v>
      </c>
      <c r="D36" s="48">
        <v>444.0</v>
      </c>
      <c r="E36" s="49">
        <f>IFERROR(__xludf.DUMMYFUNCTION("""COMPUTED_VALUE"""),287.0)</f>
        <v>287</v>
      </c>
      <c r="F36" s="49">
        <f>IFERROR(__xludf.DUMMYFUNCTION("""COMPUTED_VALUE"""),0.0)</f>
        <v>0</v>
      </c>
      <c r="G36" s="49">
        <f>IFERROR(__xludf.DUMMYFUNCTION("""COMPUTED_VALUE"""),8.0)</f>
        <v>8</v>
      </c>
      <c r="H36" s="49">
        <f>IFERROR(__xludf.DUMMYFUNCTION("""COMPUTED_VALUE"""),279.0)</f>
        <v>279</v>
      </c>
      <c r="I36" s="44">
        <f>IFERROR(__xludf.DUMMYFUNCTION("""COMPUTED_VALUE"""),3.0)</f>
        <v>3</v>
      </c>
      <c r="J36" s="44">
        <f>IFERROR(__xludf.DUMMYFUNCTION("""COMPUTED_VALUE"""),1.0)</f>
        <v>1</v>
      </c>
      <c r="K36" s="44">
        <f>IFERROR(__xludf.DUMMYFUNCTION("""COMPUTED_VALUE"""),1.0)</f>
        <v>1</v>
      </c>
      <c r="L36" s="44">
        <f>IFERROR(__xludf.DUMMYFUNCTION("""COMPUTED_VALUE"""),0.0)</f>
        <v>0</v>
      </c>
      <c r="M36" s="44">
        <f>IFERROR(__xludf.DUMMYFUNCTION("""COMPUTED_VALUE"""),1.0)</f>
        <v>1</v>
      </c>
      <c r="N36" s="44">
        <f>IFERROR(__xludf.DUMMYFUNCTION("""COMPUTED_VALUE"""),0.0)</f>
        <v>0</v>
      </c>
      <c r="O36" s="44">
        <f>IFERROR(__xludf.DUMMYFUNCTION("""COMPUTED_VALUE"""),0.0)</f>
        <v>0</v>
      </c>
      <c r="P36" s="44">
        <f>IFERROR(__xludf.DUMMYFUNCTION("""COMPUTED_VALUE"""),2.0)</f>
        <v>2</v>
      </c>
      <c r="Q36" s="44">
        <f>IFERROR(__xludf.DUMMYFUNCTION("""COMPUTED_VALUE"""),0.0)</f>
        <v>0</v>
      </c>
      <c r="R36" s="44">
        <f>IFERROR(__xludf.DUMMYFUNCTION("""COMPUTED_VALUE"""),1.0)</f>
        <v>1</v>
      </c>
      <c r="S36" s="44">
        <f>IFERROR(__xludf.DUMMYFUNCTION("""COMPUTED_VALUE"""),1.0)</f>
        <v>1</v>
      </c>
      <c r="T36" s="44">
        <f>IFERROR(__xludf.DUMMYFUNCTION("""COMPUTED_VALUE"""),0.0)</f>
        <v>0</v>
      </c>
      <c r="U36" s="44">
        <f>IFERROR(__xludf.DUMMYFUNCTION("""COMPUTED_VALUE"""),0.0)</f>
        <v>0</v>
      </c>
      <c r="V36" s="44">
        <f>IFERROR(__xludf.DUMMYFUNCTION("""COMPUTED_VALUE"""),0.0)</f>
        <v>0</v>
      </c>
      <c r="W36" s="44">
        <f>IFERROR(__xludf.DUMMYFUNCTION("""COMPUTED_VALUE"""),1.0)</f>
        <v>1</v>
      </c>
      <c r="X36" s="44">
        <f>IFERROR(__xludf.DUMMYFUNCTION("""COMPUTED_VALUE"""),1.0)</f>
        <v>1</v>
      </c>
      <c r="Y36" s="44">
        <f>IFERROR(__xludf.DUMMYFUNCTION("""COMPUTED_VALUE"""),0.0)</f>
        <v>0</v>
      </c>
      <c r="Z36" s="44">
        <f>IFERROR(__xludf.DUMMYFUNCTION("""COMPUTED_VALUE"""),1.0)</f>
        <v>1</v>
      </c>
      <c r="AA36" s="44">
        <f>IFERROR(__xludf.DUMMYFUNCTION("""COMPUTED_VALUE"""),1.0)</f>
        <v>1</v>
      </c>
      <c r="AB36" s="44">
        <f>IFERROR(__xludf.DUMMYFUNCTION("""COMPUTED_VALUE"""),0.0)</f>
        <v>0</v>
      </c>
      <c r="AC36" s="44">
        <f>IFERROR(__xludf.DUMMYFUNCTION("""COMPUTED_VALUE"""),0.0)</f>
        <v>0</v>
      </c>
      <c r="AD36" s="44">
        <f>IFERROR(__xludf.DUMMYFUNCTION("""COMPUTED_VALUE"""),0.0)</f>
        <v>0</v>
      </c>
      <c r="AE36" s="44">
        <f>IFERROR(__xludf.DUMMYFUNCTION("""COMPUTED_VALUE"""),1.0)</f>
        <v>1</v>
      </c>
      <c r="AF36" s="44">
        <f>IFERROR(__xludf.DUMMYFUNCTION("""COMPUTED_VALUE"""),0.0)</f>
        <v>0</v>
      </c>
      <c r="AG36" s="44">
        <f>IFERROR(__xludf.DUMMYFUNCTION("""COMPUTED_VALUE"""),0.0)</f>
        <v>0</v>
      </c>
      <c r="AH36" s="44">
        <f>IFERROR(__xludf.DUMMYFUNCTION("""COMPUTED_VALUE"""),1.0)</f>
        <v>1</v>
      </c>
      <c r="AI36" s="44">
        <f>IFERROR(__xludf.DUMMYFUNCTION("""COMPUTED_VALUE"""),0.0)</f>
        <v>0</v>
      </c>
      <c r="AJ36" s="44">
        <f>IFERROR(__xludf.DUMMYFUNCTION("""COMPUTED_VALUE"""),0.0)</f>
        <v>0</v>
      </c>
      <c r="AK36" s="44">
        <f>IFERROR(__xludf.DUMMYFUNCTION("""COMPUTED_VALUE"""),0.0)</f>
        <v>0</v>
      </c>
      <c r="AL36" s="44">
        <f>IFERROR(__xludf.DUMMYFUNCTION("""COMPUTED_VALUE"""),1.0)</f>
        <v>1</v>
      </c>
      <c r="AM36" s="44">
        <f>IFERROR(__xludf.DUMMYFUNCTION("""COMPUTED_VALUE"""),185.0)</f>
        <v>185</v>
      </c>
      <c r="AN36" s="44">
        <f>IFERROR(__xludf.DUMMYFUNCTION("""COMPUTED_VALUE"""),0.0)</f>
        <v>0</v>
      </c>
      <c r="AO36" s="44">
        <f>IFERROR(__xludf.DUMMYFUNCTION("""COMPUTED_VALUE"""),1.0)</f>
        <v>1</v>
      </c>
      <c r="AP36" s="44">
        <f>IFERROR(__xludf.DUMMYFUNCTION("""COMPUTED_VALUE"""),0.0)</f>
        <v>0</v>
      </c>
      <c r="AQ36" s="44">
        <f>IFERROR(__xludf.DUMMYFUNCTION("""COMPUTED_VALUE"""),0.0)</f>
        <v>0</v>
      </c>
      <c r="AR36" s="44">
        <f>IFERROR(__xludf.DUMMYFUNCTION("""COMPUTED_VALUE"""),12.0)</f>
        <v>12</v>
      </c>
      <c r="AS36" s="44">
        <f>IFERROR(__xludf.DUMMYFUNCTION("""COMPUTED_VALUE"""),1.0)</f>
        <v>1</v>
      </c>
      <c r="AT36" s="44">
        <f>IFERROR(__xludf.DUMMYFUNCTION("""COMPUTED_VALUE"""),1.0)</f>
        <v>1</v>
      </c>
      <c r="AU36" s="44">
        <f>IFERROR(__xludf.DUMMYFUNCTION("""COMPUTED_VALUE"""),61.0)</f>
        <v>61</v>
      </c>
      <c r="AV36" s="44">
        <f>IFERROR(__xludf.DUMMYFUNCTION("""COMPUTED_VALUE"""),0.0)</f>
        <v>0</v>
      </c>
      <c r="AW36" s="44">
        <f>IFERROR(__xludf.DUMMYFUNCTION("""COMPUTED_VALUE"""),1.0)</f>
        <v>1</v>
      </c>
      <c r="AX36" s="45">
        <f t="shared" si="2"/>
        <v>279</v>
      </c>
    </row>
    <row r="37" ht="15.75" customHeight="1">
      <c r="A37" s="46" t="s">
        <v>18</v>
      </c>
      <c r="B37" s="47" t="s">
        <v>240</v>
      </c>
      <c r="C37" s="48">
        <v>1.0</v>
      </c>
      <c r="D37" s="48">
        <v>463.0</v>
      </c>
      <c r="E37" s="49">
        <f>IFERROR(__xludf.DUMMYFUNCTION("""COMPUTED_VALUE"""),204.0)</f>
        <v>204</v>
      </c>
      <c r="F37" s="49">
        <f>IFERROR(__xludf.DUMMYFUNCTION("""COMPUTED_VALUE"""),0.0)</f>
        <v>0</v>
      </c>
      <c r="G37" s="49">
        <f>IFERROR(__xludf.DUMMYFUNCTION("""COMPUTED_VALUE"""),0.0)</f>
        <v>0</v>
      </c>
      <c r="H37" s="49">
        <f>IFERROR(__xludf.DUMMYFUNCTION("""COMPUTED_VALUE"""),204.0)</f>
        <v>204</v>
      </c>
      <c r="I37" s="44">
        <f>IFERROR(__xludf.DUMMYFUNCTION("""COMPUTED_VALUE"""),1.0)</f>
        <v>1</v>
      </c>
      <c r="J37" s="44">
        <f>IFERROR(__xludf.DUMMYFUNCTION("""COMPUTED_VALUE"""),1.0)</f>
        <v>1</v>
      </c>
      <c r="K37" s="44">
        <f>IFERROR(__xludf.DUMMYFUNCTION("""COMPUTED_VALUE"""),1.0)</f>
        <v>1</v>
      </c>
      <c r="L37" s="44">
        <f>IFERROR(__xludf.DUMMYFUNCTION("""COMPUTED_VALUE"""),0.0)</f>
        <v>0</v>
      </c>
      <c r="M37" s="44">
        <f>IFERROR(__xludf.DUMMYFUNCTION("""COMPUTED_VALUE"""),1.0)</f>
        <v>1</v>
      </c>
      <c r="N37" s="44">
        <f>IFERROR(__xludf.DUMMYFUNCTION("""COMPUTED_VALUE"""),0.0)</f>
        <v>0</v>
      </c>
      <c r="O37" s="44">
        <f>IFERROR(__xludf.DUMMYFUNCTION("""COMPUTED_VALUE"""),1.0)</f>
        <v>1</v>
      </c>
      <c r="P37" s="44">
        <f>IFERROR(__xludf.DUMMYFUNCTION("""COMPUTED_VALUE"""),0.0)</f>
        <v>0</v>
      </c>
      <c r="Q37" s="44">
        <f>IFERROR(__xludf.DUMMYFUNCTION("""COMPUTED_VALUE"""),1.0)</f>
        <v>1</v>
      </c>
      <c r="R37" s="44">
        <f>IFERROR(__xludf.DUMMYFUNCTION("""COMPUTED_VALUE"""),0.0)</f>
        <v>0</v>
      </c>
      <c r="S37" s="44">
        <f>IFERROR(__xludf.DUMMYFUNCTION("""COMPUTED_VALUE"""),0.0)</f>
        <v>0</v>
      </c>
      <c r="T37" s="44">
        <f>IFERROR(__xludf.DUMMYFUNCTION("""COMPUTED_VALUE"""),0.0)</f>
        <v>0</v>
      </c>
      <c r="U37" s="44">
        <f>IFERROR(__xludf.DUMMYFUNCTION("""COMPUTED_VALUE"""),1.0)</f>
        <v>1</v>
      </c>
      <c r="V37" s="44">
        <f>IFERROR(__xludf.DUMMYFUNCTION("""COMPUTED_VALUE"""),0.0)</f>
        <v>0</v>
      </c>
      <c r="W37" s="44">
        <f>IFERROR(__xludf.DUMMYFUNCTION("""COMPUTED_VALUE"""),0.0)</f>
        <v>0</v>
      </c>
      <c r="X37" s="44">
        <f>IFERROR(__xludf.DUMMYFUNCTION("""COMPUTED_VALUE"""),0.0)</f>
        <v>0</v>
      </c>
      <c r="Y37" s="44">
        <f>IFERROR(__xludf.DUMMYFUNCTION("""COMPUTED_VALUE"""),0.0)</f>
        <v>0</v>
      </c>
      <c r="Z37" s="44">
        <f>IFERROR(__xludf.DUMMYFUNCTION("""COMPUTED_VALUE"""),0.0)</f>
        <v>0</v>
      </c>
      <c r="AA37" s="44">
        <f>IFERROR(__xludf.DUMMYFUNCTION("""COMPUTED_VALUE"""),0.0)</f>
        <v>0</v>
      </c>
      <c r="AB37" s="44">
        <f>IFERROR(__xludf.DUMMYFUNCTION("""COMPUTED_VALUE"""),0.0)</f>
        <v>0</v>
      </c>
      <c r="AC37" s="44">
        <f>IFERROR(__xludf.DUMMYFUNCTION("""COMPUTED_VALUE"""),0.0)</f>
        <v>0</v>
      </c>
      <c r="AD37" s="44">
        <f>IFERROR(__xludf.DUMMYFUNCTION("""COMPUTED_VALUE"""),0.0)</f>
        <v>0</v>
      </c>
      <c r="AE37" s="44">
        <f>IFERROR(__xludf.DUMMYFUNCTION("""COMPUTED_VALUE"""),0.0)</f>
        <v>0</v>
      </c>
      <c r="AF37" s="44">
        <f>IFERROR(__xludf.DUMMYFUNCTION("""COMPUTED_VALUE"""),0.0)</f>
        <v>0</v>
      </c>
      <c r="AG37" s="44">
        <f>IFERROR(__xludf.DUMMYFUNCTION("""COMPUTED_VALUE"""),0.0)</f>
        <v>0</v>
      </c>
      <c r="AH37" s="44">
        <f>IFERROR(__xludf.DUMMYFUNCTION("""COMPUTED_VALUE"""),3.0)</f>
        <v>3</v>
      </c>
      <c r="AI37" s="44">
        <f>IFERROR(__xludf.DUMMYFUNCTION("""COMPUTED_VALUE"""),0.0)</f>
        <v>0</v>
      </c>
      <c r="AJ37" s="44">
        <f>IFERROR(__xludf.DUMMYFUNCTION("""COMPUTED_VALUE"""),0.0)</f>
        <v>0</v>
      </c>
      <c r="AK37" s="44">
        <f>IFERROR(__xludf.DUMMYFUNCTION("""COMPUTED_VALUE"""),0.0)</f>
        <v>0</v>
      </c>
      <c r="AL37" s="44">
        <f>IFERROR(__xludf.DUMMYFUNCTION("""COMPUTED_VALUE"""),0.0)</f>
        <v>0</v>
      </c>
      <c r="AM37" s="44">
        <f>IFERROR(__xludf.DUMMYFUNCTION("""COMPUTED_VALUE"""),33.0)</f>
        <v>33</v>
      </c>
      <c r="AN37" s="44">
        <f>IFERROR(__xludf.DUMMYFUNCTION("""COMPUTED_VALUE"""),2.0)</f>
        <v>2</v>
      </c>
      <c r="AO37" s="44">
        <f>IFERROR(__xludf.DUMMYFUNCTION("""COMPUTED_VALUE"""),3.0)</f>
        <v>3</v>
      </c>
      <c r="AP37" s="44">
        <f>IFERROR(__xludf.DUMMYFUNCTION("""COMPUTED_VALUE"""),0.0)</f>
        <v>0</v>
      </c>
      <c r="AQ37" s="44">
        <f>IFERROR(__xludf.DUMMYFUNCTION("""COMPUTED_VALUE"""),1.0)</f>
        <v>1</v>
      </c>
      <c r="AR37" s="44">
        <f>IFERROR(__xludf.DUMMYFUNCTION("""COMPUTED_VALUE"""),38.0)</f>
        <v>38</v>
      </c>
      <c r="AS37" s="44">
        <f>IFERROR(__xludf.DUMMYFUNCTION("""COMPUTED_VALUE"""),2.0)</f>
        <v>2</v>
      </c>
      <c r="AT37" s="44">
        <f>IFERROR(__xludf.DUMMYFUNCTION("""COMPUTED_VALUE"""),0.0)</f>
        <v>0</v>
      </c>
      <c r="AU37" s="44">
        <f>IFERROR(__xludf.DUMMYFUNCTION("""COMPUTED_VALUE"""),110.0)</f>
        <v>110</v>
      </c>
      <c r="AV37" s="44">
        <f>IFERROR(__xludf.DUMMYFUNCTION("""COMPUTED_VALUE"""),2.0)</f>
        <v>2</v>
      </c>
      <c r="AW37" s="44">
        <f>IFERROR(__xludf.DUMMYFUNCTION("""COMPUTED_VALUE"""),3.0)</f>
        <v>3</v>
      </c>
      <c r="AX37" s="45">
        <f t="shared" si="2"/>
        <v>204</v>
      </c>
    </row>
  </sheetData>
  <conditionalFormatting sqref="AX4:AX37">
    <cfRule type="cellIs" dxfId="4" priority="1" operator="equal">
      <formula>H4</formula>
    </cfRule>
  </conditionalFormatting>
  <conditionalFormatting sqref="AX4:AX37">
    <cfRule type="cellIs" dxfId="5" priority="2" operator="notEqual">
      <formula>H4</formula>
    </cfRule>
  </conditionalFormatting>
  <dataValidations>
    <dataValidation type="decimal" allowBlank="1" showDropDown="1" sqref="F4:X37">
      <formula1>0.0</formula1>
      <formula2>600.0</formula2>
    </dataValidation>
  </dataValidations>
  <printOptions gridLines="1" horizontalCentered="1"/>
  <pageMargins bottom="0.75" footer="0.0" header="0.0" left="0.7" right="0.7" top="0.75"/>
  <pageSetup fitToHeight="0" cellComments="atEnd" orientation="landscape" pageOrder="overThenDown"/>
  <drawing r:id="rId2"/>
  <legacyDrawing r:id="rId3"/>
  <tableParts count="1">
    <tablePart r:id="rId5"/>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17.88"/>
    <col customWidth="1" min="3" max="3" width="11.0"/>
    <col customWidth="1" min="4" max="4" width="13.13"/>
    <col customWidth="1" min="5" max="50" width="8.5"/>
  </cols>
  <sheetData>
    <row r="1" ht="96.0" customHeight="1">
      <c r="A1" s="83"/>
      <c r="B1" s="83"/>
      <c r="C1" s="83"/>
      <c r="D1" s="84">
        <f>SUM(D4:D29)</f>
        <v>12381</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SUM(E4:E29)</f>
        <v>6836</v>
      </c>
      <c r="F2" s="10">
        <f t="shared" si="1"/>
        <v>44</v>
      </c>
      <c r="G2" s="10">
        <f t="shared" si="1"/>
        <v>103</v>
      </c>
      <c r="H2" s="10">
        <f t="shared" si="1"/>
        <v>5948</v>
      </c>
      <c r="I2" s="11">
        <f t="shared" si="1"/>
        <v>28</v>
      </c>
      <c r="J2" s="11">
        <f t="shared" si="1"/>
        <v>17</v>
      </c>
      <c r="K2" s="11">
        <f t="shared" si="1"/>
        <v>122</v>
      </c>
      <c r="L2" s="11">
        <f t="shared" si="1"/>
        <v>5</v>
      </c>
      <c r="M2" s="11">
        <f t="shared" si="1"/>
        <v>14</v>
      </c>
      <c r="N2" s="11">
        <f t="shared" si="1"/>
        <v>2</v>
      </c>
      <c r="O2" s="11">
        <f t="shared" si="1"/>
        <v>2</v>
      </c>
      <c r="P2" s="11">
        <f t="shared" si="1"/>
        <v>10</v>
      </c>
      <c r="Q2" s="11">
        <f t="shared" si="1"/>
        <v>11</v>
      </c>
      <c r="R2" s="11">
        <f t="shared" si="1"/>
        <v>353</v>
      </c>
      <c r="S2" s="11">
        <f t="shared" si="1"/>
        <v>11</v>
      </c>
      <c r="T2" s="11">
        <f t="shared" si="1"/>
        <v>1</v>
      </c>
      <c r="U2" s="11">
        <f t="shared" si="1"/>
        <v>1</v>
      </c>
      <c r="V2" s="11">
        <f t="shared" si="1"/>
        <v>9</v>
      </c>
      <c r="W2" s="11">
        <f t="shared" si="1"/>
        <v>6</v>
      </c>
      <c r="X2" s="11">
        <f t="shared" si="1"/>
        <v>6</v>
      </c>
      <c r="Y2" s="11">
        <f t="shared" si="1"/>
        <v>4</v>
      </c>
      <c r="Z2" s="11">
        <f t="shared" si="1"/>
        <v>26</v>
      </c>
      <c r="AA2" s="11">
        <f t="shared" si="1"/>
        <v>16</v>
      </c>
      <c r="AB2" s="11">
        <f t="shared" si="1"/>
        <v>4</v>
      </c>
      <c r="AC2" s="11">
        <f t="shared" si="1"/>
        <v>7</v>
      </c>
      <c r="AD2" s="11">
        <f t="shared" si="1"/>
        <v>11</v>
      </c>
      <c r="AE2" s="11">
        <f t="shared" si="1"/>
        <v>5</v>
      </c>
      <c r="AF2" s="11">
        <f t="shared" si="1"/>
        <v>3</v>
      </c>
      <c r="AG2" s="11">
        <f t="shared" si="1"/>
        <v>2</v>
      </c>
      <c r="AH2" s="11">
        <f t="shared" si="1"/>
        <v>5</v>
      </c>
      <c r="AI2" s="11">
        <f t="shared" si="1"/>
        <v>8</v>
      </c>
      <c r="AJ2" s="11">
        <f t="shared" si="1"/>
        <v>5</v>
      </c>
      <c r="AK2" s="11">
        <f t="shared" si="1"/>
        <v>7</v>
      </c>
      <c r="AL2" s="11">
        <f t="shared" si="1"/>
        <v>3</v>
      </c>
      <c r="AM2" s="11">
        <f t="shared" si="1"/>
        <v>1042</v>
      </c>
      <c r="AN2" s="11">
        <f t="shared" si="1"/>
        <v>13</v>
      </c>
      <c r="AO2" s="11">
        <f t="shared" si="1"/>
        <v>4</v>
      </c>
      <c r="AP2" s="11">
        <f t="shared" si="1"/>
        <v>3</v>
      </c>
      <c r="AQ2" s="11">
        <f t="shared" si="1"/>
        <v>18</v>
      </c>
      <c r="AR2" s="11">
        <f t="shared" si="1"/>
        <v>3618</v>
      </c>
      <c r="AS2" s="11">
        <f t="shared" si="1"/>
        <v>76</v>
      </c>
      <c r="AT2" s="11">
        <f t="shared" si="1"/>
        <v>1</v>
      </c>
      <c r="AU2" s="11">
        <f t="shared" si="1"/>
        <v>1171</v>
      </c>
      <c r="AV2" s="11">
        <f t="shared" si="1"/>
        <v>75</v>
      </c>
      <c r="AW2" s="11">
        <f t="shared" si="1"/>
        <v>31</v>
      </c>
      <c r="AX2" s="34">
        <f t="shared" si="1"/>
        <v>6756</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20</v>
      </c>
      <c r="B4" s="40" t="s">
        <v>241</v>
      </c>
      <c r="C4" s="41">
        <v>1.0</v>
      </c>
      <c r="D4" s="41">
        <v>416.0</v>
      </c>
      <c r="E4" s="49">
        <f>IFERROR(__xludf.DUMMYFUNCTION("IMPORTRANGE(""https://docs.google.com/spreadsheets/d/1OVThZ1RivXE06iKcTv6riG2Cb7cRXLVqRyEzP8lrY8M/edit?gid=0#gid=0"",""E4:AW29"")"),202.0)</f>
        <v>202</v>
      </c>
      <c r="F4" s="49">
        <f>IFERROR(__xludf.DUMMYFUNCTION("""COMPUTED_VALUE"""),1.0)</f>
        <v>1</v>
      </c>
      <c r="G4" s="49"/>
      <c r="H4" s="49">
        <f>IFERROR(__xludf.DUMMYFUNCTION("""COMPUTED_VALUE"""),202.0)</f>
        <v>202</v>
      </c>
      <c r="I4" s="44">
        <f>IFERROR(__xludf.DUMMYFUNCTION("""COMPUTED_VALUE"""),1.0)</f>
        <v>1</v>
      </c>
      <c r="J4" s="44"/>
      <c r="K4" s="44">
        <f>IFERROR(__xludf.DUMMYFUNCTION("""COMPUTED_VALUE"""),2.0)</f>
        <v>2</v>
      </c>
      <c r="L4" s="44"/>
      <c r="M4" s="44">
        <f>IFERROR(__xludf.DUMMYFUNCTION("""COMPUTED_VALUE"""),1.0)</f>
        <v>1</v>
      </c>
      <c r="N4" s="44"/>
      <c r="O4" s="44">
        <f>IFERROR(__xludf.DUMMYFUNCTION("""COMPUTED_VALUE"""),1.0)</f>
        <v>1</v>
      </c>
      <c r="P4" s="44"/>
      <c r="Q4" s="44">
        <f>IFERROR(__xludf.DUMMYFUNCTION("""COMPUTED_VALUE"""),1.0)</f>
        <v>1</v>
      </c>
      <c r="R4" s="44">
        <f>IFERROR(__xludf.DUMMYFUNCTION("""COMPUTED_VALUE"""),44.0)</f>
        <v>44</v>
      </c>
      <c r="S4" s="44"/>
      <c r="T4" s="44"/>
      <c r="U4" s="44"/>
      <c r="V4" s="44"/>
      <c r="W4" s="44"/>
      <c r="X4" s="44"/>
      <c r="Y4" s="44"/>
      <c r="Z4" s="44"/>
      <c r="AA4" s="44"/>
      <c r="AB4" s="44">
        <f>IFERROR(__xludf.DUMMYFUNCTION("""COMPUTED_VALUE"""),1.0)</f>
        <v>1</v>
      </c>
      <c r="AC4" s="44"/>
      <c r="AD4" s="44">
        <f>IFERROR(__xludf.DUMMYFUNCTION("""COMPUTED_VALUE"""),2.0)</f>
        <v>2</v>
      </c>
      <c r="AE4" s="44"/>
      <c r="AF4" s="44">
        <f>IFERROR(__xludf.DUMMYFUNCTION("""COMPUTED_VALUE"""),1.0)</f>
        <v>1</v>
      </c>
      <c r="AG4" s="44"/>
      <c r="AH4" s="44"/>
      <c r="AI4" s="44"/>
      <c r="AJ4" s="44"/>
      <c r="AK4" s="44"/>
      <c r="AL4" s="44"/>
      <c r="AM4" s="44">
        <f>IFERROR(__xludf.DUMMYFUNCTION("""COMPUTED_VALUE"""),14.0)</f>
        <v>14</v>
      </c>
      <c r="AN4" s="44"/>
      <c r="AO4" s="44"/>
      <c r="AP4" s="44"/>
      <c r="AQ4" s="44">
        <f>IFERROR(__xludf.DUMMYFUNCTION("""COMPUTED_VALUE"""),2.0)</f>
        <v>2</v>
      </c>
      <c r="AR4" s="44">
        <f>IFERROR(__xludf.DUMMYFUNCTION("""COMPUTED_VALUE"""),82.0)</f>
        <v>82</v>
      </c>
      <c r="AS4" s="44"/>
      <c r="AT4" s="44"/>
      <c r="AU4" s="44">
        <f>IFERROR(__xludf.DUMMYFUNCTION("""COMPUTED_VALUE"""),46.0)</f>
        <v>46</v>
      </c>
      <c r="AV4" s="44">
        <f>IFERROR(__xludf.DUMMYFUNCTION("""COMPUTED_VALUE"""),3.0)</f>
        <v>3</v>
      </c>
      <c r="AW4" s="44">
        <f>IFERROR(__xludf.DUMMYFUNCTION("""COMPUTED_VALUE"""),1.0)</f>
        <v>1</v>
      </c>
      <c r="AX4" s="45">
        <f t="shared" ref="AX4:AX29" si="2">SUM(I4:AW4)</f>
        <v>202</v>
      </c>
    </row>
    <row r="5" ht="15.75" customHeight="1">
      <c r="A5" s="46" t="s">
        <v>20</v>
      </c>
      <c r="B5" s="47" t="s">
        <v>241</v>
      </c>
      <c r="C5" s="48">
        <v>2.0</v>
      </c>
      <c r="D5" s="48">
        <v>416.0</v>
      </c>
      <c r="E5" s="49">
        <f>IFERROR(__xludf.DUMMYFUNCTION("""COMPUTED_VALUE"""),197.0)</f>
        <v>197</v>
      </c>
      <c r="F5" s="49">
        <f>IFERROR(__xludf.DUMMYFUNCTION("""COMPUTED_VALUE"""),1.0)</f>
        <v>1</v>
      </c>
      <c r="G5" s="49">
        <f>IFERROR(__xludf.DUMMYFUNCTION("""COMPUTED_VALUE"""),2.0)</f>
        <v>2</v>
      </c>
      <c r="H5" s="49">
        <f>IFERROR(__xludf.DUMMYFUNCTION("""COMPUTED_VALUE"""),195.0)</f>
        <v>195</v>
      </c>
      <c r="I5" s="44">
        <f>IFERROR(__xludf.DUMMYFUNCTION("""COMPUTED_VALUE"""),1.0)</f>
        <v>1</v>
      </c>
      <c r="J5" s="44">
        <f>IFERROR(__xludf.DUMMYFUNCTION("""COMPUTED_VALUE"""),1.0)</f>
        <v>1</v>
      </c>
      <c r="K5" s="44">
        <f>IFERROR(__xludf.DUMMYFUNCTION("""COMPUTED_VALUE"""),1.0)</f>
        <v>1</v>
      </c>
      <c r="L5" s="44"/>
      <c r="M5" s="44">
        <f>IFERROR(__xludf.DUMMYFUNCTION("""COMPUTED_VALUE"""),1.0)</f>
        <v>1</v>
      </c>
      <c r="N5" s="44"/>
      <c r="O5" s="44"/>
      <c r="P5" s="44"/>
      <c r="Q5" s="44">
        <f>IFERROR(__xludf.DUMMYFUNCTION("""COMPUTED_VALUE"""),1.0)</f>
        <v>1</v>
      </c>
      <c r="R5" s="44">
        <f>IFERROR(__xludf.DUMMYFUNCTION("""COMPUTED_VALUE"""),45.0)</f>
        <v>45</v>
      </c>
      <c r="S5" s="44">
        <f>IFERROR(__xludf.DUMMYFUNCTION("""COMPUTED_VALUE"""),2.0)</f>
        <v>2</v>
      </c>
      <c r="T5" s="44">
        <f>IFERROR(__xludf.DUMMYFUNCTION("""COMPUTED_VALUE"""),1.0)</f>
        <v>1</v>
      </c>
      <c r="U5" s="44"/>
      <c r="V5" s="44"/>
      <c r="W5" s="44">
        <f>IFERROR(__xludf.DUMMYFUNCTION("""COMPUTED_VALUE"""),1.0)</f>
        <v>1</v>
      </c>
      <c r="X5" s="44"/>
      <c r="Y5" s="44"/>
      <c r="Z5" s="44"/>
      <c r="AA5" s="44"/>
      <c r="AB5" s="44"/>
      <c r="AC5" s="44"/>
      <c r="AD5" s="44"/>
      <c r="AE5" s="44"/>
      <c r="AF5" s="44"/>
      <c r="AG5" s="44"/>
      <c r="AH5" s="44"/>
      <c r="AI5" s="44"/>
      <c r="AJ5" s="44"/>
      <c r="AK5" s="44"/>
      <c r="AL5" s="44"/>
      <c r="AM5" s="44">
        <f>IFERROR(__xludf.DUMMYFUNCTION("""COMPUTED_VALUE"""),10.0)</f>
        <v>10</v>
      </c>
      <c r="AN5" s="44"/>
      <c r="AO5" s="44">
        <f>IFERROR(__xludf.DUMMYFUNCTION("""COMPUTED_VALUE"""),1.0)</f>
        <v>1</v>
      </c>
      <c r="AP5" s="44"/>
      <c r="AQ5" s="44">
        <f>IFERROR(__xludf.DUMMYFUNCTION("""COMPUTED_VALUE"""),2.0)</f>
        <v>2</v>
      </c>
      <c r="AR5" s="44">
        <f>IFERROR(__xludf.DUMMYFUNCTION("""COMPUTED_VALUE"""),86.0)</f>
        <v>86</v>
      </c>
      <c r="AS5" s="44">
        <f>IFERROR(__xludf.DUMMYFUNCTION("""COMPUTED_VALUE"""),1.0)</f>
        <v>1</v>
      </c>
      <c r="AT5" s="44"/>
      <c r="AU5" s="44">
        <f>IFERROR(__xludf.DUMMYFUNCTION("""COMPUTED_VALUE"""),39.0)</f>
        <v>39</v>
      </c>
      <c r="AV5" s="44">
        <f>IFERROR(__xludf.DUMMYFUNCTION("""COMPUTED_VALUE"""),1.0)</f>
        <v>1</v>
      </c>
      <c r="AW5" s="44">
        <f>IFERROR(__xludf.DUMMYFUNCTION("""COMPUTED_VALUE"""),1.0)</f>
        <v>1</v>
      </c>
      <c r="AX5" s="45">
        <f t="shared" si="2"/>
        <v>195</v>
      </c>
    </row>
    <row r="6" ht="15.75" customHeight="1">
      <c r="A6" s="46" t="s">
        <v>20</v>
      </c>
      <c r="B6" s="47" t="s">
        <v>242</v>
      </c>
      <c r="C6" s="48">
        <v>1.0</v>
      </c>
      <c r="D6" s="48">
        <v>360.0</v>
      </c>
      <c r="E6" s="49"/>
      <c r="F6" s="49"/>
      <c r="G6" s="49"/>
      <c r="H6" s="49"/>
      <c r="I6" s="44">
        <f>IFERROR(__xludf.DUMMYFUNCTION("""COMPUTED_VALUE"""),2.0)</f>
        <v>2</v>
      </c>
      <c r="J6" s="44">
        <f>IFERROR(__xludf.DUMMYFUNCTION("""COMPUTED_VALUE"""),0.0)</f>
        <v>0</v>
      </c>
      <c r="K6" s="44">
        <f>IFERROR(__xludf.DUMMYFUNCTION("""COMPUTED_VALUE"""),4.0)</f>
        <v>4</v>
      </c>
      <c r="L6" s="44"/>
      <c r="M6" s="44"/>
      <c r="N6" s="44"/>
      <c r="O6" s="44"/>
      <c r="P6" s="44"/>
      <c r="Q6" s="44"/>
      <c r="R6" s="44">
        <f>IFERROR(__xludf.DUMMYFUNCTION("""COMPUTED_VALUE"""),13.0)</f>
        <v>13</v>
      </c>
      <c r="S6" s="44">
        <f>IFERROR(__xludf.DUMMYFUNCTION("""COMPUTED_VALUE"""),1.0)</f>
        <v>1</v>
      </c>
      <c r="T6" s="44"/>
      <c r="U6" s="44"/>
      <c r="V6" s="44"/>
      <c r="W6" s="44"/>
      <c r="X6" s="44"/>
      <c r="Y6" s="44"/>
      <c r="Z6" s="44"/>
      <c r="AA6" s="44">
        <f>IFERROR(__xludf.DUMMYFUNCTION("""COMPUTED_VALUE"""),3.0)</f>
        <v>3</v>
      </c>
      <c r="AB6" s="44"/>
      <c r="AC6" s="44"/>
      <c r="AD6" s="44"/>
      <c r="AE6" s="44"/>
      <c r="AF6" s="44"/>
      <c r="AG6" s="44"/>
      <c r="AH6" s="44"/>
      <c r="AI6" s="44">
        <f>IFERROR(__xludf.DUMMYFUNCTION("""COMPUTED_VALUE"""),2.0)</f>
        <v>2</v>
      </c>
      <c r="AJ6" s="44">
        <f>IFERROR(__xludf.DUMMYFUNCTION("""COMPUTED_VALUE"""),1.0)</f>
        <v>1</v>
      </c>
      <c r="AK6" s="44"/>
      <c r="AL6" s="44"/>
      <c r="AM6" s="44">
        <f>IFERROR(__xludf.DUMMYFUNCTION("""COMPUTED_VALUE"""),35.0)</f>
        <v>35</v>
      </c>
      <c r="AN6" s="44">
        <f>IFERROR(__xludf.DUMMYFUNCTION("""COMPUTED_VALUE"""),2.0)</f>
        <v>2</v>
      </c>
      <c r="AO6" s="44"/>
      <c r="AP6" s="44"/>
      <c r="AQ6" s="44">
        <f>IFERROR(__xludf.DUMMYFUNCTION("""COMPUTED_VALUE"""),1.0)</f>
        <v>1</v>
      </c>
      <c r="AR6" s="44">
        <f>IFERROR(__xludf.DUMMYFUNCTION("""COMPUTED_VALUE"""),104.0)</f>
        <v>104</v>
      </c>
      <c r="AS6" s="44">
        <f>IFERROR(__xludf.DUMMYFUNCTION("""COMPUTED_VALUE"""),3.0)</f>
        <v>3</v>
      </c>
      <c r="AT6" s="44"/>
      <c r="AU6" s="44">
        <f>IFERROR(__xludf.DUMMYFUNCTION("""COMPUTED_VALUE"""),39.0)</f>
        <v>39</v>
      </c>
      <c r="AV6" s="44"/>
      <c r="AW6" s="44">
        <f>IFERROR(__xludf.DUMMYFUNCTION("""COMPUTED_VALUE"""),4.0)</f>
        <v>4</v>
      </c>
      <c r="AX6" s="45">
        <f t="shared" si="2"/>
        <v>214</v>
      </c>
    </row>
    <row r="7" ht="15.75" customHeight="1">
      <c r="A7" s="46" t="s">
        <v>20</v>
      </c>
      <c r="B7" s="47" t="s">
        <v>243</v>
      </c>
      <c r="C7" s="48">
        <v>1.0</v>
      </c>
      <c r="D7" s="48">
        <v>442.0</v>
      </c>
      <c r="E7" s="49">
        <f>IFERROR(__xludf.DUMMYFUNCTION("""COMPUTED_VALUE"""),257.0)</f>
        <v>257</v>
      </c>
      <c r="F7" s="49">
        <f>IFERROR(__xludf.DUMMYFUNCTION("""COMPUTED_VALUE"""),4.0)</f>
        <v>4</v>
      </c>
      <c r="G7" s="49">
        <f>IFERROR(__xludf.DUMMYFUNCTION("""COMPUTED_VALUE"""),9.0)</f>
        <v>9</v>
      </c>
      <c r="H7" s="49">
        <f>IFERROR(__xludf.DUMMYFUNCTION("""COMPUTED_VALUE"""),248.0)</f>
        <v>248</v>
      </c>
      <c r="I7" s="44"/>
      <c r="J7" s="44"/>
      <c r="K7" s="44">
        <f>IFERROR(__xludf.DUMMYFUNCTION("""COMPUTED_VALUE"""),1.0)</f>
        <v>1</v>
      </c>
      <c r="L7" s="44"/>
      <c r="M7" s="44"/>
      <c r="N7" s="44"/>
      <c r="O7" s="44"/>
      <c r="P7" s="44">
        <f>IFERROR(__xludf.DUMMYFUNCTION("""COMPUTED_VALUE"""),1.0)</f>
        <v>1</v>
      </c>
      <c r="Q7" s="44"/>
      <c r="R7" s="44"/>
      <c r="S7" s="44"/>
      <c r="T7" s="44"/>
      <c r="U7" s="44"/>
      <c r="V7" s="44"/>
      <c r="W7" s="44"/>
      <c r="X7" s="44"/>
      <c r="Y7" s="44"/>
      <c r="Z7" s="44"/>
      <c r="AA7" s="44"/>
      <c r="AB7" s="44">
        <f>IFERROR(__xludf.DUMMYFUNCTION("""COMPUTED_VALUE"""),1.0)</f>
        <v>1</v>
      </c>
      <c r="AC7" s="44">
        <f>IFERROR(__xludf.DUMMYFUNCTION("""COMPUTED_VALUE"""),2.0)</f>
        <v>2</v>
      </c>
      <c r="AD7" s="44">
        <f>IFERROR(__xludf.DUMMYFUNCTION("""COMPUTED_VALUE"""),1.0)</f>
        <v>1</v>
      </c>
      <c r="AE7" s="44"/>
      <c r="AF7" s="44"/>
      <c r="AG7" s="44"/>
      <c r="AH7" s="44"/>
      <c r="AI7" s="44"/>
      <c r="AJ7" s="44"/>
      <c r="AK7" s="44">
        <f>IFERROR(__xludf.DUMMYFUNCTION("""COMPUTED_VALUE"""),1.0)</f>
        <v>1</v>
      </c>
      <c r="AL7" s="44"/>
      <c r="AM7" s="44">
        <f>IFERROR(__xludf.DUMMYFUNCTION("""COMPUTED_VALUE"""),10.0)</f>
        <v>10</v>
      </c>
      <c r="AN7" s="44"/>
      <c r="AO7" s="44"/>
      <c r="AP7" s="44"/>
      <c r="AQ7" s="44">
        <f>IFERROR(__xludf.DUMMYFUNCTION("""COMPUTED_VALUE"""),1.0)</f>
        <v>1</v>
      </c>
      <c r="AR7" s="44">
        <f>IFERROR(__xludf.DUMMYFUNCTION("""COMPUTED_VALUE"""),96.0)</f>
        <v>96</v>
      </c>
      <c r="AS7" s="44">
        <f>IFERROR(__xludf.DUMMYFUNCTION("""COMPUTED_VALUE"""),4.0)</f>
        <v>4</v>
      </c>
      <c r="AT7" s="44"/>
      <c r="AU7" s="44">
        <f>IFERROR(__xludf.DUMMYFUNCTION("""COMPUTED_VALUE"""),120.0)</f>
        <v>120</v>
      </c>
      <c r="AV7" s="44">
        <f>IFERROR(__xludf.DUMMYFUNCTION("""COMPUTED_VALUE"""),7.0)</f>
        <v>7</v>
      </c>
      <c r="AW7" s="44">
        <f>IFERROR(__xludf.DUMMYFUNCTION("""COMPUTED_VALUE"""),1.0)</f>
        <v>1</v>
      </c>
      <c r="AX7" s="45">
        <f t="shared" si="2"/>
        <v>246</v>
      </c>
    </row>
    <row r="8" ht="15.75" customHeight="1">
      <c r="A8" s="46" t="s">
        <v>20</v>
      </c>
      <c r="B8" s="47" t="s">
        <v>243</v>
      </c>
      <c r="C8" s="48">
        <v>2.0</v>
      </c>
      <c r="D8" s="48">
        <v>442.0</v>
      </c>
      <c r="E8" s="49">
        <f>IFERROR(__xludf.DUMMYFUNCTION("""COMPUTED_VALUE"""),281.0)</f>
        <v>281</v>
      </c>
      <c r="F8" s="49">
        <f>IFERROR(__xludf.DUMMYFUNCTION("""COMPUTED_VALUE"""),7.0)</f>
        <v>7</v>
      </c>
      <c r="G8" s="49">
        <f>IFERROR(__xludf.DUMMYFUNCTION("""COMPUTED_VALUE"""),6.0)</f>
        <v>6</v>
      </c>
      <c r="H8" s="49">
        <f>IFERROR(__xludf.DUMMYFUNCTION("""COMPUTED_VALUE"""),275.0)</f>
        <v>275</v>
      </c>
      <c r="I8" s="44">
        <f>IFERROR(__xludf.DUMMYFUNCTION("""COMPUTED_VALUE"""),1.0)</f>
        <v>1</v>
      </c>
      <c r="J8" s="44"/>
      <c r="K8" s="44">
        <f>IFERROR(__xludf.DUMMYFUNCTION("""COMPUTED_VALUE"""),4.0)</f>
        <v>4</v>
      </c>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f>IFERROR(__xludf.DUMMYFUNCTION("""COMPUTED_VALUE"""),8.0)</f>
        <v>8</v>
      </c>
      <c r="AN8" s="44"/>
      <c r="AO8" s="44"/>
      <c r="AP8" s="44"/>
      <c r="AQ8" s="44">
        <f>IFERROR(__xludf.DUMMYFUNCTION("""COMPUTED_VALUE"""),1.0)</f>
        <v>1</v>
      </c>
      <c r="AR8" s="44">
        <f>IFERROR(__xludf.DUMMYFUNCTION("""COMPUTED_VALUE"""),128.0)</f>
        <v>128</v>
      </c>
      <c r="AS8" s="44">
        <f>IFERROR(__xludf.DUMMYFUNCTION("""COMPUTED_VALUE"""),6.0)</f>
        <v>6</v>
      </c>
      <c r="AT8" s="44"/>
      <c r="AU8" s="44">
        <f>IFERROR(__xludf.DUMMYFUNCTION("""COMPUTED_VALUE"""),118.0)</f>
        <v>118</v>
      </c>
      <c r="AV8" s="44">
        <f>IFERROR(__xludf.DUMMYFUNCTION("""COMPUTED_VALUE"""),5.0)</f>
        <v>5</v>
      </c>
      <c r="AW8" s="44">
        <f>IFERROR(__xludf.DUMMYFUNCTION("""COMPUTED_VALUE"""),4.0)</f>
        <v>4</v>
      </c>
      <c r="AX8" s="45">
        <f t="shared" si="2"/>
        <v>275</v>
      </c>
    </row>
    <row r="9" ht="15.75" customHeight="1">
      <c r="A9" s="46" t="s">
        <v>20</v>
      </c>
      <c r="B9" s="47" t="s">
        <v>244</v>
      </c>
      <c r="C9" s="48">
        <v>1.0</v>
      </c>
      <c r="D9" s="48">
        <v>599.0</v>
      </c>
      <c r="E9" s="49">
        <f>IFERROR(__xludf.DUMMYFUNCTION("""COMPUTED_VALUE"""),285.0)</f>
        <v>285</v>
      </c>
      <c r="F9" s="49">
        <f>IFERROR(__xludf.DUMMYFUNCTION("""COMPUTED_VALUE"""),1.0)</f>
        <v>1</v>
      </c>
      <c r="G9" s="49">
        <f>IFERROR(__xludf.DUMMYFUNCTION("""COMPUTED_VALUE"""),0.0)</f>
        <v>0</v>
      </c>
      <c r="H9" s="49">
        <f>IFERROR(__xludf.DUMMYFUNCTION("""COMPUTED_VALUE"""),285.0)</f>
        <v>285</v>
      </c>
      <c r="I9" s="44"/>
      <c r="J9" s="44"/>
      <c r="K9" s="44">
        <f>IFERROR(__xludf.DUMMYFUNCTION("""COMPUTED_VALUE"""),18.0)</f>
        <v>18</v>
      </c>
      <c r="L9" s="44"/>
      <c r="M9" s="44">
        <f>IFERROR(__xludf.DUMMYFUNCTION("""COMPUTED_VALUE"""),1.0)</f>
        <v>1</v>
      </c>
      <c r="N9" s="44"/>
      <c r="O9" s="44"/>
      <c r="P9" s="44">
        <f>IFERROR(__xludf.DUMMYFUNCTION("""COMPUTED_VALUE"""),1.0)</f>
        <v>1</v>
      </c>
      <c r="Q9" s="44"/>
      <c r="R9" s="44">
        <f>IFERROR(__xludf.DUMMYFUNCTION("""COMPUTED_VALUE"""),9.0)</f>
        <v>9</v>
      </c>
      <c r="S9" s="44"/>
      <c r="T9" s="44"/>
      <c r="U9" s="44"/>
      <c r="V9" s="44">
        <f>IFERROR(__xludf.DUMMYFUNCTION("""COMPUTED_VALUE"""),1.0)</f>
        <v>1</v>
      </c>
      <c r="W9" s="44"/>
      <c r="X9" s="44"/>
      <c r="Y9" s="44"/>
      <c r="Z9" s="44">
        <f>IFERROR(__xludf.DUMMYFUNCTION("""COMPUTED_VALUE"""),1.0)</f>
        <v>1</v>
      </c>
      <c r="AA9" s="44"/>
      <c r="AB9" s="44"/>
      <c r="AC9" s="44">
        <f>IFERROR(__xludf.DUMMYFUNCTION("""COMPUTED_VALUE"""),2.0)</f>
        <v>2</v>
      </c>
      <c r="AD9" s="44">
        <f>IFERROR(__xludf.DUMMYFUNCTION("""COMPUTED_VALUE"""),1.0)</f>
        <v>1</v>
      </c>
      <c r="AE9" s="44">
        <f>IFERROR(__xludf.DUMMYFUNCTION("""COMPUTED_VALUE"""),1.0)</f>
        <v>1</v>
      </c>
      <c r="AF9" s="44"/>
      <c r="AG9" s="44"/>
      <c r="AH9" s="44"/>
      <c r="AI9" s="44">
        <f>IFERROR(__xludf.DUMMYFUNCTION("""COMPUTED_VALUE"""),2.0)</f>
        <v>2</v>
      </c>
      <c r="AJ9" s="44"/>
      <c r="AK9" s="44">
        <f>IFERROR(__xludf.DUMMYFUNCTION("""COMPUTED_VALUE"""),1.0)</f>
        <v>1</v>
      </c>
      <c r="AL9" s="44"/>
      <c r="AM9" s="44">
        <f>IFERROR(__xludf.DUMMYFUNCTION("""COMPUTED_VALUE"""),125.0)</f>
        <v>125</v>
      </c>
      <c r="AN9" s="44"/>
      <c r="AO9" s="44"/>
      <c r="AP9" s="44"/>
      <c r="AQ9" s="44"/>
      <c r="AR9" s="44">
        <f>IFERROR(__xludf.DUMMYFUNCTION("""COMPUTED_VALUE"""),73.0)</f>
        <v>73</v>
      </c>
      <c r="AS9" s="44">
        <f>IFERROR(__xludf.DUMMYFUNCTION("""COMPUTED_VALUE"""),1.0)</f>
        <v>1</v>
      </c>
      <c r="AT9" s="44"/>
      <c r="AU9" s="44">
        <f>IFERROR(__xludf.DUMMYFUNCTION("""COMPUTED_VALUE"""),53.0)</f>
        <v>53</v>
      </c>
      <c r="AV9" s="44"/>
      <c r="AW9" s="44"/>
      <c r="AX9" s="45">
        <f t="shared" si="2"/>
        <v>290</v>
      </c>
    </row>
    <row r="10" ht="15.75" customHeight="1">
      <c r="A10" s="46" t="s">
        <v>20</v>
      </c>
      <c r="B10" s="47" t="s">
        <v>244</v>
      </c>
      <c r="C10" s="48">
        <v>2.0</v>
      </c>
      <c r="D10" s="48">
        <v>594.0</v>
      </c>
      <c r="E10" s="49">
        <f>IFERROR(__xludf.DUMMYFUNCTION("""COMPUTED_VALUE"""),287.0)</f>
        <v>287</v>
      </c>
      <c r="F10" s="49"/>
      <c r="G10" s="49">
        <f>IFERROR(__xludf.DUMMYFUNCTION("""COMPUTED_VALUE"""),9.0)</f>
        <v>9</v>
      </c>
      <c r="H10" s="49">
        <f>IFERROR(__xludf.DUMMYFUNCTION("""COMPUTED_VALUE"""),278.0)</f>
        <v>278</v>
      </c>
      <c r="I10" s="44">
        <f>IFERROR(__xludf.DUMMYFUNCTION("""COMPUTED_VALUE"""),1.0)</f>
        <v>1</v>
      </c>
      <c r="J10" s="44"/>
      <c r="K10" s="44">
        <f>IFERROR(__xludf.DUMMYFUNCTION("""COMPUTED_VALUE"""),11.0)</f>
        <v>11</v>
      </c>
      <c r="L10" s="44"/>
      <c r="M10" s="44"/>
      <c r="N10" s="44"/>
      <c r="O10" s="44"/>
      <c r="P10" s="44"/>
      <c r="Q10" s="44"/>
      <c r="R10" s="44">
        <f>IFERROR(__xludf.DUMMYFUNCTION("""COMPUTED_VALUE"""),14.0)</f>
        <v>14</v>
      </c>
      <c r="S10" s="44"/>
      <c r="T10" s="44"/>
      <c r="U10" s="44"/>
      <c r="V10" s="44"/>
      <c r="W10" s="44"/>
      <c r="X10" s="44"/>
      <c r="Y10" s="44"/>
      <c r="Z10" s="44">
        <f>IFERROR(__xludf.DUMMYFUNCTION("""COMPUTED_VALUE"""),2.0)</f>
        <v>2</v>
      </c>
      <c r="AA10" s="44">
        <f>IFERROR(__xludf.DUMMYFUNCTION("""COMPUTED_VALUE"""),1.0)</f>
        <v>1</v>
      </c>
      <c r="AB10" s="44"/>
      <c r="AC10" s="44"/>
      <c r="AD10" s="44"/>
      <c r="AE10" s="44"/>
      <c r="AF10" s="44"/>
      <c r="AG10" s="44"/>
      <c r="AH10" s="44"/>
      <c r="AI10" s="44"/>
      <c r="AJ10" s="44">
        <f>IFERROR(__xludf.DUMMYFUNCTION("""COMPUTED_VALUE"""),1.0)</f>
        <v>1</v>
      </c>
      <c r="AK10" s="44"/>
      <c r="AL10" s="44"/>
      <c r="AM10" s="44">
        <f>IFERROR(__xludf.DUMMYFUNCTION("""COMPUTED_VALUE"""),119.0)</f>
        <v>119</v>
      </c>
      <c r="AN10" s="44"/>
      <c r="AO10" s="44"/>
      <c r="AP10" s="44"/>
      <c r="AQ10" s="44">
        <f>IFERROR(__xludf.DUMMYFUNCTION("""COMPUTED_VALUE"""),1.0)</f>
        <v>1</v>
      </c>
      <c r="AR10" s="44">
        <f>IFERROR(__xludf.DUMMYFUNCTION("""COMPUTED_VALUE"""),79.0)</f>
        <v>79</v>
      </c>
      <c r="AS10" s="44"/>
      <c r="AT10" s="44"/>
      <c r="AU10" s="44">
        <f>IFERROR(__xludf.DUMMYFUNCTION("""COMPUTED_VALUE"""),48.0)</f>
        <v>48</v>
      </c>
      <c r="AV10" s="44">
        <f>IFERROR(__xludf.DUMMYFUNCTION("""COMPUTED_VALUE"""),1.0)</f>
        <v>1</v>
      </c>
      <c r="AW10" s="44"/>
      <c r="AX10" s="45">
        <f t="shared" si="2"/>
        <v>278</v>
      </c>
    </row>
    <row r="11" ht="15.75" customHeight="1">
      <c r="A11" s="46" t="s">
        <v>20</v>
      </c>
      <c r="B11" s="47" t="s">
        <v>244</v>
      </c>
      <c r="C11" s="48">
        <v>3.0</v>
      </c>
      <c r="D11" s="48">
        <v>596.0</v>
      </c>
      <c r="E11" s="49">
        <f>IFERROR(__xludf.DUMMYFUNCTION("""COMPUTED_VALUE"""),260.0)</f>
        <v>260</v>
      </c>
      <c r="F11" s="49">
        <f>IFERROR(__xludf.DUMMYFUNCTION("""COMPUTED_VALUE"""),3.0)</f>
        <v>3</v>
      </c>
      <c r="G11" s="49">
        <f>IFERROR(__xludf.DUMMYFUNCTION("""COMPUTED_VALUE"""),5.0)</f>
        <v>5</v>
      </c>
      <c r="H11" s="49">
        <f>IFERROR(__xludf.DUMMYFUNCTION("""COMPUTED_VALUE"""),258.0)</f>
        <v>258</v>
      </c>
      <c r="I11" s="44"/>
      <c r="J11" s="44"/>
      <c r="K11" s="44">
        <f>IFERROR(__xludf.DUMMYFUNCTION("""COMPUTED_VALUE"""),21.0)</f>
        <v>21</v>
      </c>
      <c r="L11" s="44">
        <f>IFERROR(__xludf.DUMMYFUNCTION("""COMPUTED_VALUE"""),1.0)</f>
        <v>1</v>
      </c>
      <c r="M11" s="44"/>
      <c r="N11" s="44"/>
      <c r="O11" s="44"/>
      <c r="P11" s="44">
        <f>IFERROR(__xludf.DUMMYFUNCTION("""COMPUTED_VALUE"""),2.0)</f>
        <v>2</v>
      </c>
      <c r="Q11" s="44">
        <f>IFERROR(__xludf.DUMMYFUNCTION("""COMPUTED_VALUE"""),1.0)</f>
        <v>1</v>
      </c>
      <c r="R11" s="44">
        <f>IFERROR(__xludf.DUMMYFUNCTION("""COMPUTED_VALUE"""),12.0)</f>
        <v>12</v>
      </c>
      <c r="S11" s="44"/>
      <c r="T11" s="44"/>
      <c r="U11" s="44"/>
      <c r="V11" s="44">
        <f>IFERROR(__xludf.DUMMYFUNCTION("""COMPUTED_VALUE"""),1.0)</f>
        <v>1</v>
      </c>
      <c r="W11" s="44"/>
      <c r="X11" s="44"/>
      <c r="Y11" s="44">
        <f>IFERROR(__xludf.DUMMYFUNCTION("""COMPUTED_VALUE"""),2.0)</f>
        <v>2</v>
      </c>
      <c r="Z11" s="44">
        <f>IFERROR(__xludf.DUMMYFUNCTION("""COMPUTED_VALUE"""),1.0)</f>
        <v>1</v>
      </c>
      <c r="AA11" s="44">
        <f>IFERROR(__xludf.DUMMYFUNCTION("""COMPUTED_VALUE"""),2.0)</f>
        <v>2</v>
      </c>
      <c r="AB11" s="44"/>
      <c r="AC11" s="44">
        <f>IFERROR(__xludf.DUMMYFUNCTION("""COMPUTED_VALUE"""),1.0)</f>
        <v>1</v>
      </c>
      <c r="AD11" s="44"/>
      <c r="AE11" s="44"/>
      <c r="AF11" s="44"/>
      <c r="AG11" s="44">
        <f>IFERROR(__xludf.DUMMYFUNCTION("""COMPUTED_VALUE"""),2.0)</f>
        <v>2</v>
      </c>
      <c r="AH11" s="44"/>
      <c r="AI11" s="44"/>
      <c r="AJ11" s="44"/>
      <c r="AK11" s="44"/>
      <c r="AL11" s="44"/>
      <c r="AM11" s="44">
        <f>IFERROR(__xludf.DUMMYFUNCTION("""COMPUTED_VALUE"""),114.0)</f>
        <v>114</v>
      </c>
      <c r="AN11" s="44"/>
      <c r="AO11" s="44"/>
      <c r="AP11" s="44"/>
      <c r="AQ11" s="44"/>
      <c r="AR11" s="44">
        <f>IFERROR(__xludf.DUMMYFUNCTION("""COMPUTED_VALUE"""),60.0)</f>
        <v>60</v>
      </c>
      <c r="AS11" s="44"/>
      <c r="AT11" s="44"/>
      <c r="AU11" s="44">
        <f>IFERROR(__xludf.DUMMYFUNCTION("""COMPUTED_VALUE"""),39.0)</f>
        <v>39</v>
      </c>
      <c r="AV11" s="44"/>
      <c r="AW11" s="44"/>
      <c r="AX11" s="45">
        <f t="shared" si="2"/>
        <v>259</v>
      </c>
    </row>
    <row r="12" ht="15.75" customHeight="1">
      <c r="A12" s="46" t="s">
        <v>20</v>
      </c>
      <c r="B12" s="47" t="s">
        <v>245</v>
      </c>
      <c r="C12" s="48">
        <v>1.0</v>
      </c>
      <c r="D12" s="48">
        <v>445.0</v>
      </c>
      <c r="E12" s="49">
        <f>IFERROR(__xludf.DUMMYFUNCTION("""COMPUTED_VALUE"""),225.0)</f>
        <v>225</v>
      </c>
      <c r="F12" s="49">
        <f>IFERROR(__xludf.DUMMYFUNCTION("""COMPUTED_VALUE"""),3.0)</f>
        <v>3</v>
      </c>
      <c r="G12" s="49">
        <f>IFERROR(__xludf.DUMMYFUNCTION("""COMPUTED_VALUE"""),26.0)</f>
        <v>26</v>
      </c>
      <c r="H12" s="49">
        <f>IFERROR(__xludf.DUMMYFUNCTION("""COMPUTED_VALUE"""),199.0)</f>
        <v>199</v>
      </c>
      <c r="I12" s="44">
        <f>IFERROR(__xludf.DUMMYFUNCTION("""COMPUTED_VALUE"""),2.0)</f>
        <v>2</v>
      </c>
      <c r="J12" s="44">
        <f>IFERROR(__xludf.DUMMYFUNCTION("""COMPUTED_VALUE"""),1.0)</f>
        <v>1</v>
      </c>
      <c r="K12" s="44">
        <f>IFERROR(__xludf.DUMMYFUNCTION("""COMPUTED_VALUE"""),3.0)</f>
        <v>3</v>
      </c>
      <c r="L12" s="44">
        <f>IFERROR(__xludf.DUMMYFUNCTION("""COMPUTED_VALUE"""),0.0)</f>
        <v>0</v>
      </c>
      <c r="M12" s="44"/>
      <c r="N12" s="44"/>
      <c r="O12" s="44"/>
      <c r="P12" s="44">
        <f>IFERROR(__xludf.DUMMYFUNCTION("""COMPUTED_VALUE"""),1.0)</f>
        <v>1</v>
      </c>
      <c r="Q12" s="44"/>
      <c r="R12" s="44">
        <f>IFERROR(__xludf.DUMMYFUNCTION("""COMPUTED_VALUE"""),20.0)</f>
        <v>20</v>
      </c>
      <c r="S12" s="44"/>
      <c r="T12" s="44"/>
      <c r="U12" s="44"/>
      <c r="V12" s="44"/>
      <c r="W12" s="44"/>
      <c r="X12" s="44"/>
      <c r="Y12" s="44"/>
      <c r="Z12" s="44">
        <f>IFERROR(__xludf.DUMMYFUNCTION("""COMPUTED_VALUE"""),1.0)</f>
        <v>1</v>
      </c>
      <c r="AA12" s="44">
        <f>IFERROR(__xludf.DUMMYFUNCTION("""COMPUTED_VALUE"""),2.0)</f>
        <v>2</v>
      </c>
      <c r="AB12" s="44"/>
      <c r="AC12" s="44">
        <f>IFERROR(__xludf.DUMMYFUNCTION("""COMPUTED_VALUE"""),1.0)</f>
        <v>1</v>
      </c>
      <c r="AD12" s="44"/>
      <c r="AE12" s="44"/>
      <c r="AF12" s="44"/>
      <c r="AG12" s="44"/>
      <c r="AH12" s="44"/>
      <c r="AI12" s="44"/>
      <c r="AJ12" s="44"/>
      <c r="AK12" s="44"/>
      <c r="AL12" s="44"/>
      <c r="AM12" s="44">
        <f>IFERROR(__xludf.DUMMYFUNCTION("""COMPUTED_VALUE"""),49.0)</f>
        <v>49</v>
      </c>
      <c r="AN12" s="44"/>
      <c r="AO12" s="44"/>
      <c r="AP12" s="44"/>
      <c r="AQ12" s="44"/>
      <c r="AR12" s="44">
        <f>IFERROR(__xludf.DUMMYFUNCTION("""COMPUTED_VALUE"""),111.0)</f>
        <v>111</v>
      </c>
      <c r="AS12" s="44">
        <f>IFERROR(__xludf.DUMMYFUNCTION("""COMPUTED_VALUE"""),3.0)</f>
        <v>3</v>
      </c>
      <c r="AT12" s="44"/>
      <c r="AU12" s="44">
        <f>IFERROR(__xludf.DUMMYFUNCTION("""COMPUTED_VALUE"""),5.0)</f>
        <v>5</v>
      </c>
      <c r="AV12" s="44"/>
      <c r="AW12" s="44"/>
      <c r="AX12" s="45">
        <f t="shared" si="2"/>
        <v>199</v>
      </c>
    </row>
    <row r="13" ht="15.75" customHeight="1">
      <c r="A13" s="46" t="s">
        <v>20</v>
      </c>
      <c r="B13" s="47" t="s">
        <v>246</v>
      </c>
      <c r="C13" s="48">
        <v>1.0</v>
      </c>
      <c r="D13" s="48">
        <v>531.0</v>
      </c>
      <c r="E13" s="49">
        <f>IFERROR(__xludf.DUMMYFUNCTION("""COMPUTED_VALUE"""),314.0)</f>
        <v>314</v>
      </c>
      <c r="F13" s="49">
        <f>IFERROR(__xludf.DUMMYFUNCTION("""COMPUTED_VALUE"""),2.0)</f>
        <v>2</v>
      </c>
      <c r="G13" s="49">
        <f>IFERROR(__xludf.DUMMYFUNCTION("""COMPUTED_VALUE"""),4.0)</f>
        <v>4</v>
      </c>
      <c r="H13" s="49">
        <f>IFERROR(__xludf.DUMMYFUNCTION("""COMPUTED_VALUE"""),310.0)</f>
        <v>310</v>
      </c>
      <c r="I13" s="44">
        <f>IFERROR(__xludf.DUMMYFUNCTION("""COMPUTED_VALUE"""),1.0)</f>
        <v>1</v>
      </c>
      <c r="J13" s="44">
        <f>IFERROR(__xludf.DUMMYFUNCTION("""COMPUTED_VALUE"""),1.0)</f>
        <v>1</v>
      </c>
      <c r="K13" s="44"/>
      <c r="L13" s="44"/>
      <c r="M13" s="44">
        <f>IFERROR(__xludf.DUMMYFUNCTION("""COMPUTED_VALUE"""),1.0)</f>
        <v>1</v>
      </c>
      <c r="N13" s="44"/>
      <c r="O13" s="44"/>
      <c r="P13" s="44">
        <f>IFERROR(__xludf.DUMMYFUNCTION("""COMPUTED_VALUE"""),2.0)</f>
        <v>2</v>
      </c>
      <c r="Q13" s="44"/>
      <c r="R13" s="44"/>
      <c r="S13" s="44"/>
      <c r="T13" s="44"/>
      <c r="U13" s="44"/>
      <c r="V13" s="44"/>
      <c r="W13" s="44"/>
      <c r="X13" s="44"/>
      <c r="Y13" s="44"/>
      <c r="Z13" s="44"/>
      <c r="AA13" s="44">
        <f>IFERROR(__xludf.DUMMYFUNCTION("""COMPUTED_VALUE"""),1.0)</f>
        <v>1</v>
      </c>
      <c r="AB13" s="44"/>
      <c r="AC13" s="44"/>
      <c r="AD13" s="44"/>
      <c r="AE13" s="44"/>
      <c r="AF13" s="44"/>
      <c r="AG13" s="44"/>
      <c r="AH13" s="44"/>
      <c r="AI13" s="44"/>
      <c r="AJ13" s="44"/>
      <c r="AK13" s="44"/>
      <c r="AL13" s="44"/>
      <c r="AM13" s="44">
        <f>IFERROR(__xludf.DUMMYFUNCTION("""COMPUTED_VALUE"""),27.0)</f>
        <v>27</v>
      </c>
      <c r="AN13" s="44"/>
      <c r="AO13" s="44"/>
      <c r="AP13" s="44"/>
      <c r="AQ13" s="44"/>
      <c r="AR13" s="44">
        <f>IFERROR(__xludf.DUMMYFUNCTION("""COMPUTED_VALUE"""),162.0)</f>
        <v>162</v>
      </c>
      <c r="AS13" s="44">
        <f>IFERROR(__xludf.DUMMYFUNCTION("""COMPUTED_VALUE"""),2.0)</f>
        <v>2</v>
      </c>
      <c r="AT13" s="44"/>
      <c r="AU13" s="44">
        <f>IFERROR(__xludf.DUMMYFUNCTION("""COMPUTED_VALUE"""),112.0)</f>
        <v>112</v>
      </c>
      <c r="AV13" s="44">
        <f>IFERROR(__xludf.DUMMYFUNCTION("""COMPUTED_VALUE"""),1.0)</f>
        <v>1</v>
      </c>
      <c r="AW13" s="44"/>
      <c r="AX13" s="45">
        <f t="shared" si="2"/>
        <v>310</v>
      </c>
    </row>
    <row r="14" ht="15.75" customHeight="1">
      <c r="A14" s="46" t="s">
        <v>20</v>
      </c>
      <c r="B14" s="47" t="s">
        <v>247</v>
      </c>
      <c r="C14" s="48">
        <v>1.0</v>
      </c>
      <c r="D14" s="48">
        <v>224.0</v>
      </c>
      <c r="E14" s="49">
        <f>IFERROR(__xludf.DUMMYFUNCTION("""COMPUTED_VALUE"""),163.0)</f>
        <v>163</v>
      </c>
      <c r="F14" s="49">
        <f>IFERROR(__xludf.DUMMYFUNCTION("""COMPUTED_VALUE"""),3.0)</f>
        <v>3</v>
      </c>
      <c r="G14" s="49">
        <f>IFERROR(__xludf.DUMMYFUNCTION("""COMPUTED_VALUE"""),6.0)</f>
        <v>6</v>
      </c>
      <c r="H14" s="49">
        <f>IFERROR(__xludf.DUMMYFUNCTION("""COMPUTED_VALUE"""),157.0)</f>
        <v>157</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f>IFERROR(__xludf.DUMMYFUNCTION("""COMPUTED_VALUE"""),4.0)</f>
        <v>4</v>
      </c>
      <c r="AN14" s="44">
        <f>IFERROR(__xludf.DUMMYFUNCTION("""COMPUTED_VALUE"""),1.0)</f>
        <v>1</v>
      </c>
      <c r="AO14" s="44"/>
      <c r="AP14" s="44">
        <f>IFERROR(__xludf.DUMMYFUNCTION("""COMPUTED_VALUE"""),1.0)</f>
        <v>1</v>
      </c>
      <c r="AQ14" s="44"/>
      <c r="AR14" s="44">
        <f>IFERROR(__xludf.DUMMYFUNCTION("""COMPUTED_VALUE"""),94.0)</f>
        <v>94</v>
      </c>
      <c r="AS14" s="44">
        <f>IFERROR(__xludf.DUMMYFUNCTION("""COMPUTED_VALUE"""),10.0)</f>
        <v>10</v>
      </c>
      <c r="AT14" s="44">
        <f>IFERROR(__xludf.DUMMYFUNCTION("""COMPUTED_VALUE"""),1.0)</f>
        <v>1</v>
      </c>
      <c r="AU14" s="44">
        <f>IFERROR(__xludf.DUMMYFUNCTION("""COMPUTED_VALUE"""),31.0)</f>
        <v>31</v>
      </c>
      <c r="AV14" s="44">
        <f>IFERROR(__xludf.DUMMYFUNCTION("""COMPUTED_VALUE"""),9.0)</f>
        <v>9</v>
      </c>
      <c r="AW14" s="44">
        <f>IFERROR(__xludf.DUMMYFUNCTION("""COMPUTED_VALUE"""),5.0)</f>
        <v>5</v>
      </c>
      <c r="AX14" s="45">
        <f t="shared" si="2"/>
        <v>156</v>
      </c>
    </row>
    <row r="15" ht="15.75" customHeight="1">
      <c r="A15" s="46" t="s">
        <v>20</v>
      </c>
      <c r="B15" s="47" t="s">
        <v>248</v>
      </c>
      <c r="C15" s="48">
        <v>1.0</v>
      </c>
      <c r="D15" s="48">
        <v>292.0</v>
      </c>
      <c r="E15" s="49">
        <f>IFERROR(__xludf.DUMMYFUNCTION("""COMPUTED_VALUE"""),185.0)</f>
        <v>185</v>
      </c>
      <c r="F15" s="49">
        <f>IFERROR(__xludf.DUMMYFUNCTION("""COMPUTED_VALUE"""),2.0)</f>
        <v>2</v>
      </c>
      <c r="G15" s="49">
        <f>IFERROR(__xludf.DUMMYFUNCTION("""COMPUTED_VALUE"""),2.0)</f>
        <v>2</v>
      </c>
      <c r="H15" s="49">
        <f>IFERROR(__xludf.DUMMYFUNCTION("""COMPUTED_VALUE"""),183.0)</f>
        <v>183</v>
      </c>
      <c r="I15" s="44"/>
      <c r="J15" s="44">
        <f>IFERROR(__xludf.DUMMYFUNCTION("""COMPUTED_VALUE"""),1.0)</f>
        <v>1</v>
      </c>
      <c r="K15" s="44">
        <f>IFERROR(__xludf.DUMMYFUNCTION("""COMPUTED_VALUE"""),17.0)</f>
        <v>17</v>
      </c>
      <c r="L15" s="44"/>
      <c r="M15" s="44">
        <f>IFERROR(__xludf.DUMMYFUNCTION("""COMPUTED_VALUE"""),4.0)</f>
        <v>4</v>
      </c>
      <c r="N15" s="44">
        <f>IFERROR(__xludf.DUMMYFUNCTION("""COMPUTED_VALUE"""),1.0)</f>
        <v>1</v>
      </c>
      <c r="O15" s="44"/>
      <c r="P15" s="44">
        <f>IFERROR(__xludf.DUMMYFUNCTION("""COMPUTED_VALUE"""),1.0)</f>
        <v>1</v>
      </c>
      <c r="Q15" s="44">
        <f>IFERROR(__xludf.DUMMYFUNCTION("""COMPUTED_VALUE"""),2.0)</f>
        <v>2</v>
      </c>
      <c r="R15" s="44"/>
      <c r="S15" s="44">
        <f>IFERROR(__xludf.DUMMYFUNCTION("""COMPUTED_VALUE"""),4.0)</f>
        <v>4</v>
      </c>
      <c r="T15" s="44"/>
      <c r="U15" s="44"/>
      <c r="V15" s="44"/>
      <c r="W15" s="44">
        <f>IFERROR(__xludf.DUMMYFUNCTION("""COMPUTED_VALUE"""),3.0)</f>
        <v>3</v>
      </c>
      <c r="X15" s="44">
        <f>IFERROR(__xludf.DUMMYFUNCTION("""COMPUTED_VALUE"""),1.0)</f>
        <v>1</v>
      </c>
      <c r="Y15" s="44"/>
      <c r="Z15" s="44"/>
      <c r="AA15" s="44">
        <f>IFERROR(__xludf.DUMMYFUNCTION("""COMPUTED_VALUE"""),1.0)</f>
        <v>1</v>
      </c>
      <c r="AB15" s="44"/>
      <c r="AC15" s="44"/>
      <c r="AD15" s="44"/>
      <c r="AE15" s="44"/>
      <c r="AF15" s="44"/>
      <c r="AG15" s="44"/>
      <c r="AH15" s="44">
        <f>IFERROR(__xludf.DUMMYFUNCTION("""COMPUTED_VALUE"""),1.0)</f>
        <v>1</v>
      </c>
      <c r="AI15" s="44"/>
      <c r="AJ15" s="44"/>
      <c r="AK15" s="44"/>
      <c r="AL15" s="44"/>
      <c r="AM15" s="44">
        <f>IFERROR(__xludf.DUMMYFUNCTION("""COMPUTED_VALUE"""),3.0)</f>
        <v>3</v>
      </c>
      <c r="AN15" s="44"/>
      <c r="AO15" s="44"/>
      <c r="AP15" s="44"/>
      <c r="AQ15" s="44">
        <f>IFERROR(__xludf.DUMMYFUNCTION("""COMPUTED_VALUE"""),1.0)</f>
        <v>1</v>
      </c>
      <c r="AR15" s="44">
        <f>IFERROR(__xludf.DUMMYFUNCTION("""COMPUTED_VALUE"""),115.0)</f>
        <v>115</v>
      </c>
      <c r="AS15" s="44">
        <f>IFERROR(__xludf.DUMMYFUNCTION("""COMPUTED_VALUE"""),5.0)</f>
        <v>5</v>
      </c>
      <c r="AT15" s="44"/>
      <c r="AU15" s="44">
        <f>IFERROR(__xludf.DUMMYFUNCTION("""COMPUTED_VALUE"""),21.0)</f>
        <v>21</v>
      </c>
      <c r="AV15" s="44">
        <f>IFERROR(__xludf.DUMMYFUNCTION("""COMPUTED_VALUE"""),2.0)</f>
        <v>2</v>
      </c>
      <c r="AW15" s="44"/>
      <c r="AX15" s="45">
        <f t="shared" si="2"/>
        <v>183</v>
      </c>
    </row>
    <row r="16" ht="15.75" customHeight="1">
      <c r="A16" s="46" t="s">
        <v>20</v>
      </c>
      <c r="B16" s="47" t="s">
        <v>20</v>
      </c>
      <c r="C16" s="48">
        <v>1.0</v>
      </c>
      <c r="D16" s="48">
        <v>565.0</v>
      </c>
      <c r="E16" s="49">
        <f>IFERROR(__xludf.DUMMYFUNCTION("""COMPUTED_VALUE"""),344.0)</f>
        <v>344</v>
      </c>
      <c r="F16" s="49"/>
      <c r="G16" s="49">
        <f>IFERROR(__xludf.DUMMYFUNCTION("""COMPUTED_VALUE"""),4.0)</f>
        <v>4</v>
      </c>
      <c r="H16" s="49">
        <f>IFERROR(__xludf.DUMMYFUNCTION("""COMPUTED_VALUE"""),340.0)</f>
        <v>340</v>
      </c>
      <c r="I16" s="44">
        <f>IFERROR(__xludf.DUMMYFUNCTION("""COMPUTED_VALUE"""),1.0)</f>
        <v>1</v>
      </c>
      <c r="J16" s="44"/>
      <c r="K16" s="44"/>
      <c r="L16" s="44"/>
      <c r="M16" s="44"/>
      <c r="N16" s="44"/>
      <c r="O16" s="44"/>
      <c r="P16" s="44"/>
      <c r="Q16" s="44"/>
      <c r="R16" s="44">
        <f>IFERROR(__xludf.DUMMYFUNCTION("""COMPUTED_VALUE"""),5.0)</f>
        <v>5</v>
      </c>
      <c r="S16" s="44"/>
      <c r="T16" s="44"/>
      <c r="U16" s="44"/>
      <c r="V16" s="44"/>
      <c r="W16" s="44"/>
      <c r="X16" s="44"/>
      <c r="Y16" s="44"/>
      <c r="Z16" s="44"/>
      <c r="AA16" s="44"/>
      <c r="AB16" s="44"/>
      <c r="AC16" s="44">
        <f>IFERROR(__xludf.DUMMYFUNCTION("""COMPUTED_VALUE"""),1.0)</f>
        <v>1</v>
      </c>
      <c r="AD16" s="44"/>
      <c r="AE16" s="44"/>
      <c r="AF16" s="44">
        <f>IFERROR(__xludf.DUMMYFUNCTION("""COMPUTED_VALUE"""),1.0)</f>
        <v>1</v>
      </c>
      <c r="AG16" s="44"/>
      <c r="AH16" s="44"/>
      <c r="AI16" s="44">
        <f>IFERROR(__xludf.DUMMYFUNCTION("""COMPUTED_VALUE"""),2.0)</f>
        <v>2</v>
      </c>
      <c r="AJ16" s="44"/>
      <c r="AK16" s="44">
        <f>IFERROR(__xludf.DUMMYFUNCTION("""COMPUTED_VALUE"""),1.0)</f>
        <v>1</v>
      </c>
      <c r="AL16" s="44">
        <f>IFERROR(__xludf.DUMMYFUNCTION("""COMPUTED_VALUE"""),1.0)</f>
        <v>1</v>
      </c>
      <c r="AM16" s="44">
        <f>IFERROR(__xludf.DUMMYFUNCTION("""COMPUTED_VALUE"""),53.0)</f>
        <v>53</v>
      </c>
      <c r="AN16" s="44"/>
      <c r="AO16" s="44"/>
      <c r="AP16" s="44"/>
      <c r="AQ16" s="44"/>
      <c r="AR16" s="44">
        <f>IFERROR(__xludf.DUMMYFUNCTION("""COMPUTED_VALUE"""),220.0)</f>
        <v>220</v>
      </c>
      <c r="AS16" s="44">
        <f>IFERROR(__xludf.DUMMYFUNCTION("""COMPUTED_VALUE"""),5.0)</f>
        <v>5</v>
      </c>
      <c r="AT16" s="44"/>
      <c r="AU16" s="44">
        <f>IFERROR(__xludf.DUMMYFUNCTION("""COMPUTED_VALUE"""),39.0)</f>
        <v>39</v>
      </c>
      <c r="AV16" s="44">
        <f>IFERROR(__xludf.DUMMYFUNCTION("""COMPUTED_VALUE"""),9.0)</f>
        <v>9</v>
      </c>
      <c r="AW16" s="44">
        <f>IFERROR(__xludf.DUMMYFUNCTION("""COMPUTED_VALUE"""),1.0)</f>
        <v>1</v>
      </c>
      <c r="AX16" s="45">
        <f t="shared" si="2"/>
        <v>339</v>
      </c>
    </row>
    <row r="17" ht="15.75" customHeight="1">
      <c r="A17" s="46" t="s">
        <v>20</v>
      </c>
      <c r="B17" s="47" t="s">
        <v>20</v>
      </c>
      <c r="C17" s="48">
        <v>2.0</v>
      </c>
      <c r="D17" s="48">
        <v>563.0</v>
      </c>
      <c r="E17" s="49">
        <f>IFERROR(__xludf.DUMMYFUNCTION("""COMPUTED_VALUE"""),327.0)</f>
        <v>327</v>
      </c>
      <c r="F17" s="49"/>
      <c r="G17" s="49">
        <f>IFERROR(__xludf.DUMMYFUNCTION("""COMPUTED_VALUE"""),3.0)</f>
        <v>3</v>
      </c>
      <c r="H17" s="49">
        <f>IFERROR(__xludf.DUMMYFUNCTION("""COMPUTED_VALUE"""),324.0)</f>
        <v>324</v>
      </c>
      <c r="I17" s="44">
        <f>IFERROR(__xludf.DUMMYFUNCTION("""COMPUTED_VALUE"""),2.0)</f>
        <v>2</v>
      </c>
      <c r="J17" s="44">
        <f>IFERROR(__xludf.DUMMYFUNCTION("""COMPUTED_VALUE"""),4.0)</f>
        <v>4</v>
      </c>
      <c r="K17" s="44">
        <f>IFERROR(__xludf.DUMMYFUNCTION("""COMPUTED_VALUE"""),3.0)</f>
        <v>3</v>
      </c>
      <c r="L17" s="44"/>
      <c r="M17" s="44"/>
      <c r="N17" s="44"/>
      <c r="O17" s="44"/>
      <c r="P17" s="44"/>
      <c r="Q17" s="44">
        <f>IFERROR(__xludf.DUMMYFUNCTION("""COMPUTED_VALUE"""),1.0)</f>
        <v>1</v>
      </c>
      <c r="R17" s="44">
        <f>IFERROR(__xludf.DUMMYFUNCTION("""COMPUTED_VALUE"""),6.0)</f>
        <v>6</v>
      </c>
      <c r="S17" s="44"/>
      <c r="T17" s="44"/>
      <c r="U17" s="44"/>
      <c r="V17" s="44">
        <f>IFERROR(__xludf.DUMMYFUNCTION("""COMPUTED_VALUE"""),2.0)</f>
        <v>2</v>
      </c>
      <c r="W17" s="44"/>
      <c r="X17" s="44">
        <f>IFERROR(__xludf.DUMMYFUNCTION("""COMPUTED_VALUE"""),2.0)</f>
        <v>2</v>
      </c>
      <c r="Y17" s="44"/>
      <c r="Z17" s="44"/>
      <c r="AA17" s="44">
        <f>IFERROR(__xludf.DUMMYFUNCTION("""COMPUTED_VALUE"""),1.0)</f>
        <v>1</v>
      </c>
      <c r="AB17" s="44"/>
      <c r="AC17" s="44"/>
      <c r="AD17" s="44"/>
      <c r="AE17" s="44"/>
      <c r="AF17" s="44"/>
      <c r="AG17" s="44"/>
      <c r="AH17" s="44"/>
      <c r="AI17" s="44"/>
      <c r="AJ17" s="44"/>
      <c r="AK17" s="44"/>
      <c r="AL17" s="44"/>
      <c r="AM17" s="44">
        <f>IFERROR(__xludf.DUMMYFUNCTION("""COMPUTED_VALUE"""),59.0)</f>
        <v>59</v>
      </c>
      <c r="AN17" s="44">
        <f>IFERROR(__xludf.DUMMYFUNCTION("""COMPUTED_VALUE"""),3.0)</f>
        <v>3</v>
      </c>
      <c r="AO17" s="44"/>
      <c r="AP17" s="44"/>
      <c r="AQ17" s="44">
        <f>IFERROR(__xludf.DUMMYFUNCTION("""COMPUTED_VALUE"""),1.0)</f>
        <v>1</v>
      </c>
      <c r="AR17" s="44">
        <f>IFERROR(__xludf.DUMMYFUNCTION("""COMPUTED_VALUE"""),211.0)</f>
        <v>211</v>
      </c>
      <c r="AS17" s="44">
        <f>IFERROR(__xludf.DUMMYFUNCTION("""COMPUTED_VALUE"""),3.0)</f>
        <v>3</v>
      </c>
      <c r="AT17" s="44"/>
      <c r="AU17" s="44">
        <f>IFERROR(__xludf.DUMMYFUNCTION("""COMPUTED_VALUE"""),23.0)</f>
        <v>23</v>
      </c>
      <c r="AV17" s="44"/>
      <c r="AW17" s="44">
        <f>IFERROR(__xludf.DUMMYFUNCTION("""COMPUTED_VALUE"""),1.0)</f>
        <v>1</v>
      </c>
      <c r="AX17" s="45">
        <f t="shared" si="2"/>
        <v>322</v>
      </c>
    </row>
    <row r="18" ht="15.75" customHeight="1">
      <c r="A18" s="46" t="s">
        <v>20</v>
      </c>
      <c r="B18" s="47" t="s">
        <v>20</v>
      </c>
      <c r="C18" s="48">
        <v>3.0</v>
      </c>
      <c r="D18" s="48">
        <v>566.0</v>
      </c>
      <c r="E18" s="49">
        <f>IFERROR(__xludf.DUMMYFUNCTION("""COMPUTED_VALUE"""),341.0)</f>
        <v>341</v>
      </c>
      <c r="F18" s="49">
        <f>IFERROR(__xludf.DUMMYFUNCTION("""COMPUTED_VALUE"""),1.0)</f>
        <v>1</v>
      </c>
      <c r="G18" s="49">
        <f>IFERROR(__xludf.DUMMYFUNCTION("""COMPUTED_VALUE"""),3.0)</f>
        <v>3</v>
      </c>
      <c r="H18" s="49">
        <f>IFERROR(__xludf.DUMMYFUNCTION("""COMPUTED_VALUE"""),338.0)</f>
        <v>338</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f>IFERROR(__xludf.DUMMYFUNCTION("""COMPUTED_VALUE"""),1.0)</f>
        <v>1</v>
      </c>
      <c r="AK18" s="44"/>
      <c r="AL18" s="44"/>
      <c r="AM18" s="44">
        <f>IFERROR(__xludf.DUMMYFUNCTION("""COMPUTED_VALUE"""),62.0)</f>
        <v>62</v>
      </c>
      <c r="AN18" s="44">
        <f>IFERROR(__xludf.DUMMYFUNCTION("""COMPUTED_VALUE"""),2.0)</f>
        <v>2</v>
      </c>
      <c r="AO18" s="44">
        <f>IFERROR(__xludf.DUMMYFUNCTION("""COMPUTED_VALUE"""),3.0)</f>
        <v>3</v>
      </c>
      <c r="AP18" s="44">
        <f>IFERROR(__xludf.DUMMYFUNCTION("""COMPUTED_VALUE"""),1.0)</f>
        <v>1</v>
      </c>
      <c r="AQ18" s="44"/>
      <c r="AR18" s="44">
        <f>IFERROR(__xludf.DUMMYFUNCTION("""COMPUTED_VALUE"""),223.0)</f>
        <v>223</v>
      </c>
      <c r="AS18" s="44">
        <f>IFERROR(__xludf.DUMMYFUNCTION("""COMPUTED_VALUE"""),1.0)</f>
        <v>1</v>
      </c>
      <c r="AT18" s="44"/>
      <c r="AU18" s="44">
        <f>IFERROR(__xludf.DUMMYFUNCTION("""COMPUTED_VALUE"""),24.0)</f>
        <v>24</v>
      </c>
      <c r="AV18" s="44">
        <f>IFERROR(__xludf.DUMMYFUNCTION("""COMPUTED_VALUE"""),3.0)</f>
        <v>3</v>
      </c>
      <c r="AW18" s="44">
        <f>IFERROR(__xludf.DUMMYFUNCTION("""COMPUTED_VALUE"""),1.0)</f>
        <v>1</v>
      </c>
      <c r="AX18" s="45">
        <f t="shared" si="2"/>
        <v>321</v>
      </c>
    </row>
    <row r="19" ht="15.75" customHeight="1">
      <c r="A19" s="46" t="s">
        <v>20</v>
      </c>
      <c r="B19" s="47" t="s">
        <v>20</v>
      </c>
      <c r="C19" s="48">
        <v>4.0</v>
      </c>
      <c r="D19" s="48">
        <v>566.0</v>
      </c>
      <c r="E19" s="49">
        <f>IFERROR(__xludf.DUMMYFUNCTION("""COMPUTED_VALUE"""),347.0)</f>
        <v>347</v>
      </c>
      <c r="F19" s="49">
        <f>IFERROR(__xludf.DUMMYFUNCTION("""COMPUTED_VALUE"""),2.0)</f>
        <v>2</v>
      </c>
      <c r="G19" s="49">
        <f>IFERROR(__xludf.DUMMYFUNCTION("""COMPUTED_VALUE"""),3.0)</f>
        <v>3</v>
      </c>
      <c r="H19" s="49">
        <f>IFERROR(__xludf.DUMMYFUNCTION("""COMPUTED_VALUE"""),344.0)</f>
        <v>344</v>
      </c>
      <c r="I19" s="44">
        <f>IFERROR(__xludf.DUMMYFUNCTION("""COMPUTED_VALUE"""),1.0)</f>
        <v>1</v>
      </c>
      <c r="J19" s="44">
        <f>IFERROR(__xludf.DUMMYFUNCTION("""COMPUTED_VALUE"""),2.0)</f>
        <v>2</v>
      </c>
      <c r="K19" s="44">
        <f>IFERROR(__xludf.DUMMYFUNCTION("""COMPUTED_VALUE"""),15.0)</f>
        <v>15</v>
      </c>
      <c r="L19" s="44">
        <f>IFERROR(__xludf.DUMMYFUNCTION("""COMPUTED_VALUE"""),3.0)</f>
        <v>3</v>
      </c>
      <c r="M19" s="44">
        <f>IFERROR(__xludf.DUMMYFUNCTION("""COMPUTED_VALUE"""),1.0)</f>
        <v>1</v>
      </c>
      <c r="N19" s="44">
        <f>IFERROR(__xludf.DUMMYFUNCTION("""COMPUTED_VALUE"""),1.0)</f>
        <v>1</v>
      </c>
      <c r="O19" s="44">
        <f>IFERROR(__xludf.DUMMYFUNCTION("""COMPUTED_VALUE"""),1.0)</f>
        <v>1</v>
      </c>
      <c r="P19" s="44"/>
      <c r="Q19" s="44">
        <f>IFERROR(__xludf.DUMMYFUNCTION("""COMPUTED_VALUE"""),1.0)</f>
        <v>1</v>
      </c>
      <c r="R19" s="44"/>
      <c r="S19" s="44">
        <f>IFERROR(__xludf.DUMMYFUNCTION("""COMPUTED_VALUE"""),2.0)</f>
        <v>2</v>
      </c>
      <c r="T19" s="44"/>
      <c r="U19" s="44">
        <f>IFERROR(__xludf.DUMMYFUNCTION("""COMPUTED_VALUE"""),1.0)</f>
        <v>1</v>
      </c>
      <c r="V19" s="44"/>
      <c r="W19" s="44"/>
      <c r="X19" s="44"/>
      <c r="Y19" s="44">
        <f>IFERROR(__xludf.DUMMYFUNCTION("""COMPUTED_VALUE"""),2.0)</f>
        <v>2</v>
      </c>
      <c r="Z19" s="44"/>
      <c r="AA19" s="44">
        <f>IFERROR(__xludf.DUMMYFUNCTION("""COMPUTED_VALUE"""),2.0)</f>
        <v>2</v>
      </c>
      <c r="AB19" s="44"/>
      <c r="AC19" s="44"/>
      <c r="AD19" s="44"/>
      <c r="AE19" s="44"/>
      <c r="AF19" s="44"/>
      <c r="AG19" s="44"/>
      <c r="AH19" s="44"/>
      <c r="AI19" s="44">
        <f>IFERROR(__xludf.DUMMYFUNCTION("""COMPUTED_VALUE"""),2.0)</f>
        <v>2</v>
      </c>
      <c r="AJ19" s="44"/>
      <c r="AK19" s="44"/>
      <c r="AL19" s="44"/>
      <c r="AM19" s="44">
        <f>IFERROR(__xludf.DUMMYFUNCTION("""COMPUTED_VALUE"""),59.0)</f>
        <v>59</v>
      </c>
      <c r="AN19" s="44">
        <f>IFERROR(__xludf.DUMMYFUNCTION("""COMPUTED_VALUE"""),1.0)</f>
        <v>1</v>
      </c>
      <c r="AO19" s="44"/>
      <c r="AP19" s="44"/>
      <c r="AQ19" s="44"/>
      <c r="AR19" s="44">
        <f>IFERROR(__xludf.DUMMYFUNCTION("""COMPUTED_VALUE"""),188.0)</f>
        <v>188</v>
      </c>
      <c r="AS19" s="44">
        <f>IFERROR(__xludf.DUMMYFUNCTION("""COMPUTED_VALUE"""),2.0)</f>
        <v>2</v>
      </c>
      <c r="AT19" s="44"/>
      <c r="AU19" s="44">
        <f>IFERROR(__xludf.DUMMYFUNCTION("""COMPUTED_VALUE"""),48.0)</f>
        <v>48</v>
      </c>
      <c r="AV19" s="44">
        <f>IFERROR(__xludf.DUMMYFUNCTION("""COMPUTED_VALUE"""),3.0)</f>
        <v>3</v>
      </c>
      <c r="AW19" s="44">
        <f>IFERROR(__xludf.DUMMYFUNCTION("""COMPUTED_VALUE"""),1.0)</f>
        <v>1</v>
      </c>
      <c r="AX19" s="45">
        <f t="shared" si="2"/>
        <v>336</v>
      </c>
    </row>
    <row r="20" ht="15.75" customHeight="1">
      <c r="A20" s="46" t="s">
        <v>20</v>
      </c>
      <c r="B20" s="47" t="s">
        <v>20</v>
      </c>
      <c r="C20" s="48">
        <v>5.0</v>
      </c>
      <c r="D20" s="48">
        <v>566.0</v>
      </c>
      <c r="E20" s="49">
        <f>IFERROR(__xludf.DUMMYFUNCTION("""COMPUTED_VALUE"""),331.0)</f>
        <v>331</v>
      </c>
      <c r="F20" s="49">
        <f>IFERROR(__xludf.DUMMYFUNCTION("""COMPUTED_VALUE"""),1.0)</f>
        <v>1</v>
      </c>
      <c r="G20" s="49">
        <f>IFERROR(__xludf.DUMMYFUNCTION("""COMPUTED_VALUE"""),0.0)</f>
        <v>0</v>
      </c>
      <c r="H20" s="49">
        <f>IFERROR(__xludf.DUMMYFUNCTION("""COMPUTED_VALUE"""),331.0)</f>
        <v>331</v>
      </c>
      <c r="I20" s="44"/>
      <c r="J20" s="44"/>
      <c r="K20" s="44">
        <f>IFERROR(__xludf.DUMMYFUNCTION("""COMPUTED_VALUE"""),1.0)</f>
        <v>1</v>
      </c>
      <c r="L20" s="44"/>
      <c r="M20" s="44">
        <f>IFERROR(__xludf.DUMMYFUNCTION("""COMPUTED_VALUE"""),1.0)</f>
        <v>1</v>
      </c>
      <c r="N20" s="44"/>
      <c r="O20" s="44"/>
      <c r="P20" s="44"/>
      <c r="Q20" s="44"/>
      <c r="R20" s="44">
        <f>IFERROR(__xludf.DUMMYFUNCTION("""COMPUTED_VALUE"""),4.0)</f>
        <v>4</v>
      </c>
      <c r="S20" s="44"/>
      <c r="T20" s="44"/>
      <c r="U20" s="44"/>
      <c r="V20" s="44"/>
      <c r="W20" s="44"/>
      <c r="X20" s="44"/>
      <c r="Y20" s="44"/>
      <c r="Z20" s="44"/>
      <c r="AA20" s="44">
        <f>IFERROR(__xludf.DUMMYFUNCTION("""COMPUTED_VALUE"""),1.0)</f>
        <v>1</v>
      </c>
      <c r="AB20" s="44"/>
      <c r="AC20" s="44"/>
      <c r="AD20" s="44"/>
      <c r="AE20" s="44">
        <f>IFERROR(__xludf.DUMMYFUNCTION("""COMPUTED_VALUE"""),1.0)</f>
        <v>1</v>
      </c>
      <c r="AF20" s="44"/>
      <c r="AG20" s="44"/>
      <c r="AH20" s="44"/>
      <c r="AI20" s="44"/>
      <c r="AJ20" s="44"/>
      <c r="AK20" s="44"/>
      <c r="AL20" s="44"/>
      <c r="AM20" s="44">
        <f>IFERROR(__xludf.DUMMYFUNCTION("""COMPUTED_VALUE"""),63.0)</f>
        <v>63</v>
      </c>
      <c r="AN20" s="44">
        <f>IFERROR(__xludf.DUMMYFUNCTION("""COMPUTED_VALUE"""),1.0)</f>
        <v>1</v>
      </c>
      <c r="AO20" s="44"/>
      <c r="AP20" s="44"/>
      <c r="AQ20" s="44"/>
      <c r="AR20" s="44">
        <f>IFERROR(__xludf.DUMMYFUNCTION("""COMPUTED_VALUE"""),224.0)</f>
        <v>224</v>
      </c>
      <c r="AS20" s="44">
        <f>IFERROR(__xludf.DUMMYFUNCTION("""COMPUTED_VALUE"""),3.0)</f>
        <v>3</v>
      </c>
      <c r="AT20" s="44"/>
      <c r="AU20" s="44">
        <f>IFERROR(__xludf.DUMMYFUNCTION("""COMPUTED_VALUE"""),31.0)</f>
        <v>31</v>
      </c>
      <c r="AV20" s="44"/>
      <c r="AW20" s="44"/>
      <c r="AX20" s="45">
        <f t="shared" si="2"/>
        <v>330</v>
      </c>
    </row>
    <row r="21" ht="15.75" customHeight="1">
      <c r="A21" s="46" t="s">
        <v>20</v>
      </c>
      <c r="B21" s="47" t="s">
        <v>20</v>
      </c>
      <c r="C21" s="48">
        <v>6.0</v>
      </c>
      <c r="D21" s="48">
        <v>566.0</v>
      </c>
      <c r="E21" s="49">
        <f>IFERROR(__xludf.DUMMYFUNCTION("""COMPUTED_VALUE"""),313.0)</f>
        <v>313</v>
      </c>
      <c r="F21" s="49"/>
      <c r="G21" s="49">
        <f>IFERROR(__xludf.DUMMYFUNCTION("""COMPUTED_VALUE"""),0.0)</f>
        <v>0</v>
      </c>
      <c r="H21" s="49"/>
      <c r="I21" s="44"/>
      <c r="J21" s="44"/>
      <c r="K21" s="44"/>
      <c r="L21" s="44"/>
      <c r="M21" s="44"/>
      <c r="N21" s="44"/>
      <c r="O21" s="44"/>
      <c r="P21" s="44"/>
      <c r="Q21" s="44"/>
      <c r="R21" s="44"/>
      <c r="S21" s="44"/>
      <c r="T21" s="44"/>
      <c r="U21" s="44"/>
      <c r="V21" s="44">
        <f>IFERROR(__xludf.DUMMYFUNCTION("""COMPUTED_VALUE"""),3.0)</f>
        <v>3</v>
      </c>
      <c r="W21" s="44">
        <f>IFERROR(__xludf.DUMMYFUNCTION("""COMPUTED_VALUE"""),1.0)</f>
        <v>1</v>
      </c>
      <c r="X21" s="44"/>
      <c r="Y21" s="44"/>
      <c r="Z21" s="44"/>
      <c r="AA21" s="44"/>
      <c r="AB21" s="44"/>
      <c r="AC21" s="44"/>
      <c r="AD21" s="44"/>
      <c r="AE21" s="44"/>
      <c r="AF21" s="44"/>
      <c r="AG21" s="44"/>
      <c r="AH21" s="44"/>
      <c r="AI21" s="44"/>
      <c r="AJ21" s="44"/>
      <c r="AK21" s="44"/>
      <c r="AL21" s="44"/>
      <c r="AM21" s="44">
        <f>IFERROR(__xludf.DUMMYFUNCTION("""COMPUTED_VALUE"""),65.0)</f>
        <v>65</v>
      </c>
      <c r="AN21" s="44"/>
      <c r="AO21" s="44"/>
      <c r="AP21" s="44"/>
      <c r="AQ21" s="44"/>
      <c r="AR21" s="44">
        <f>IFERROR(__xludf.DUMMYFUNCTION("""COMPUTED_VALUE"""),209.0)</f>
        <v>209</v>
      </c>
      <c r="AS21" s="44">
        <f>IFERROR(__xludf.DUMMYFUNCTION("""COMPUTED_VALUE"""),3.0)</f>
        <v>3</v>
      </c>
      <c r="AT21" s="44"/>
      <c r="AU21" s="44">
        <f>IFERROR(__xludf.DUMMYFUNCTION("""COMPUTED_VALUE"""),28.0)</f>
        <v>28</v>
      </c>
      <c r="AV21" s="44"/>
      <c r="AW21" s="44"/>
      <c r="AX21" s="45">
        <f t="shared" si="2"/>
        <v>309</v>
      </c>
    </row>
    <row r="22" ht="15.75" customHeight="1">
      <c r="A22" s="46" t="s">
        <v>20</v>
      </c>
      <c r="B22" s="47" t="s">
        <v>249</v>
      </c>
      <c r="C22" s="48">
        <v>1.0</v>
      </c>
      <c r="D22" s="48">
        <v>293.0</v>
      </c>
      <c r="E22" s="49">
        <f>IFERROR(__xludf.DUMMYFUNCTION("""COMPUTED_VALUE"""),198.0)</f>
        <v>198</v>
      </c>
      <c r="F22" s="49"/>
      <c r="G22" s="49">
        <f>IFERROR(__xludf.DUMMYFUNCTION("""COMPUTED_VALUE"""),3.0)</f>
        <v>3</v>
      </c>
      <c r="H22" s="49">
        <f>IFERROR(__xludf.DUMMYFUNCTION("""COMPUTED_VALUE"""),195.0)</f>
        <v>195</v>
      </c>
      <c r="I22" s="44"/>
      <c r="J22" s="44">
        <f>IFERROR(__xludf.DUMMYFUNCTION("""COMPUTED_VALUE"""),1.0)</f>
        <v>1</v>
      </c>
      <c r="K22" s="44">
        <f>IFERROR(__xludf.DUMMYFUNCTION("""COMPUTED_VALUE"""),5.0)</f>
        <v>5</v>
      </c>
      <c r="L22" s="44"/>
      <c r="M22" s="44">
        <f>IFERROR(__xludf.DUMMYFUNCTION("""COMPUTED_VALUE"""),3.0)</f>
        <v>3</v>
      </c>
      <c r="N22" s="44"/>
      <c r="O22" s="44"/>
      <c r="P22" s="44"/>
      <c r="Q22" s="44"/>
      <c r="R22" s="44"/>
      <c r="S22" s="44"/>
      <c r="T22" s="44"/>
      <c r="U22" s="44"/>
      <c r="V22" s="44"/>
      <c r="W22" s="44">
        <f>IFERROR(__xludf.DUMMYFUNCTION("""COMPUTED_VALUE"""),1.0)</f>
        <v>1</v>
      </c>
      <c r="X22" s="44"/>
      <c r="Y22" s="44"/>
      <c r="Z22" s="44"/>
      <c r="AA22" s="44"/>
      <c r="AB22" s="44"/>
      <c r="AC22" s="44"/>
      <c r="AD22" s="44">
        <f>IFERROR(__xludf.DUMMYFUNCTION("""COMPUTED_VALUE"""),1.0)</f>
        <v>1</v>
      </c>
      <c r="AE22" s="44">
        <f>IFERROR(__xludf.DUMMYFUNCTION("""COMPUTED_VALUE"""),1.0)</f>
        <v>1</v>
      </c>
      <c r="AF22" s="44"/>
      <c r="AG22" s="44"/>
      <c r="AH22" s="44">
        <f>IFERROR(__xludf.DUMMYFUNCTION("""COMPUTED_VALUE"""),2.0)</f>
        <v>2</v>
      </c>
      <c r="AI22" s="44"/>
      <c r="AJ22" s="44"/>
      <c r="AK22" s="44"/>
      <c r="AL22" s="44">
        <f>IFERROR(__xludf.DUMMYFUNCTION("""COMPUTED_VALUE"""),1.0)</f>
        <v>1</v>
      </c>
      <c r="AM22" s="44">
        <f>IFERROR(__xludf.DUMMYFUNCTION("""COMPUTED_VALUE"""),2.0)</f>
        <v>2</v>
      </c>
      <c r="AN22" s="44"/>
      <c r="AO22" s="44"/>
      <c r="AP22" s="44">
        <f>IFERROR(__xludf.DUMMYFUNCTION("""COMPUTED_VALUE"""),1.0)</f>
        <v>1</v>
      </c>
      <c r="AQ22" s="44">
        <f>IFERROR(__xludf.DUMMYFUNCTION("""COMPUTED_VALUE"""),1.0)</f>
        <v>1</v>
      </c>
      <c r="AR22" s="44">
        <f>IFERROR(__xludf.DUMMYFUNCTION("""COMPUTED_VALUE"""),149.0)</f>
        <v>149</v>
      </c>
      <c r="AS22" s="44">
        <f>IFERROR(__xludf.DUMMYFUNCTION("""COMPUTED_VALUE"""),3.0)</f>
        <v>3</v>
      </c>
      <c r="AT22" s="44"/>
      <c r="AU22" s="44">
        <f>IFERROR(__xludf.DUMMYFUNCTION("""COMPUTED_VALUE"""),16.0)</f>
        <v>16</v>
      </c>
      <c r="AV22" s="44">
        <f>IFERROR(__xludf.DUMMYFUNCTION("""COMPUTED_VALUE"""),6.0)</f>
        <v>6</v>
      </c>
      <c r="AW22" s="44">
        <f>IFERROR(__xludf.DUMMYFUNCTION("""COMPUTED_VALUE"""),1.0)</f>
        <v>1</v>
      </c>
      <c r="AX22" s="45">
        <f t="shared" si="2"/>
        <v>194</v>
      </c>
    </row>
    <row r="23" ht="15.75" customHeight="1">
      <c r="A23" s="46" t="s">
        <v>20</v>
      </c>
      <c r="B23" s="47" t="s">
        <v>250</v>
      </c>
      <c r="C23" s="48">
        <v>1.0</v>
      </c>
      <c r="D23" s="48">
        <v>522.0</v>
      </c>
      <c r="E23" s="49">
        <f>IFERROR(__xludf.DUMMYFUNCTION("""COMPUTED_VALUE"""),325.0)</f>
        <v>325</v>
      </c>
      <c r="F23" s="49">
        <f>IFERROR(__xludf.DUMMYFUNCTION("""COMPUTED_VALUE"""),5.0)</f>
        <v>5</v>
      </c>
      <c r="G23" s="49"/>
      <c r="H23" s="49">
        <f>IFERROR(__xludf.DUMMYFUNCTION("""COMPUTED_VALUE"""),323.0)</f>
        <v>323</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f>IFERROR(__xludf.DUMMYFUNCTION("""COMPUTED_VALUE"""),1.0)</f>
        <v>1</v>
      </c>
      <c r="AL23" s="44"/>
      <c r="AM23" s="44">
        <f>IFERROR(__xludf.DUMMYFUNCTION("""COMPUTED_VALUE"""),3.0)</f>
        <v>3</v>
      </c>
      <c r="AN23" s="44"/>
      <c r="AO23" s="44"/>
      <c r="AP23" s="44"/>
      <c r="AQ23" s="44">
        <f>IFERROR(__xludf.DUMMYFUNCTION("""COMPUTED_VALUE"""),3.0)</f>
        <v>3</v>
      </c>
      <c r="AR23" s="44">
        <f>IFERROR(__xludf.DUMMYFUNCTION("""COMPUTED_VALUE"""),180.0)</f>
        <v>180</v>
      </c>
      <c r="AS23" s="44">
        <f>IFERROR(__xludf.DUMMYFUNCTION("""COMPUTED_VALUE"""),9.0)</f>
        <v>9</v>
      </c>
      <c r="AT23" s="44"/>
      <c r="AU23" s="44">
        <f>IFERROR(__xludf.DUMMYFUNCTION("""COMPUTED_VALUE"""),100.0)</f>
        <v>100</v>
      </c>
      <c r="AV23" s="44">
        <f>IFERROR(__xludf.DUMMYFUNCTION("""COMPUTED_VALUE"""),11.0)</f>
        <v>11</v>
      </c>
      <c r="AW23" s="44">
        <f>IFERROR(__xludf.DUMMYFUNCTION("""COMPUTED_VALUE"""),4.0)</f>
        <v>4</v>
      </c>
      <c r="AX23" s="45">
        <f t="shared" si="2"/>
        <v>311</v>
      </c>
    </row>
    <row r="24" ht="15.75" customHeight="1">
      <c r="A24" s="46" t="s">
        <v>20</v>
      </c>
      <c r="B24" s="47" t="s">
        <v>251</v>
      </c>
      <c r="C24" s="48">
        <v>1.0</v>
      </c>
      <c r="D24" s="48">
        <v>344.0</v>
      </c>
      <c r="E24" s="49">
        <f>IFERROR(__xludf.DUMMYFUNCTION("""COMPUTED_VALUE"""),201.0)</f>
        <v>201</v>
      </c>
      <c r="F24" s="49"/>
      <c r="G24" s="49">
        <f>IFERROR(__xludf.DUMMYFUNCTION("""COMPUTED_VALUE"""),2.0)</f>
        <v>2</v>
      </c>
      <c r="H24" s="49"/>
      <c r="I24" s="44"/>
      <c r="J24" s="44"/>
      <c r="K24" s="44">
        <f>IFERROR(__xludf.DUMMYFUNCTION("""COMPUTED_VALUE"""),1.0)</f>
        <v>1</v>
      </c>
      <c r="L24" s="44">
        <f>IFERROR(__xludf.DUMMYFUNCTION("""COMPUTED_VALUE"""),1.0)</f>
        <v>1</v>
      </c>
      <c r="M24" s="44"/>
      <c r="N24" s="44"/>
      <c r="O24" s="44"/>
      <c r="P24" s="44"/>
      <c r="Q24" s="44"/>
      <c r="R24" s="44">
        <f>IFERROR(__xludf.DUMMYFUNCTION("""COMPUTED_VALUE"""),32.0)</f>
        <v>32</v>
      </c>
      <c r="S24" s="44"/>
      <c r="T24" s="44"/>
      <c r="U24" s="44"/>
      <c r="V24" s="44"/>
      <c r="W24" s="44"/>
      <c r="X24" s="44"/>
      <c r="Y24" s="44"/>
      <c r="Z24" s="44"/>
      <c r="AA24" s="44">
        <f>IFERROR(__xludf.DUMMYFUNCTION("""COMPUTED_VALUE"""),1.0)</f>
        <v>1</v>
      </c>
      <c r="AB24" s="44"/>
      <c r="AC24" s="44"/>
      <c r="AD24" s="44"/>
      <c r="AE24" s="44"/>
      <c r="AF24" s="44"/>
      <c r="AG24" s="44"/>
      <c r="AH24" s="44"/>
      <c r="AI24" s="44"/>
      <c r="AJ24" s="44"/>
      <c r="AK24" s="44"/>
      <c r="AL24" s="44"/>
      <c r="AM24" s="44">
        <f>IFERROR(__xludf.DUMMYFUNCTION("""COMPUTED_VALUE"""),12.0)</f>
        <v>12</v>
      </c>
      <c r="AN24" s="44"/>
      <c r="AO24" s="44"/>
      <c r="AP24" s="44"/>
      <c r="AQ24" s="44"/>
      <c r="AR24" s="44"/>
      <c r="AS24" s="44"/>
      <c r="AT24" s="44"/>
      <c r="AU24" s="44">
        <f>IFERROR(__xludf.DUMMYFUNCTION("""COMPUTED_VALUE"""),14.0)</f>
        <v>14</v>
      </c>
      <c r="AV24" s="44">
        <f>IFERROR(__xludf.DUMMYFUNCTION("""COMPUTED_VALUE"""),2.0)</f>
        <v>2</v>
      </c>
      <c r="AW24" s="44">
        <f>IFERROR(__xludf.DUMMYFUNCTION("""COMPUTED_VALUE"""),1.0)</f>
        <v>1</v>
      </c>
      <c r="AX24" s="45">
        <f t="shared" si="2"/>
        <v>64</v>
      </c>
    </row>
    <row r="25" ht="15.75" customHeight="1">
      <c r="A25" s="46" t="s">
        <v>20</v>
      </c>
      <c r="B25" s="47" t="s">
        <v>252</v>
      </c>
      <c r="C25" s="48">
        <v>1.0</v>
      </c>
      <c r="D25" s="48">
        <v>465.0</v>
      </c>
      <c r="E25" s="49">
        <f>IFERROR(__xludf.DUMMYFUNCTION("""COMPUTED_VALUE"""),273.0)</f>
        <v>273</v>
      </c>
      <c r="F25" s="49"/>
      <c r="G25" s="49"/>
      <c r="H25" s="49"/>
      <c r="I25" s="44">
        <f>IFERROR(__xludf.DUMMYFUNCTION("""COMPUTED_VALUE"""),2.0)</f>
        <v>2</v>
      </c>
      <c r="J25" s="44">
        <f>IFERROR(__xludf.DUMMYFUNCTION("""COMPUTED_VALUE"""),2.0)</f>
        <v>2</v>
      </c>
      <c r="K25" s="44">
        <f>IFERROR(__xludf.DUMMYFUNCTION("""COMPUTED_VALUE"""),3.0)</f>
        <v>3</v>
      </c>
      <c r="L25" s="44"/>
      <c r="M25" s="44"/>
      <c r="N25" s="44"/>
      <c r="O25" s="44"/>
      <c r="P25" s="44"/>
      <c r="Q25" s="44"/>
      <c r="R25" s="44">
        <f>IFERROR(__xludf.DUMMYFUNCTION("""COMPUTED_VALUE"""),65.0)</f>
        <v>65</v>
      </c>
      <c r="S25" s="44"/>
      <c r="T25" s="44"/>
      <c r="U25" s="44"/>
      <c r="V25" s="44"/>
      <c r="W25" s="44"/>
      <c r="X25" s="44"/>
      <c r="Y25" s="44"/>
      <c r="Z25" s="44"/>
      <c r="AA25" s="44"/>
      <c r="AB25" s="44"/>
      <c r="AC25" s="44"/>
      <c r="AD25" s="44"/>
      <c r="AE25" s="44"/>
      <c r="AF25" s="44"/>
      <c r="AG25" s="44"/>
      <c r="AH25" s="44"/>
      <c r="AI25" s="44"/>
      <c r="AJ25" s="44">
        <f>IFERROR(__xludf.DUMMYFUNCTION("""COMPUTED_VALUE"""),1.0)</f>
        <v>1</v>
      </c>
      <c r="AK25" s="44"/>
      <c r="AL25" s="44"/>
      <c r="AM25" s="44">
        <f>IFERROR(__xludf.DUMMYFUNCTION("""COMPUTED_VALUE"""),41.0)</f>
        <v>41</v>
      </c>
      <c r="AN25" s="44"/>
      <c r="AO25" s="44"/>
      <c r="AP25" s="44"/>
      <c r="AQ25" s="44"/>
      <c r="AR25" s="44">
        <f>IFERROR(__xludf.DUMMYFUNCTION("""COMPUTED_VALUE"""),145.0)</f>
        <v>145</v>
      </c>
      <c r="AS25" s="44"/>
      <c r="AT25" s="44"/>
      <c r="AU25" s="44">
        <f>IFERROR(__xludf.DUMMYFUNCTION("""COMPUTED_VALUE"""),3.0)</f>
        <v>3</v>
      </c>
      <c r="AV25" s="44"/>
      <c r="AW25" s="44"/>
      <c r="AX25" s="45">
        <f t="shared" si="2"/>
        <v>262</v>
      </c>
    </row>
    <row r="26" ht="15.75" customHeight="1">
      <c r="A26" s="46" t="s">
        <v>20</v>
      </c>
      <c r="B26" s="47" t="s">
        <v>253</v>
      </c>
      <c r="C26" s="48">
        <v>1.0</v>
      </c>
      <c r="D26" s="48">
        <v>549.0</v>
      </c>
      <c r="E26" s="49">
        <f>IFERROR(__xludf.DUMMYFUNCTION("""COMPUTED_VALUE"""),308.0)</f>
        <v>308</v>
      </c>
      <c r="F26" s="49">
        <f>IFERROR(__xludf.DUMMYFUNCTION("""COMPUTED_VALUE"""),1.0)</f>
        <v>1</v>
      </c>
      <c r="G26" s="49">
        <f>IFERROR(__xludf.DUMMYFUNCTION("""COMPUTED_VALUE"""),4.0)</f>
        <v>4</v>
      </c>
      <c r="H26" s="49">
        <f>IFERROR(__xludf.DUMMYFUNCTION("""COMPUTED_VALUE"""),304.0)</f>
        <v>304</v>
      </c>
      <c r="I26" s="44">
        <f>IFERROR(__xludf.DUMMYFUNCTION("""COMPUTED_VALUE"""),3.0)</f>
        <v>3</v>
      </c>
      <c r="J26" s="44">
        <f>IFERROR(__xludf.DUMMYFUNCTION("""COMPUTED_VALUE"""),3.0)</f>
        <v>3</v>
      </c>
      <c r="K26" s="44">
        <f>IFERROR(__xludf.DUMMYFUNCTION("""COMPUTED_VALUE"""),1.0)</f>
        <v>1</v>
      </c>
      <c r="L26" s="44"/>
      <c r="M26" s="44"/>
      <c r="N26" s="44"/>
      <c r="O26" s="44"/>
      <c r="P26" s="44">
        <f>IFERROR(__xludf.DUMMYFUNCTION("""COMPUTED_VALUE"""),1.0)</f>
        <v>1</v>
      </c>
      <c r="Q26" s="44"/>
      <c r="R26" s="44">
        <f>IFERROR(__xludf.DUMMYFUNCTION("""COMPUTED_VALUE"""),18.0)</f>
        <v>18</v>
      </c>
      <c r="S26" s="44">
        <f>IFERROR(__xludf.DUMMYFUNCTION("""COMPUTED_VALUE"""),1.0)</f>
        <v>1</v>
      </c>
      <c r="T26" s="44"/>
      <c r="U26" s="44"/>
      <c r="V26" s="44">
        <f>IFERROR(__xludf.DUMMYFUNCTION("""COMPUTED_VALUE"""),1.0)</f>
        <v>1</v>
      </c>
      <c r="W26" s="44"/>
      <c r="X26" s="44">
        <f>IFERROR(__xludf.DUMMYFUNCTION("""COMPUTED_VALUE"""),1.0)</f>
        <v>1</v>
      </c>
      <c r="Y26" s="44"/>
      <c r="Z26" s="44">
        <f>IFERROR(__xludf.DUMMYFUNCTION("""COMPUTED_VALUE"""),6.0)</f>
        <v>6</v>
      </c>
      <c r="AA26" s="44"/>
      <c r="AB26" s="44">
        <f>IFERROR(__xludf.DUMMYFUNCTION("""COMPUTED_VALUE"""),1.0)</f>
        <v>1</v>
      </c>
      <c r="AC26" s="44"/>
      <c r="AD26" s="44"/>
      <c r="AE26" s="44">
        <f>IFERROR(__xludf.DUMMYFUNCTION("""COMPUTED_VALUE"""),1.0)</f>
        <v>1</v>
      </c>
      <c r="AF26" s="44"/>
      <c r="AG26" s="44"/>
      <c r="AH26" s="44"/>
      <c r="AI26" s="44"/>
      <c r="AJ26" s="44"/>
      <c r="AK26" s="44"/>
      <c r="AL26" s="44"/>
      <c r="AM26" s="44">
        <f>IFERROR(__xludf.DUMMYFUNCTION("""COMPUTED_VALUE"""),35.0)</f>
        <v>35</v>
      </c>
      <c r="AN26" s="44"/>
      <c r="AO26" s="44"/>
      <c r="AP26" s="44"/>
      <c r="AQ26" s="44">
        <f>IFERROR(__xludf.DUMMYFUNCTION("""COMPUTED_VALUE"""),1.0)</f>
        <v>1</v>
      </c>
      <c r="AR26" s="44">
        <f>IFERROR(__xludf.DUMMYFUNCTION("""COMPUTED_VALUE"""),174.0)</f>
        <v>174</v>
      </c>
      <c r="AS26" s="44">
        <f>IFERROR(__xludf.DUMMYFUNCTION("""COMPUTED_VALUE"""),3.0)</f>
        <v>3</v>
      </c>
      <c r="AT26" s="44"/>
      <c r="AU26" s="44">
        <f>IFERROR(__xludf.DUMMYFUNCTION("""COMPUTED_VALUE"""),52.0)</f>
        <v>52</v>
      </c>
      <c r="AV26" s="44">
        <f>IFERROR(__xludf.DUMMYFUNCTION("""COMPUTED_VALUE"""),1.0)</f>
        <v>1</v>
      </c>
      <c r="AW26" s="44">
        <f>IFERROR(__xludf.DUMMYFUNCTION("""COMPUTED_VALUE"""),1.0)</f>
        <v>1</v>
      </c>
      <c r="AX26" s="45">
        <f t="shared" si="2"/>
        <v>304</v>
      </c>
    </row>
    <row r="27" ht="15.75" customHeight="1">
      <c r="A27" s="46" t="s">
        <v>20</v>
      </c>
      <c r="B27" s="47" t="s">
        <v>253</v>
      </c>
      <c r="C27" s="48">
        <v>2.0</v>
      </c>
      <c r="D27" s="48">
        <v>547.0</v>
      </c>
      <c r="E27" s="49">
        <f>IFERROR(__xludf.DUMMYFUNCTION("""COMPUTED_VALUE"""),312.0)</f>
        <v>312</v>
      </c>
      <c r="F27" s="49">
        <f>IFERROR(__xludf.DUMMYFUNCTION("""COMPUTED_VALUE"""),2.0)</f>
        <v>2</v>
      </c>
      <c r="G27" s="49">
        <f>IFERROR(__xludf.DUMMYFUNCTION("""COMPUTED_VALUE"""),3.0)</f>
        <v>3</v>
      </c>
      <c r="H27" s="49">
        <f>IFERROR(__xludf.DUMMYFUNCTION("""COMPUTED_VALUE"""),308.0)</f>
        <v>308</v>
      </c>
      <c r="I27" s="44">
        <f>IFERROR(__xludf.DUMMYFUNCTION("""COMPUTED_VALUE"""),2.0)</f>
        <v>2</v>
      </c>
      <c r="J27" s="44">
        <f>IFERROR(__xludf.DUMMYFUNCTION("""COMPUTED_VALUE"""),1.0)</f>
        <v>1</v>
      </c>
      <c r="K27" s="44">
        <f>IFERROR(__xludf.DUMMYFUNCTION("""COMPUTED_VALUE"""),4.0)</f>
        <v>4</v>
      </c>
      <c r="L27" s="44"/>
      <c r="M27" s="44">
        <f>IFERROR(__xludf.DUMMYFUNCTION("""COMPUTED_VALUE"""),1.0)</f>
        <v>1</v>
      </c>
      <c r="N27" s="44"/>
      <c r="O27" s="44"/>
      <c r="P27" s="44">
        <f>IFERROR(__xludf.DUMMYFUNCTION("""COMPUTED_VALUE"""),1.0)</f>
        <v>1</v>
      </c>
      <c r="Q27" s="44">
        <f>IFERROR(__xludf.DUMMYFUNCTION("""COMPUTED_VALUE"""),1.0)</f>
        <v>1</v>
      </c>
      <c r="R27" s="44">
        <f>IFERROR(__xludf.DUMMYFUNCTION("""COMPUTED_VALUE"""),23.0)</f>
        <v>23</v>
      </c>
      <c r="S27" s="44"/>
      <c r="T27" s="44"/>
      <c r="U27" s="44"/>
      <c r="V27" s="44"/>
      <c r="W27" s="44"/>
      <c r="X27" s="44"/>
      <c r="Y27" s="44"/>
      <c r="Z27" s="44">
        <f>IFERROR(__xludf.DUMMYFUNCTION("""COMPUTED_VALUE"""),10.0)</f>
        <v>10</v>
      </c>
      <c r="AA27" s="44">
        <f>IFERROR(__xludf.DUMMYFUNCTION("""COMPUTED_VALUE"""),1.0)</f>
        <v>1</v>
      </c>
      <c r="AB27" s="44"/>
      <c r="AC27" s="44"/>
      <c r="AD27" s="44">
        <f>IFERROR(__xludf.DUMMYFUNCTION("""COMPUTED_VALUE"""),4.0)</f>
        <v>4</v>
      </c>
      <c r="AE27" s="44">
        <f>IFERROR(__xludf.DUMMYFUNCTION("""COMPUTED_VALUE"""),1.0)</f>
        <v>1</v>
      </c>
      <c r="AF27" s="44"/>
      <c r="AG27" s="44"/>
      <c r="AH27" s="44"/>
      <c r="AI27" s="44"/>
      <c r="AJ27" s="44">
        <f>IFERROR(__xludf.DUMMYFUNCTION("""COMPUTED_VALUE"""),1.0)</f>
        <v>1</v>
      </c>
      <c r="AK27" s="44">
        <f>IFERROR(__xludf.DUMMYFUNCTION("""COMPUTED_VALUE"""),1.0)</f>
        <v>1</v>
      </c>
      <c r="AL27" s="44"/>
      <c r="AM27" s="44">
        <f>IFERROR(__xludf.DUMMYFUNCTION("""COMPUTED_VALUE"""),36.0)</f>
        <v>36</v>
      </c>
      <c r="AN27" s="44"/>
      <c r="AO27" s="44"/>
      <c r="AP27" s="44"/>
      <c r="AQ27" s="44">
        <f>IFERROR(__xludf.DUMMYFUNCTION("""COMPUTED_VALUE"""),1.0)</f>
        <v>1</v>
      </c>
      <c r="AR27" s="44">
        <f>IFERROR(__xludf.DUMMYFUNCTION("""COMPUTED_VALUE"""),182.0)</f>
        <v>182</v>
      </c>
      <c r="AS27" s="44">
        <f>IFERROR(__xludf.DUMMYFUNCTION("""COMPUTED_VALUE"""),2.0)</f>
        <v>2</v>
      </c>
      <c r="AT27" s="44"/>
      <c r="AU27" s="44">
        <f>IFERROR(__xludf.DUMMYFUNCTION("""COMPUTED_VALUE"""),34.0)</f>
        <v>34</v>
      </c>
      <c r="AV27" s="44">
        <f>IFERROR(__xludf.DUMMYFUNCTION("""COMPUTED_VALUE"""),1.0)</f>
        <v>1</v>
      </c>
      <c r="AW27" s="44">
        <f>IFERROR(__xludf.DUMMYFUNCTION("""COMPUTED_VALUE"""),1.0)</f>
        <v>1</v>
      </c>
      <c r="AX27" s="45">
        <f t="shared" si="2"/>
        <v>308</v>
      </c>
    </row>
    <row r="28" ht="15.75" customHeight="1">
      <c r="A28" s="46" t="s">
        <v>20</v>
      </c>
      <c r="B28" s="47" t="s">
        <v>253</v>
      </c>
      <c r="C28" s="48">
        <v>3.0</v>
      </c>
      <c r="D28" s="48">
        <v>549.0</v>
      </c>
      <c r="E28" s="49">
        <f>IFERROR(__xludf.DUMMYFUNCTION("""COMPUTED_VALUE"""),312.0)</f>
        <v>312</v>
      </c>
      <c r="F28" s="49">
        <f>IFERROR(__xludf.DUMMYFUNCTION("""COMPUTED_VALUE"""),4.0)</f>
        <v>4</v>
      </c>
      <c r="G28" s="49">
        <f>IFERROR(__xludf.DUMMYFUNCTION("""COMPUTED_VALUE"""),3.0)</f>
        <v>3</v>
      </c>
      <c r="H28" s="49">
        <f>IFERROR(__xludf.DUMMYFUNCTION("""COMPUTED_VALUE"""),309.0)</f>
        <v>309</v>
      </c>
      <c r="I28" s="44">
        <f>IFERROR(__xludf.DUMMYFUNCTION("""COMPUTED_VALUE"""),1.0)</f>
        <v>1</v>
      </c>
      <c r="J28" s="44"/>
      <c r="K28" s="44">
        <f>IFERROR(__xludf.DUMMYFUNCTION("""COMPUTED_VALUE"""),5.0)</f>
        <v>5</v>
      </c>
      <c r="L28" s="44"/>
      <c r="M28" s="44"/>
      <c r="N28" s="44"/>
      <c r="O28" s="44"/>
      <c r="P28" s="44"/>
      <c r="Q28" s="44"/>
      <c r="R28" s="44">
        <f>IFERROR(__xludf.DUMMYFUNCTION("""COMPUTED_VALUE"""),13.0)</f>
        <v>13</v>
      </c>
      <c r="S28" s="44"/>
      <c r="T28" s="44"/>
      <c r="U28" s="44"/>
      <c r="V28" s="44"/>
      <c r="W28" s="44"/>
      <c r="X28" s="44">
        <f>IFERROR(__xludf.DUMMYFUNCTION("""COMPUTED_VALUE"""),1.0)</f>
        <v>1</v>
      </c>
      <c r="Y28" s="44"/>
      <c r="Z28" s="44">
        <f>IFERROR(__xludf.DUMMYFUNCTION("""COMPUTED_VALUE"""),5.0)</f>
        <v>5</v>
      </c>
      <c r="AA28" s="44"/>
      <c r="AB28" s="44"/>
      <c r="AC28" s="44"/>
      <c r="AD28" s="44">
        <f>IFERROR(__xludf.DUMMYFUNCTION("""COMPUTED_VALUE"""),2.0)</f>
        <v>2</v>
      </c>
      <c r="AE28" s="44"/>
      <c r="AF28" s="44"/>
      <c r="AG28" s="44"/>
      <c r="AH28" s="44"/>
      <c r="AI28" s="44"/>
      <c r="AJ28" s="44"/>
      <c r="AK28" s="44">
        <f>IFERROR(__xludf.DUMMYFUNCTION("""COMPUTED_VALUE"""),1.0)</f>
        <v>1</v>
      </c>
      <c r="AL28" s="44"/>
      <c r="AM28" s="44">
        <f>IFERROR(__xludf.DUMMYFUNCTION("""COMPUTED_VALUE"""),32.0)</f>
        <v>32</v>
      </c>
      <c r="AN28" s="44">
        <f>IFERROR(__xludf.DUMMYFUNCTION("""COMPUTED_VALUE"""),3.0)</f>
        <v>3</v>
      </c>
      <c r="AO28" s="44"/>
      <c r="AP28" s="44"/>
      <c r="AQ28" s="44">
        <f>IFERROR(__xludf.DUMMYFUNCTION("""COMPUTED_VALUE"""),1.0)</f>
        <v>1</v>
      </c>
      <c r="AR28" s="44">
        <f>IFERROR(__xludf.DUMMYFUNCTION("""COMPUTED_VALUE"""),192.0)</f>
        <v>192</v>
      </c>
      <c r="AS28" s="44">
        <f>IFERROR(__xludf.DUMMYFUNCTION("""COMPUTED_VALUE"""),3.0)</f>
        <v>3</v>
      </c>
      <c r="AT28" s="44"/>
      <c r="AU28" s="44">
        <f>IFERROR(__xludf.DUMMYFUNCTION("""COMPUTED_VALUE"""),42.0)</f>
        <v>42</v>
      </c>
      <c r="AV28" s="44">
        <f>IFERROR(__xludf.DUMMYFUNCTION("""COMPUTED_VALUE"""),5.0)</f>
        <v>5</v>
      </c>
      <c r="AW28" s="44">
        <f>IFERROR(__xludf.DUMMYFUNCTION("""COMPUTED_VALUE"""),1.0)</f>
        <v>1</v>
      </c>
      <c r="AX28" s="45">
        <f t="shared" si="2"/>
        <v>307</v>
      </c>
    </row>
    <row r="29" ht="15.75" customHeight="1">
      <c r="A29" s="46" t="s">
        <v>20</v>
      </c>
      <c r="B29" s="47" t="s">
        <v>254</v>
      </c>
      <c r="C29" s="48">
        <v>1.0</v>
      </c>
      <c r="D29" s="48">
        <v>363.0</v>
      </c>
      <c r="E29" s="49">
        <f>IFERROR(__xludf.DUMMYFUNCTION("""COMPUTED_VALUE"""),248.0)</f>
        <v>248</v>
      </c>
      <c r="F29" s="49">
        <f>IFERROR(__xludf.DUMMYFUNCTION("""COMPUTED_VALUE"""),1.0)</f>
        <v>1</v>
      </c>
      <c r="G29" s="49">
        <f>IFERROR(__xludf.DUMMYFUNCTION("""COMPUTED_VALUE"""),6.0)</f>
        <v>6</v>
      </c>
      <c r="H29" s="49">
        <f>IFERROR(__xludf.DUMMYFUNCTION("""COMPUTED_VALUE"""),242.0)</f>
        <v>242</v>
      </c>
      <c r="I29" s="44">
        <f>IFERROR(__xludf.DUMMYFUNCTION("""COMPUTED_VALUE"""),7.0)</f>
        <v>7</v>
      </c>
      <c r="J29" s="44"/>
      <c r="K29" s="44">
        <f>IFERROR(__xludf.DUMMYFUNCTION("""COMPUTED_VALUE"""),2.0)</f>
        <v>2</v>
      </c>
      <c r="L29" s="44"/>
      <c r="M29" s="44"/>
      <c r="N29" s="44"/>
      <c r="O29" s="44"/>
      <c r="P29" s="44"/>
      <c r="Q29" s="44">
        <f>IFERROR(__xludf.DUMMYFUNCTION("""COMPUTED_VALUE"""),3.0)</f>
        <v>3</v>
      </c>
      <c r="R29" s="44">
        <f>IFERROR(__xludf.DUMMYFUNCTION("""COMPUTED_VALUE"""),30.0)</f>
        <v>30</v>
      </c>
      <c r="S29" s="44">
        <f>IFERROR(__xludf.DUMMYFUNCTION("""COMPUTED_VALUE"""),1.0)</f>
        <v>1</v>
      </c>
      <c r="T29" s="44"/>
      <c r="U29" s="44"/>
      <c r="V29" s="44">
        <f>IFERROR(__xludf.DUMMYFUNCTION("""COMPUTED_VALUE"""),1.0)</f>
        <v>1</v>
      </c>
      <c r="W29" s="44"/>
      <c r="X29" s="44">
        <f>IFERROR(__xludf.DUMMYFUNCTION("""COMPUTED_VALUE"""),1.0)</f>
        <v>1</v>
      </c>
      <c r="Y29" s="44"/>
      <c r="Z29" s="44"/>
      <c r="AA29" s="44"/>
      <c r="AB29" s="44">
        <f>IFERROR(__xludf.DUMMYFUNCTION("""COMPUTED_VALUE"""),1.0)</f>
        <v>1</v>
      </c>
      <c r="AC29" s="44"/>
      <c r="AD29" s="44"/>
      <c r="AE29" s="44"/>
      <c r="AF29" s="44">
        <f>IFERROR(__xludf.DUMMYFUNCTION("""COMPUTED_VALUE"""),1.0)</f>
        <v>1</v>
      </c>
      <c r="AG29" s="44"/>
      <c r="AH29" s="44">
        <f>IFERROR(__xludf.DUMMYFUNCTION("""COMPUTED_VALUE"""),2.0)</f>
        <v>2</v>
      </c>
      <c r="AI29" s="44"/>
      <c r="AJ29" s="44"/>
      <c r="AK29" s="44">
        <f>IFERROR(__xludf.DUMMYFUNCTION("""COMPUTED_VALUE"""),1.0)</f>
        <v>1</v>
      </c>
      <c r="AL29" s="44">
        <f>IFERROR(__xludf.DUMMYFUNCTION("""COMPUTED_VALUE"""),1.0)</f>
        <v>1</v>
      </c>
      <c r="AM29" s="44">
        <f>IFERROR(__xludf.DUMMYFUNCTION("""COMPUTED_VALUE"""),2.0)</f>
        <v>2</v>
      </c>
      <c r="AN29" s="44"/>
      <c r="AO29" s="44"/>
      <c r="AP29" s="44"/>
      <c r="AQ29" s="44">
        <f>IFERROR(__xludf.DUMMYFUNCTION("""COMPUTED_VALUE"""),1.0)</f>
        <v>1</v>
      </c>
      <c r="AR29" s="44">
        <f>IFERROR(__xludf.DUMMYFUNCTION("""COMPUTED_VALUE"""),131.0)</f>
        <v>131</v>
      </c>
      <c r="AS29" s="44">
        <f>IFERROR(__xludf.DUMMYFUNCTION("""COMPUTED_VALUE"""),4.0)</f>
        <v>4</v>
      </c>
      <c r="AT29" s="44"/>
      <c r="AU29" s="44">
        <f>IFERROR(__xludf.DUMMYFUNCTION("""COMPUTED_VALUE"""),46.0)</f>
        <v>46</v>
      </c>
      <c r="AV29" s="44">
        <f>IFERROR(__xludf.DUMMYFUNCTION("""COMPUTED_VALUE"""),5.0)</f>
        <v>5</v>
      </c>
      <c r="AW29" s="44">
        <f>IFERROR(__xludf.DUMMYFUNCTION("""COMPUTED_VALUE"""),2.0)</f>
        <v>2</v>
      </c>
      <c r="AX29" s="45">
        <f t="shared" si="2"/>
        <v>242</v>
      </c>
    </row>
  </sheetData>
  <conditionalFormatting sqref="AX4:AX29">
    <cfRule type="cellIs" dxfId="4" priority="1" operator="equal">
      <formula>H4</formula>
    </cfRule>
  </conditionalFormatting>
  <conditionalFormatting sqref="AX4:AX29">
    <cfRule type="cellIs" dxfId="5" priority="2" operator="notEqual">
      <formula>H4</formula>
    </cfRule>
  </conditionalFormatting>
  <dataValidations>
    <dataValidation type="decimal" allowBlank="1" showDropDown="1" sqref="F4:X29">
      <formula1>0.0</formula1>
      <formula2>600.0</formula2>
    </dataValidation>
  </dataValidations>
  <printOptions gridLines="1" horizontalCentered="1"/>
  <pageMargins bottom="0.75" footer="0.0" header="0.0" left="0.7" right="0.7" top="0.75"/>
  <pageSetup fitToHeight="0" cellComments="atEnd" orientation="landscape" pageOrder="overThenDown"/>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17.5"/>
    <col customWidth="1" min="2" max="49" width="6.5"/>
  </cols>
  <sheetData>
    <row r="1" ht="117.0" customHeight="1">
      <c r="A1" s="1"/>
      <c r="B1" s="2" t="str">
        <f>IFERROR(__xludf.DUMMYFUNCTION("IMPORTRANGE(""1cbpdEn7l8YE46L_khlfRfxyURNjuxAXUCD-NNVdtKWI"",""Resultats!D1:AV1"")"),"")</f>
        <v/>
      </c>
      <c r="C1" s="3"/>
      <c r="D1" s="2"/>
      <c r="E1" s="2"/>
      <c r="F1" s="4" t="str">
        <f>IFERROR(__xludf.DUMMYFUNCTION("""COMPUTED_VALUE"""),"And Ligueyal Sunu Rew (1)")</f>
        <v>And Ligueyal Sunu Rew (1)</v>
      </c>
      <c r="G1" s="4" t="str">
        <f>IFERROR(__xludf.DUMMYFUNCTION("""COMPUTED_VALUE"""),"SENEGAL KESE (2)")</f>
        <v>SENEGAL KESE (2)</v>
      </c>
      <c r="H1" s="4" t="str">
        <f>IFERROR(__xludf.DUMMYFUNCTION("""COMPUTED_VALUE"""),"RV NAATANGUE (3)")</f>
        <v>RV NAATANGUE (3)</v>
      </c>
      <c r="I1" s="4" t="str">
        <f>IFERROR(__xludf.DUMMYFUNCTION("""COMPUTED_VALUE"""),"UNION DES GROUPES PATRIOTIQUES (4)")</f>
        <v>UNION DES GROUPES PATRIOTIQUES (4)</v>
      </c>
      <c r="J1" s="4" t="str">
        <f>IFERROR(__xludf.DUMMYFUNCTION("""COMPUTED_VALUE"""),"COALITION POLE ALTERNATIF KIRAAY AK NATANGUE 3ème VOIE (5)")</f>
        <v>COALITION POLE ALTERNATIF KIRAAY AK NATANGUE 3ème VOIE (5)</v>
      </c>
      <c r="K1" s="4" t="str">
        <f>IFERROR(__xludf.DUMMYFUNCTION("""COMPUTED_VALUE"""),"COALITION XAAL YOON (6)")</f>
        <v>COALITION XAAL YOON (6)</v>
      </c>
      <c r="L1" s="4" t="str">
        <f>IFERROR(__xludf.DUMMYFUNCTION("""COMPUTED_VALUE"""),"UNION CITOYENNE BUNT- B I (7)")</f>
        <v>UNION CITOYENNE BUNT- B I (7)</v>
      </c>
      <c r="M1" s="4" t="str">
        <f>IFERROR(__xludf.DUMMYFUNCTION("""COMPUTED_VALUE"""),"JUBANTI SENEGAL(8)")</f>
        <v>JUBANTI SENEGAL(8)</v>
      </c>
      <c r="N1" s="4" t="str">
        <f>IFERROR(__xludf.DUMMYFUNCTION("""COMPUTED_VALUE"""),"AND CI KOOLUTE NGUIR SENEGAL (AKS)(9)")</f>
        <v>AND CI KOOLUTE NGUIR SENEGAL (AKS)(9)</v>
      </c>
      <c r="O1" s="4" t="str">
        <f>IFERROR(__xludf.DUMMYFUNCTION("""COMPUTED_VALUE"""),"ALSAR (10)")</f>
        <v>ALSAR (10)</v>
      </c>
      <c r="P1" s="4" t="str">
        <f>IFERROR(__xludf.DUMMYFUNCTION("""COMPUTED_VALUE"""),"COALITION NAFOORE/SENEGAL(11)")</f>
        <v>COALITION NAFOORE/SENEGAL(11)</v>
      </c>
      <c r="Q1" s="4" t="str">
        <f>IFERROR(__xludf.DUMMYFUNCTION("""COMPUTED_VALUE"""),"UNION NATIONALE POUR L'INTEGRATION, LE TRAVAIL ET LE' QUITE (U.N.I.T.E) (12)")</f>
        <v>UNION NATIONALE POUR L'INTEGRATION, LE TRAVAIL ET LE' QUITE (U.N.I.T.E) (12)</v>
      </c>
      <c r="R1" s="4" t="str">
        <f>IFERROR(__xludf.DUMMYFUNCTION("""COMPUTED_VALUE"""),"SAMM SA GAFAKA-SAMM SA ELLEG / ACSIF (13)")</f>
        <v>SAMM SA GAFAKA-SAMM SA ELLEG / ACSIF (13)</v>
      </c>
      <c r="S1" s="4" t="str">
        <f>IFERROR(__xludf.DUMMYFUNCTION("""COMPUTED_VALUE"""),"COALITION WAREEF (14)")</f>
        <v>COALITION WAREEF (14)</v>
      </c>
      <c r="T1" s="4" t="str">
        <f>IFERROR(__xludf.DUMMYFUNCTION("""COMPUTED_VALUE"""),"COALITION ACTION (15)")</f>
        <v>COALITION ACTION (15)</v>
      </c>
      <c r="U1" s="4" t="str">
        <f>IFERROR(__xludf.DUMMYFUNCTION("""COMPUTED_VALUE"""),"UNION NAATALL KAAW-GUI (U.N.K) (16)")</f>
        <v>UNION NAATALL KAAW-GUI (U.N.K) (16)</v>
      </c>
      <c r="V1" s="4" t="str">
        <f>IFERROR(__xludf.DUMMYFUNCTION("""COMPUTED_VALUE"""),"COALITION DUNDU(17)")</f>
        <v>COALITION DUNDU(17)</v>
      </c>
      <c r="W1" s="4" t="str">
        <f>IFERROR(__xludf.DUMMYFUNCTION("""COMPUTED_VALUE"""),"LA MARCHE DES TERRITOIRES ANDU-NAWLE (18)")</f>
        <v>LA MARCHE DES TERRITOIRES ANDU-NAWLE (18)</v>
      </c>
      <c r="X1" s="4" t="str">
        <f>IFERROR(__xludf.DUMMYFUNCTION("""COMPUTED_VALUE"""),"LES NATIONALISTES JEL LINU MOOM (19)")</f>
        <v>LES NATIONALISTES JEL LINU MOOM (19)</v>
      </c>
      <c r="Y1" s="5" t="str">
        <f>IFERROR(__xludf.DUMMYFUNCTION("""COMPUTED_VALUE"""),"COALITION MANKOO LIGGEEYAL SENEGAAL (MLS) (20)")</f>
        <v>COALITION MANKOO LIGGEEYAL SENEGAAL (MLS) (20)</v>
      </c>
      <c r="Z1" s="4" t="str">
        <f>IFERROR(__xludf.DUMMYFUNCTION("""COMPUTED_VALUE"""),"COALITION DEKKAL TERANGA (21)")</f>
        <v>COALITION DEKKAL TERANGA (21)</v>
      </c>
      <c r="AA1" s="4" t="str">
        <f>IFERROR(__xludf.DUMMYFUNCTION("""COMPUTED_VALUE"""),"AND DOOLEL LIGUEY KAT YI (22)")</f>
        <v>AND DOOLEL LIGUEY KAT YI (22)</v>
      </c>
      <c r="AB1" s="4" t="str">
        <f>IFERROR(__xludf.DUMMYFUNCTION("""COMPUTED_VALUE"""),"PARTI ENSEMBLE POUR LE SENEGAL (PEPS) (23)")</f>
        <v>PARTI ENSEMBLE POUR LE SENEGAL (PEPS) (23)</v>
      </c>
      <c r="AC1" s="4" t="str">
        <f>IFERROR(__xludf.DUMMYFUNCTION("""COMPUTED_VALUE"""),"COALITION AND BEESAL SENEGAL-ABS (24)")</f>
        <v>COALITION AND BEESAL SENEGAL-ABS (24)</v>
      </c>
      <c r="AD1" s="4" t="str">
        <f>IFERROR(__xludf.DUMMYFUNCTION("""COMPUTED_VALUE"""),"PARTI GARAP-ADS (25)")</f>
        <v>PARTI GARAP-ADS (25)</v>
      </c>
      <c r="AE1" s="4" t="str">
        <f>IFERROR(__xludf.DUMMYFUNCTION("""COMPUTED_VALUE"""),"COALITION GOX YU BEES(26)")</f>
        <v>COALITION GOX YU BEES(26)</v>
      </c>
      <c r="AF1" s="4" t="str">
        <f>IFERROR(__xludf.DUMMYFUNCTION("""COMPUTED_VALUE"""),"COALITION REPUBLICAINE/SAMM SUNU REW JOTALI KADDU ASKANWI (27)")</f>
        <v>COALITION REPUBLICAINE/SAMM SUNU REW JOTALI KADDU ASKANWI (27)</v>
      </c>
      <c r="AG1" s="4" t="str">
        <f>IFERROR(__xludf.DUMMYFUNCTION("""COMPUTED_VALUE"""),"COALITION DEFAR SA GOKH(28)")</f>
        <v>COALITION DEFAR SA GOKH(28)</v>
      </c>
      <c r="AH1" s="4" t="str">
        <f>IFERROR(__xludf.DUMMYFUNCTION("""COMPUTED_VALUE"""),"COALITION FEDERATION DU RENOUVEAU(29)")</f>
        <v>COALITION FEDERATION DU RENOUVEAU(29)</v>
      </c>
      <c r="AI1" s="4" t="str">
        <f>IFERROR(__xludf.DUMMYFUNCTION("""COMPUTED_VALUE"""),"PARTI ALLIANCE JEFJEL (30)")</f>
        <v>PARTI ALLIANCE JEFJEL (30)</v>
      </c>
      <c r="AJ1" s="6" t="str">
        <f>IFERROR(__xludf.DUMMYFUNCTION("""COMPUTED_VALUE"""),"PASTEF(31)")</f>
        <v>PASTEF(31)</v>
      </c>
      <c r="AK1" s="4" t="str">
        <f>IFERROR(__xludf.DUMMYFUNCTION("""COMPUTED_VALUE"""),"ENTITE ALLIANCE NATIONALE POUR LA PATRIE (32)")</f>
        <v>ENTITE ALLIANCE NATIONALE POUR LA PATRIE (32)</v>
      </c>
      <c r="AL1" s="4" t="str">
        <f>IFERROR(__xludf.DUMMYFUNCTION("""COMPUTED_VALUE"""),"COALITION FARLU(33)")</f>
        <v>COALITION FARLU(33)</v>
      </c>
      <c r="AM1" s="4" t="str">
        <f>IFERROR(__xludf.DUMMYFUNCTION("""COMPUTED_VALUE"""),"AND SUXALI PRODUCTION, TRANSPORT AK COMMMERCE /LAAP FAL JIKKO (34)")</f>
        <v>AND SUXALI PRODUCTION, TRANSPORT AK COMMMERCE /LAAP FAL JIKKO (34)</v>
      </c>
      <c r="AN1" s="4" t="str">
        <f>IFERROR(__xludf.DUMMYFUNCTION("""COMPUTED_VALUE"""),"SECTEUR PRIVE(35)")</f>
        <v>SECTEUR PRIVE(35)</v>
      </c>
      <c r="AO1" s="4" t="str">
        <f>IFERROR(__xludf.DUMMYFUNCTION("""COMPUTED_VALUE"""),"COALITION DIAM AK NJARIN (36)")</f>
        <v>COALITION DIAM AK NJARIN (36)</v>
      </c>
      <c r="AP1" s="4" t="str">
        <f>IFERROR(__xludf.DUMMYFUNCTION("""COMPUTED_VALUE"""),"COALITION SAMM SA KAADU (37)")</f>
        <v>COALITION SAMM SA KAADU (37)</v>
      </c>
      <c r="AQ1" s="4" t="str">
        <f>IFERROR(__xludf.DUMMYFUNCTION("""COMPUTED_VALUE"""),"PARTI BES DU NIAKK(38)")</f>
        <v>PARTI BES DU NIAKK(38)</v>
      </c>
      <c r="AR1" s="4" t="str">
        <f>IFERROR(__xludf.DUMMYFUNCTION("""COMPUTED_VALUE"""),"TAKKU WALLU SENEGAL (TWS)(39)")</f>
        <v>TAKKU WALLU SENEGAL (TWS)(39)</v>
      </c>
      <c r="AS1" s="4" t="str">
        <f>IFERROR(__xludf.DUMMYFUNCTION("""COMPUTED_VALUE"""),"GRAND RASSEMBLEMENT DES ARTISANS DU SENEGAL(40)")</f>
        <v>GRAND RASSEMBLEMENT DES ARTISANS DU SENEGAL(40)</v>
      </c>
      <c r="AT1" s="4" t="str">
        <f>IFERROR(__xludf.DUMMYFUNCTION("""COMPUTED_VALUE"""),"COALITION SOPI SENEGAL(41)")</f>
        <v>COALITION SOPI SENEGAL(41)</v>
      </c>
      <c r="AU1" s="7">
        <f t="shared" ref="AU1:AW1" si="1">SUM(AU4:AU1000)</f>
        <v>508</v>
      </c>
      <c r="AV1" s="7">
        <f t="shared" si="1"/>
        <v>521</v>
      </c>
      <c r="AW1" s="8">
        <f t="shared" si="1"/>
        <v>237079</v>
      </c>
    </row>
    <row r="2" ht="15.75" customHeight="1">
      <c r="A2" s="9" t="s">
        <v>0</v>
      </c>
      <c r="B2" s="10">
        <f t="shared" ref="B2:AW2" si="2">SUM(B4:B1000)</f>
        <v>118181</v>
      </c>
      <c r="C2" s="10">
        <f t="shared" si="2"/>
        <v>1066</v>
      </c>
      <c r="D2" s="10">
        <f t="shared" si="2"/>
        <v>993</v>
      </c>
      <c r="E2" s="10">
        <f t="shared" si="2"/>
        <v>114492</v>
      </c>
      <c r="F2" s="11">
        <f t="shared" si="2"/>
        <v>501</v>
      </c>
      <c r="G2" s="11">
        <f t="shared" si="2"/>
        <v>945</v>
      </c>
      <c r="H2" s="11">
        <f t="shared" si="2"/>
        <v>1142</v>
      </c>
      <c r="I2" s="11">
        <f t="shared" si="2"/>
        <v>130</v>
      </c>
      <c r="J2" s="11">
        <f t="shared" si="2"/>
        <v>346</v>
      </c>
      <c r="K2" s="11">
        <f t="shared" si="2"/>
        <v>144</v>
      </c>
      <c r="L2" s="11">
        <f t="shared" si="2"/>
        <v>49</v>
      </c>
      <c r="M2" s="11">
        <f t="shared" si="2"/>
        <v>243</v>
      </c>
      <c r="N2" s="11">
        <f t="shared" si="2"/>
        <v>527</v>
      </c>
      <c r="O2" s="11">
        <f t="shared" si="2"/>
        <v>7398</v>
      </c>
      <c r="P2" s="11">
        <f t="shared" si="2"/>
        <v>369</v>
      </c>
      <c r="Q2" s="11">
        <f t="shared" si="2"/>
        <v>77</v>
      </c>
      <c r="R2" s="11">
        <f t="shared" si="2"/>
        <v>72</v>
      </c>
      <c r="S2" s="11">
        <f t="shared" si="2"/>
        <v>231</v>
      </c>
      <c r="T2" s="11">
        <f t="shared" si="2"/>
        <v>224</v>
      </c>
      <c r="U2" s="11">
        <f t="shared" si="2"/>
        <v>128</v>
      </c>
      <c r="V2" s="11">
        <f t="shared" si="2"/>
        <v>668</v>
      </c>
      <c r="W2" s="11">
        <f t="shared" si="2"/>
        <v>179</v>
      </c>
      <c r="X2" s="11">
        <f t="shared" si="2"/>
        <v>407</v>
      </c>
      <c r="Y2" s="11">
        <f t="shared" si="2"/>
        <v>109</v>
      </c>
      <c r="Z2" s="11">
        <f t="shared" si="2"/>
        <v>370</v>
      </c>
      <c r="AA2" s="11">
        <f t="shared" si="2"/>
        <v>188</v>
      </c>
      <c r="AB2" s="11">
        <f t="shared" si="2"/>
        <v>147</v>
      </c>
      <c r="AC2" s="11">
        <f t="shared" si="2"/>
        <v>167</v>
      </c>
      <c r="AD2" s="11">
        <f t="shared" si="2"/>
        <v>115</v>
      </c>
      <c r="AE2" s="11">
        <f t="shared" si="2"/>
        <v>193</v>
      </c>
      <c r="AF2" s="11">
        <f t="shared" si="2"/>
        <v>167</v>
      </c>
      <c r="AG2" s="11">
        <f t="shared" si="2"/>
        <v>99</v>
      </c>
      <c r="AH2" s="11">
        <f t="shared" si="2"/>
        <v>169</v>
      </c>
      <c r="AI2" s="11">
        <f t="shared" si="2"/>
        <v>81</v>
      </c>
      <c r="AJ2" s="11">
        <f t="shared" si="2"/>
        <v>21513</v>
      </c>
      <c r="AK2" s="11">
        <f t="shared" si="2"/>
        <v>304</v>
      </c>
      <c r="AL2" s="11">
        <f t="shared" si="2"/>
        <v>301</v>
      </c>
      <c r="AM2" s="11">
        <f t="shared" si="2"/>
        <v>159</v>
      </c>
      <c r="AN2" s="11">
        <f t="shared" si="2"/>
        <v>264</v>
      </c>
      <c r="AO2" s="11">
        <f t="shared" si="2"/>
        <v>41424</v>
      </c>
      <c r="AP2" s="11">
        <f t="shared" si="2"/>
        <v>1086</v>
      </c>
      <c r="AQ2" s="11">
        <f t="shared" si="2"/>
        <v>123</v>
      </c>
      <c r="AR2" s="11">
        <f t="shared" si="2"/>
        <v>36170</v>
      </c>
      <c r="AS2" s="11">
        <f t="shared" si="2"/>
        <v>1020</v>
      </c>
      <c r="AT2" s="11">
        <f t="shared" si="2"/>
        <v>540</v>
      </c>
      <c r="AU2" s="12">
        <f t="shared" si="2"/>
        <v>508</v>
      </c>
      <c r="AV2" s="12">
        <f t="shared" si="2"/>
        <v>521</v>
      </c>
      <c r="AW2" s="12">
        <f t="shared" si="2"/>
        <v>237079</v>
      </c>
    </row>
    <row r="3" ht="15.75" customHeight="1">
      <c r="A3" s="13" t="s">
        <v>1</v>
      </c>
      <c r="B3" s="14" t="str">
        <f>IFERROR(__xludf.DUMMYFUNCTION("IMPORTRANGE(""1cbpdEn7l8YE46L_khlfRfxyURNjuxAXUCD-NNVdtKWI"",""Resultats!D4:AV4"")"),"Votants")</f>
        <v>Votants</v>
      </c>
      <c r="C3" s="15" t="str">
        <f>IFERROR(__xludf.DUMMYFUNCTION("""COMPUTED_VALUE"""),"HorBur")</f>
        <v>HorBur</v>
      </c>
      <c r="D3" s="15" t="str">
        <f>IFERROR(__xludf.DUMMYFUNCTION("""COMPUTED_VALUE"""),"B. NULS")</f>
        <v>B. NULS</v>
      </c>
      <c r="E3" s="15" t="str">
        <f>IFERROR(__xludf.DUMMYFUNCTION("""COMPUTED_VALUE"""),"SVE")</f>
        <v>SVE</v>
      </c>
      <c r="F3" s="16" t="str">
        <f>IFERROR(__xludf.DUMMYFUNCTION("""COMPUTED_VALUE"""),"ALSR")</f>
        <v>ALSR</v>
      </c>
      <c r="G3" s="16" t="str">
        <f>IFERROR(__xludf.DUMMYFUNCTION("""COMPUTED_VALUE"""),"SK")</f>
        <v>SK</v>
      </c>
      <c r="H3" s="16" t="str">
        <f>IFERROR(__xludf.DUMMYFUNCTION("""COMPUTED_VALUE"""),"RVN")</f>
        <v>RVN</v>
      </c>
      <c r="I3" s="16" t="str">
        <f>IFERROR(__xludf.DUMMYFUNCTION("""COMPUTED_VALUE"""),"UGP")</f>
        <v>UGP</v>
      </c>
      <c r="J3" s="16" t="str">
        <f>IFERROR(__xludf.DUMMYFUNCTION("""COMPUTED_VALUE"""),"PAKN")</f>
        <v>PAKN</v>
      </c>
      <c r="K3" s="16" t="str">
        <f>IFERROR(__xludf.DUMMYFUNCTION("""COMPUTED_VALUE"""),"CXY")</f>
        <v>CXY</v>
      </c>
      <c r="L3" s="16" t="str">
        <f>IFERROR(__xludf.DUMMYFUNCTION("""COMPUTED_VALUE"""),"UCB")</f>
        <v>UCB</v>
      </c>
      <c r="M3" s="16" t="str">
        <f>IFERROR(__xludf.DUMMYFUNCTION("""COMPUTED_VALUE"""),"JS")</f>
        <v>JS</v>
      </c>
      <c r="N3" s="16" t="str">
        <f>IFERROR(__xludf.DUMMYFUNCTION("""COMPUTED_VALUE"""),"AKNS")</f>
        <v>AKNS</v>
      </c>
      <c r="O3" s="16" t="str">
        <f>IFERROR(__xludf.DUMMYFUNCTION("""COMPUTED_VALUE"""),"ALSA")</f>
        <v>ALSA</v>
      </c>
      <c r="P3" s="16" t="str">
        <f>IFERROR(__xludf.DUMMYFUNCTION("""COMPUTED_VALUE"""),"NAFS")</f>
        <v>NAFS</v>
      </c>
      <c r="Q3" s="16" t="str">
        <f>IFERROR(__xludf.DUMMYFUNCTION("""COMPUTED_VALUE"""),"UNITE")</f>
        <v>UNITE</v>
      </c>
      <c r="R3" s="16" t="str">
        <f>IFERROR(__xludf.DUMMYFUNCTION("""COMPUTED_VALUE"""),"ACSIF")</f>
        <v>ACSIF</v>
      </c>
      <c r="S3" s="16" t="str">
        <f>IFERROR(__xludf.DUMMYFUNCTION("""COMPUTED_VALUE"""),"WAREF")</f>
        <v>WAREF</v>
      </c>
      <c r="T3" s="16" t="str">
        <f>IFERROR(__xludf.DUMMYFUNCTION("""COMPUTED_VALUE"""),"ACTION")</f>
        <v>ACTION</v>
      </c>
      <c r="U3" s="16" t="str">
        <f>IFERROR(__xludf.DUMMYFUNCTION("""COMPUTED_VALUE"""),"UNK")</f>
        <v>UNK</v>
      </c>
      <c r="V3" s="16" t="str">
        <f>IFERROR(__xludf.DUMMYFUNCTION("""COMPUTED_VALUE"""),"DUND")</f>
        <v>DUND</v>
      </c>
      <c r="W3" s="16" t="str">
        <f>IFERROR(__xludf.DUMMYFUNCTION("""COMPUTED_VALUE"""),"NAWLE")</f>
        <v>NAWLE</v>
      </c>
      <c r="X3" s="16" t="str">
        <f>IFERROR(__xludf.DUMMYFUNCTION("""COMPUTED_VALUE"""),"NATION")</f>
        <v>NATION</v>
      </c>
      <c r="Y3" s="16" t="str">
        <f>IFERROR(__xludf.DUMMYFUNCTION("""COMPUTED_VALUE"""),"MLS")</f>
        <v>MLS</v>
      </c>
      <c r="Z3" s="16" t="str">
        <f>IFERROR(__xludf.DUMMYFUNCTION("""COMPUTED_VALUE"""),"TERANG")</f>
        <v>TERANG</v>
      </c>
      <c r="AA3" s="16" t="str">
        <f>IFERROR(__xludf.DUMMYFUNCTION("""COMPUTED_VALUE"""),"ADL")</f>
        <v>ADL</v>
      </c>
      <c r="AB3" s="16" t="str">
        <f>IFERROR(__xludf.DUMMYFUNCTION("""COMPUTED_VALUE"""),"PEPS")</f>
        <v>PEPS</v>
      </c>
      <c r="AC3" s="16" t="str">
        <f>IFERROR(__xludf.DUMMYFUNCTION("""COMPUTED_VALUE"""),"ABS")</f>
        <v>ABS</v>
      </c>
      <c r="AD3" s="16" t="str">
        <f>IFERROR(__xludf.DUMMYFUNCTION("""COMPUTED_VALUE"""),"ADS")</f>
        <v>ADS</v>
      </c>
      <c r="AE3" s="16" t="str">
        <f>IFERROR(__xludf.DUMMYFUNCTION("""COMPUTED_VALUE"""),"GYB")</f>
        <v>GYB</v>
      </c>
      <c r="AF3" s="16" t="str">
        <f>IFERROR(__xludf.DUMMYFUNCTION("""COMPUTED_VALUE"""),"JDAW")</f>
        <v>JDAW</v>
      </c>
      <c r="AG3" s="16" t="str">
        <f>IFERROR(__xludf.DUMMYFUNCTION("""COMPUTED_VALUE"""),"DSG")</f>
        <v>DSG</v>
      </c>
      <c r="AH3" s="16" t="str">
        <f>IFERROR(__xludf.DUMMYFUNCTION("""COMPUTED_VALUE"""),"FDR")</f>
        <v>FDR</v>
      </c>
      <c r="AI3" s="16" t="str">
        <f>IFERROR(__xludf.DUMMYFUNCTION("""COMPUTED_VALUE"""),"ALJ")</f>
        <v>ALJ</v>
      </c>
      <c r="AJ3" s="16" t="str">
        <f>IFERROR(__xludf.DUMMYFUNCTION("""COMPUTED_VALUE"""),"PASTEF")</f>
        <v>PASTEF</v>
      </c>
      <c r="AK3" s="16" t="str">
        <f>IFERROR(__xludf.DUMMYFUNCTION("""COMPUTED_VALUE"""),"ANP")</f>
        <v>ANP</v>
      </c>
      <c r="AL3" s="16" t="str">
        <f>IFERROR(__xludf.DUMMYFUNCTION("""COMPUTED_VALUE"""),"FARLU")</f>
        <v>FARLU</v>
      </c>
      <c r="AM3" s="16" t="str">
        <f>IFERROR(__xludf.DUMMYFUNCTION("""COMPUTED_VALUE"""),"LFJ")</f>
        <v>LFJ</v>
      </c>
      <c r="AN3" s="16" t="str">
        <f>IFERROR(__xludf.DUMMYFUNCTION("""COMPUTED_VALUE"""),"SP")</f>
        <v>SP</v>
      </c>
      <c r="AO3" s="16" t="str">
        <f>IFERROR(__xludf.DUMMYFUNCTION("""COMPUTED_VALUE"""),"CJNJ")</f>
        <v>CJNJ</v>
      </c>
      <c r="AP3" s="16" t="str">
        <f>IFERROR(__xludf.DUMMYFUNCTION("""COMPUTED_VALUE"""),"SSK")</f>
        <v>SSK</v>
      </c>
      <c r="AQ3" s="16" t="str">
        <f>IFERROR(__xludf.DUMMYFUNCTION("""COMPUTED_VALUE"""),"BDN")</f>
        <v>BDN</v>
      </c>
      <c r="AR3" s="16" t="str">
        <f>IFERROR(__xludf.DUMMYFUNCTION("""COMPUTED_VALUE"""),"TWS")</f>
        <v>TWS</v>
      </c>
      <c r="AS3" s="16" t="str">
        <f>IFERROR(__xludf.DUMMYFUNCTION("""COMPUTED_VALUE"""),"GRAS")</f>
        <v>GRAS</v>
      </c>
      <c r="AT3" s="16" t="str">
        <f>IFERROR(__xludf.DUMMYFUNCTION("""COMPUTED_VALUE"""),"SS")</f>
        <v>SS</v>
      </c>
      <c r="AU3" s="17" t="s">
        <v>2</v>
      </c>
      <c r="AV3" s="17" t="s">
        <v>3</v>
      </c>
      <c r="AW3" s="18" t="s">
        <v>4</v>
      </c>
    </row>
    <row r="4" ht="15.75" customHeight="1">
      <c r="A4" s="19" t="s">
        <v>5</v>
      </c>
      <c r="B4" s="20">
        <f t="shared" ref="B4:B25" si="3">indirect(A4&amp;"!E2")</f>
        <v>4044</v>
      </c>
      <c r="C4" s="21">
        <f t="shared" ref="C4:C25" si="4">indirect(A4&amp;"!F2")</f>
        <v>61</v>
      </c>
      <c r="D4" s="21">
        <f t="shared" ref="D4:D25" si="5">indirect(A4&amp;"!G2")</f>
        <v>40</v>
      </c>
      <c r="E4" s="21">
        <f t="shared" ref="E4:E25" si="6">indirect(A4&amp;"!H2")</f>
        <v>3999</v>
      </c>
      <c r="F4" s="22">
        <f t="shared" ref="F4:F25" si="7">indirect(A4&amp;"!I2")</f>
        <v>14</v>
      </c>
      <c r="G4" s="22">
        <f t="shared" ref="G4:G25" si="8">indirect(A4&amp;"!J2")</f>
        <v>29</v>
      </c>
      <c r="H4" s="22">
        <f t="shared" ref="H4:H25" si="9">indirect(A4&amp;"!K2")</f>
        <v>22</v>
      </c>
      <c r="I4" s="22">
        <f t="shared" ref="I4:I25" si="10">indirect(A4&amp;"!L2")</f>
        <v>5</v>
      </c>
      <c r="J4" s="22">
        <f t="shared" ref="J4:J25" si="11">indirect(A4&amp;"!M2")</f>
        <v>10</v>
      </c>
      <c r="K4" s="22">
        <f t="shared" ref="K4:K25" si="12">indirect(A4&amp;"!N2")</f>
        <v>7</v>
      </c>
      <c r="L4" s="22">
        <f t="shared" ref="L4:L25" si="13">indirect(A4&amp;"!O2")</f>
        <v>1</v>
      </c>
      <c r="M4" s="22">
        <f t="shared" ref="M4:M25" si="14">indirect(A4&amp;"!P2")</f>
        <v>1</v>
      </c>
      <c r="N4" s="22">
        <f t="shared" ref="N4:N25" si="15">indirect(A4&amp;"!Q2")</f>
        <v>8</v>
      </c>
      <c r="O4" s="22">
        <f t="shared" ref="O4:O25" si="16">indirect(A4&amp;"!R2")</f>
        <v>25</v>
      </c>
      <c r="P4" s="22">
        <f t="shared" ref="P4:P25" si="17">indirect(A4&amp;"!S2")</f>
        <v>17</v>
      </c>
      <c r="Q4" s="22">
        <f t="shared" ref="Q4:Q25" si="18">indirect(A4&amp;"!T2")</f>
        <v>1</v>
      </c>
      <c r="R4" s="22">
        <f t="shared" ref="R4:R25" si="19">indirect(A4&amp;"!U2")</f>
        <v>4</v>
      </c>
      <c r="S4" s="22">
        <f t="shared" ref="S4:S25" si="20">indirect(A4&amp;"!V2")</f>
        <v>2</v>
      </c>
      <c r="T4" s="22">
        <f t="shared" ref="T4:T25" si="21">indirect(A4&amp;"!W2")</f>
        <v>0</v>
      </c>
      <c r="U4" s="22">
        <f t="shared" ref="U4:U25" si="22">indirect(A4&amp;"!X2")</f>
        <v>3</v>
      </c>
      <c r="V4" s="22">
        <f t="shared" ref="V4:V25" si="23">indirect(A4&amp;"!Y2")</f>
        <v>1</v>
      </c>
      <c r="W4" s="22">
        <f t="shared" ref="W4:W25" si="24">indirect(A4&amp;"!Z2")</f>
        <v>11</v>
      </c>
      <c r="X4" s="22">
        <f t="shared" ref="X4:X25" si="25">indirect(A4&amp;"!AA2")</f>
        <v>13</v>
      </c>
      <c r="Y4" s="22">
        <f t="shared" ref="Y4:Y25" si="26">indirect(A4&amp;"!AB2")</f>
        <v>5</v>
      </c>
      <c r="Z4" s="22">
        <f t="shared" ref="Z4:Z25" si="27">indirect(A4&amp;"!AC2")</f>
        <v>9</v>
      </c>
      <c r="AA4" s="22">
        <f t="shared" ref="AA4:AA25" si="28">indirect(A4&amp;"!AD2")</f>
        <v>5</v>
      </c>
      <c r="AB4" s="22">
        <f t="shared" ref="AB4:AB25" si="29">indirect(A4&amp;"!AE2")</f>
        <v>3</v>
      </c>
      <c r="AC4" s="22">
        <f t="shared" ref="AC4:AC25" si="30">indirect(A4&amp;"!AF2")</f>
        <v>3</v>
      </c>
      <c r="AD4" s="22">
        <f t="shared" ref="AD4:AD25" si="31">indirect(A4&amp;"!AG2")</f>
        <v>0</v>
      </c>
      <c r="AE4" s="22">
        <f t="shared" ref="AE4:AE25" si="32">indirect(A4&amp;"!AH2")</f>
        <v>4</v>
      </c>
      <c r="AF4" s="22">
        <f t="shared" ref="AF4:AF25" si="33">indirect(A4&amp;"!AI2")</f>
        <v>2</v>
      </c>
      <c r="AG4" s="22">
        <f t="shared" ref="AG4:AG25" si="34">indirect(A4&amp;"!AJ2")</f>
        <v>0</v>
      </c>
      <c r="AH4" s="22">
        <f t="shared" ref="AH4:AH25" si="35">indirect(A4&amp;"!AK2")</f>
        <v>5</v>
      </c>
      <c r="AI4" s="22">
        <f t="shared" ref="AI4:AI25" si="36">indirect(A4&amp;"!AL2")</f>
        <v>0</v>
      </c>
      <c r="AJ4" s="22">
        <f t="shared" ref="AJ4:AJ25" si="37">indirect(A4&amp;"!AM2")</f>
        <v>268</v>
      </c>
      <c r="AK4" s="22">
        <f t="shared" ref="AK4:AK25" si="38">indirect(A4&amp;"!AN2")</f>
        <v>9</v>
      </c>
      <c r="AL4" s="22">
        <f t="shared" ref="AL4:AL25" si="39">indirect(A4&amp;"!AO2")</f>
        <v>9</v>
      </c>
      <c r="AM4" s="22">
        <f t="shared" ref="AM4:AM25" si="40">indirect(A4&amp;"!AP2")</f>
        <v>0</v>
      </c>
      <c r="AN4" s="22">
        <f t="shared" ref="AN4:AN25" si="41">indirect(A4&amp;"!AQ2")</f>
        <v>44</v>
      </c>
      <c r="AO4" s="22">
        <f t="shared" ref="AO4:AO25" si="42">indirect(A4&amp;"!AR2")</f>
        <v>755</v>
      </c>
      <c r="AP4" s="22">
        <f t="shared" ref="AP4:AP25" si="43">indirect(A4&amp;"!AS2")</f>
        <v>11</v>
      </c>
      <c r="AQ4" s="22">
        <f t="shared" ref="AQ4:AQ25" si="44">indirect(A4&amp;"!AT2")</f>
        <v>3</v>
      </c>
      <c r="AR4" s="22">
        <f t="shared" ref="AR4:AR25" si="45">indirect(A4&amp;"!AU2")</f>
        <v>2680</v>
      </c>
      <c r="AS4" s="22">
        <f t="shared" ref="AS4:AS25" si="46">indirect(A4&amp;"!AV2")</f>
        <v>15</v>
      </c>
      <c r="AT4" s="22">
        <f t="shared" ref="AT4:AT25" si="47">indirect(A4&amp;"!AW2")</f>
        <v>9</v>
      </c>
      <c r="AU4" s="23">
        <f t="shared" ref="AU4:AU25" si="48">COUNTIF((indirect(A4&amp;"!AX4:AX")),"&lt;&gt;0")</f>
        <v>16</v>
      </c>
      <c r="AV4" s="23">
        <f t="shared" ref="AV4:AV25" si="49">COUNTA(indirect(A4&amp;"!$B$4:$B$250"))</f>
        <v>16</v>
      </c>
      <c r="AW4" s="24">
        <f t="shared" ref="AW4:AW25" si="50">indirect(A4&amp;"!D1")</f>
        <v>8968</v>
      </c>
    </row>
    <row r="5" ht="15.75" customHeight="1">
      <c r="A5" s="19" t="s">
        <v>6</v>
      </c>
      <c r="B5" s="20">
        <f t="shared" si="3"/>
        <v>900</v>
      </c>
      <c r="C5" s="21">
        <f t="shared" si="4"/>
        <v>6</v>
      </c>
      <c r="D5" s="21">
        <f t="shared" si="5"/>
        <v>7</v>
      </c>
      <c r="E5" s="21">
        <f t="shared" si="6"/>
        <v>892</v>
      </c>
      <c r="F5" s="22">
        <f t="shared" si="7"/>
        <v>6</v>
      </c>
      <c r="G5" s="22">
        <f t="shared" si="8"/>
        <v>3</v>
      </c>
      <c r="H5" s="22">
        <f t="shared" si="9"/>
        <v>7</v>
      </c>
      <c r="I5" s="22">
        <f t="shared" si="10"/>
        <v>3</v>
      </c>
      <c r="J5" s="22">
        <f t="shared" si="11"/>
        <v>0</v>
      </c>
      <c r="K5" s="22">
        <f t="shared" si="12"/>
        <v>0</v>
      </c>
      <c r="L5" s="22">
        <f t="shared" si="13"/>
        <v>0</v>
      </c>
      <c r="M5" s="22">
        <f t="shared" si="14"/>
        <v>1</v>
      </c>
      <c r="N5" s="22">
        <f t="shared" si="15"/>
        <v>1</v>
      </c>
      <c r="O5" s="22">
        <f t="shared" si="16"/>
        <v>31</v>
      </c>
      <c r="P5" s="22">
        <f t="shared" si="17"/>
        <v>3</v>
      </c>
      <c r="Q5" s="22">
        <f t="shared" si="18"/>
        <v>1</v>
      </c>
      <c r="R5" s="22">
        <f t="shared" si="19"/>
        <v>0</v>
      </c>
      <c r="S5" s="22">
        <f t="shared" si="20"/>
        <v>2</v>
      </c>
      <c r="T5" s="22">
        <f t="shared" si="21"/>
        <v>1</v>
      </c>
      <c r="U5" s="22">
        <f t="shared" si="22"/>
        <v>1</v>
      </c>
      <c r="V5" s="22">
        <f t="shared" si="23"/>
        <v>0</v>
      </c>
      <c r="W5" s="22">
        <f t="shared" si="24"/>
        <v>0</v>
      </c>
      <c r="X5" s="22">
        <f t="shared" si="25"/>
        <v>3</v>
      </c>
      <c r="Y5" s="22">
        <f t="shared" si="26"/>
        <v>1</v>
      </c>
      <c r="Z5" s="22">
        <f t="shared" si="27"/>
        <v>2</v>
      </c>
      <c r="AA5" s="22">
        <f t="shared" si="28"/>
        <v>1</v>
      </c>
      <c r="AB5" s="22">
        <f t="shared" si="29"/>
        <v>1</v>
      </c>
      <c r="AC5" s="22">
        <f t="shared" si="30"/>
        <v>0</v>
      </c>
      <c r="AD5" s="22">
        <f t="shared" si="31"/>
        <v>1</v>
      </c>
      <c r="AE5" s="22">
        <f t="shared" si="32"/>
        <v>0</v>
      </c>
      <c r="AF5" s="22">
        <f t="shared" si="33"/>
        <v>1</v>
      </c>
      <c r="AG5" s="22">
        <f t="shared" si="34"/>
        <v>1</v>
      </c>
      <c r="AH5" s="22">
        <f t="shared" si="35"/>
        <v>0</v>
      </c>
      <c r="AI5" s="22">
        <f t="shared" si="36"/>
        <v>0</v>
      </c>
      <c r="AJ5" s="22">
        <f t="shared" si="37"/>
        <v>89</v>
      </c>
      <c r="AK5" s="22">
        <f t="shared" si="38"/>
        <v>1</v>
      </c>
      <c r="AL5" s="22">
        <f t="shared" si="39"/>
        <v>4</v>
      </c>
      <c r="AM5" s="22">
        <f t="shared" si="40"/>
        <v>1</v>
      </c>
      <c r="AN5" s="22">
        <f t="shared" si="41"/>
        <v>3</v>
      </c>
      <c r="AO5" s="22">
        <f t="shared" si="42"/>
        <v>252</v>
      </c>
      <c r="AP5" s="22">
        <f t="shared" si="43"/>
        <v>5</v>
      </c>
      <c r="AQ5" s="22">
        <f t="shared" si="44"/>
        <v>0</v>
      </c>
      <c r="AR5" s="22">
        <f t="shared" si="45"/>
        <v>448</v>
      </c>
      <c r="AS5" s="22">
        <f t="shared" si="46"/>
        <v>11</v>
      </c>
      <c r="AT5" s="22">
        <f t="shared" si="47"/>
        <v>9</v>
      </c>
      <c r="AU5" s="23">
        <f t="shared" si="48"/>
        <v>4</v>
      </c>
      <c r="AV5" s="23">
        <f t="shared" si="49"/>
        <v>4</v>
      </c>
      <c r="AW5" s="24">
        <f t="shared" si="50"/>
        <v>2092</v>
      </c>
    </row>
    <row r="6" ht="15.75" customHeight="1">
      <c r="A6" s="19" t="s">
        <v>7</v>
      </c>
      <c r="B6" s="20">
        <f t="shared" si="3"/>
        <v>9745</v>
      </c>
      <c r="C6" s="21">
        <f t="shared" si="4"/>
        <v>71</v>
      </c>
      <c r="D6" s="21">
        <f t="shared" si="5"/>
        <v>70</v>
      </c>
      <c r="E6" s="21">
        <f t="shared" si="6"/>
        <v>9367</v>
      </c>
      <c r="F6" s="22">
        <f t="shared" si="7"/>
        <v>38</v>
      </c>
      <c r="G6" s="22">
        <f t="shared" si="8"/>
        <v>142</v>
      </c>
      <c r="H6" s="22">
        <f t="shared" si="9"/>
        <v>40</v>
      </c>
      <c r="I6" s="22">
        <f t="shared" si="10"/>
        <v>5</v>
      </c>
      <c r="J6" s="22">
        <f t="shared" si="11"/>
        <v>10</v>
      </c>
      <c r="K6" s="22">
        <f t="shared" si="12"/>
        <v>11</v>
      </c>
      <c r="L6" s="22">
        <f t="shared" si="13"/>
        <v>4</v>
      </c>
      <c r="M6" s="22">
        <f t="shared" si="14"/>
        <v>12</v>
      </c>
      <c r="N6" s="22">
        <f t="shared" si="15"/>
        <v>13</v>
      </c>
      <c r="O6" s="22">
        <f t="shared" si="16"/>
        <v>178</v>
      </c>
      <c r="P6" s="22">
        <f t="shared" si="17"/>
        <v>23</v>
      </c>
      <c r="Q6" s="22">
        <f t="shared" si="18"/>
        <v>5</v>
      </c>
      <c r="R6" s="22">
        <f t="shared" si="19"/>
        <v>11</v>
      </c>
      <c r="S6" s="22">
        <f t="shared" si="20"/>
        <v>24</v>
      </c>
      <c r="T6" s="22">
        <f t="shared" si="21"/>
        <v>7</v>
      </c>
      <c r="U6" s="22">
        <f t="shared" si="22"/>
        <v>3</v>
      </c>
      <c r="V6" s="22">
        <f t="shared" si="23"/>
        <v>400</v>
      </c>
      <c r="W6" s="22">
        <f t="shared" si="24"/>
        <v>7</v>
      </c>
      <c r="X6" s="22">
        <f t="shared" si="25"/>
        <v>13</v>
      </c>
      <c r="Y6" s="22">
        <f t="shared" si="26"/>
        <v>8</v>
      </c>
      <c r="Z6" s="22">
        <f t="shared" si="27"/>
        <v>19</v>
      </c>
      <c r="AA6" s="22">
        <f t="shared" si="28"/>
        <v>26</v>
      </c>
      <c r="AB6" s="22">
        <f t="shared" si="29"/>
        <v>9</v>
      </c>
      <c r="AC6" s="22">
        <f t="shared" si="30"/>
        <v>2</v>
      </c>
      <c r="AD6" s="22">
        <f t="shared" si="31"/>
        <v>3</v>
      </c>
      <c r="AE6" s="22">
        <f t="shared" si="32"/>
        <v>9</v>
      </c>
      <c r="AF6" s="22">
        <f t="shared" si="33"/>
        <v>10</v>
      </c>
      <c r="AG6" s="22">
        <f t="shared" si="34"/>
        <v>9</v>
      </c>
      <c r="AH6" s="22">
        <f t="shared" si="35"/>
        <v>10</v>
      </c>
      <c r="AI6" s="22">
        <f t="shared" si="36"/>
        <v>5</v>
      </c>
      <c r="AJ6" s="22">
        <f t="shared" si="37"/>
        <v>1047</v>
      </c>
      <c r="AK6" s="22">
        <f t="shared" si="38"/>
        <v>20</v>
      </c>
      <c r="AL6" s="22">
        <f t="shared" si="39"/>
        <v>112</v>
      </c>
      <c r="AM6" s="22">
        <f t="shared" si="40"/>
        <v>6</v>
      </c>
      <c r="AN6" s="22">
        <f t="shared" si="41"/>
        <v>17</v>
      </c>
      <c r="AO6" s="22">
        <f t="shared" si="42"/>
        <v>978</v>
      </c>
      <c r="AP6" s="22">
        <f t="shared" si="43"/>
        <v>39</v>
      </c>
      <c r="AQ6" s="22">
        <f t="shared" si="44"/>
        <v>5</v>
      </c>
      <c r="AR6" s="22">
        <f t="shared" si="45"/>
        <v>6248</v>
      </c>
      <c r="AS6" s="22">
        <f t="shared" si="46"/>
        <v>43</v>
      </c>
      <c r="AT6" s="22">
        <f t="shared" si="47"/>
        <v>50</v>
      </c>
      <c r="AU6" s="23">
        <f t="shared" si="48"/>
        <v>43</v>
      </c>
      <c r="AV6" s="23">
        <f t="shared" si="49"/>
        <v>52</v>
      </c>
      <c r="AW6" s="24">
        <f t="shared" si="50"/>
        <v>21647</v>
      </c>
    </row>
    <row r="7" ht="15.75" customHeight="1">
      <c r="A7" s="19" t="s">
        <v>8</v>
      </c>
      <c r="B7" s="20">
        <f t="shared" si="3"/>
        <v>1156</v>
      </c>
      <c r="C7" s="21">
        <f t="shared" si="4"/>
        <v>5</v>
      </c>
      <c r="D7" s="21">
        <f t="shared" si="5"/>
        <v>10</v>
      </c>
      <c r="E7" s="21">
        <f t="shared" si="6"/>
        <v>1146</v>
      </c>
      <c r="F7" s="22">
        <f t="shared" si="7"/>
        <v>7</v>
      </c>
      <c r="G7" s="22">
        <f t="shared" si="8"/>
        <v>10</v>
      </c>
      <c r="H7" s="22">
        <f t="shared" si="9"/>
        <v>12</v>
      </c>
      <c r="I7" s="22">
        <f t="shared" si="10"/>
        <v>1</v>
      </c>
      <c r="J7" s="22">
        <f t="shared" si="11"/>
        <v>3</v>
      </c>
      <c r="K7" s="22">
        <f t="shared" si="12"/>
        <v>5</v>
      </c>
      <c r="L7" s="22">
        <f t="shared" si="13"/>
        <v>2</v>
      </c>
      <c r="M7" s="22">
        <f t="shared" si="14"/>
        <v>2</v>
      </c>
      <c r="N7" s="22">
        <f t="shared" si="15"/>
        <v>2</v>
      </c>
      <c r="O7" s="22">
        <f t="shared" si="16"/>
        <v>69</v>
      </c>
      <c r="P7" s="22">
        <f t="shared" si="17"/>
        <v>6</v>
      </c>
      <c r="Q7" s="22">
        <f t="shared" si="18"/>
        <v>1</v>
      </c>
      <c r="R7" s="22">
        <f t="shared" si="19"/>
        <v>0</v>
      </c>
      <c r="S7" s="22">
        <f t="shared" si="20"/>
        <v>1</v>
      </c>
      <c r="T7" s="22">
        <f t="shared" si="21"/>
        <v>0</v>
      </c>
      <c r="U7" s="22">
        <f t="shared" si="22"/>
        <v>0</v>
      </c>
      <c r="V7" s="22">
        <f t="shared" si="23"/>
        <v>0</v>
      </c>
      <c r="W7" s="22">
        <f t="shared" si="24"/>
        <v>2</v>
      </c>
      <c r="X7" s="22">
        <f t="shared" si="25"/>
        <v>5</v>
      </c>
      <c r="Y7" s="22">
        <f t="shared" si="26"/>
        <v>1</v>
      </c>
      <c r="Z7" s="22">
        <f t="shared" si="27"/>
        <v>10</v>
      </c>
      <c r="AA7" s="22">
        <f t="shared" si="28"/>
        <v>1</v>
      </c>
      <c r="AB7" s="22">
        <f t="shared" si="29"/>
        <v>0</v>
      </c>
      <c r="AC7" s="22">
        <f t="shared" si="30"/>
        <v>2</v>
      </c>
      <c r="AD7" s="22">
        <f t="shared" si="31"/>
        <v>0</v>
      </c>
      <c r="AE7" s="22">
        <f t="shared" si="32"/>
        <v>0</v>
      </c>
      <c r="AF7" s="22">
        <f t="shared" si="33"/>
        <v>0</v>
      </c>
      <c r="AG7" s="22">
        <f t="shared" si="34"/>
        <v>1</v>
      </c>
      <c r="AH7" s="22">
        <f t="shared" si="35"/>
        <v>3</v>
      </c>
      <c r="AI7" s="22">
        <f t="shared" si="36"/>
        <v>1</v>
      </c>
      <c r="AJ7" s="22">
        <f t="shared" si="37"/>
        <v>56</v>
      </c>
      <c r="AK7" s="22">
        <f t="shared" si="38"/>
        <v>1</v>
      </c>
      <c r="AL7" s="22">
        <f t="shared" si="39"/>
        <v>2</v>
      </c>
      <c r="AM7" s="22">
        <f t="shared" si="40"/>
        <v>0</v>
      </c>
      <c r="AN7" s="22">
        <f t="shared" si="41"/>
        <v>0</v>
      </c>
      <c r="AO7" s="22">
        <f t="shared" si="42"/>
        <v>315</v>
      </c>
      <c r="AP7" s="22">
        <f t="shared" si="43"/>
        <v>6</v>
      </c>
      <c r="AQ7" s="22">
        <f t="shared" si="44"/>
        <v>0</v>
      </c>
      <c r="AR7" s="22">
        <f t="shared" si="45"/>
        <v>609</v>
      </c>
      <c r="AS7" s="22">
        <f t="shared" si="46"/>
        <v>3</v>
      </c>
      <c r="AT7" s="22">
        <f t="shared" si="47"/>
        <v>7</v>
      </c>
      <c r="AU7" s="23">
        <f t="shared" si="48"/>
        <v>5</v>
      </c>
      <c r="AV7" s="23">
        <f t="shared" si="49"/>
        <v>5</v>
      </c>
      <c r="AW7" s="24">
        <f t="shared" si="50"/>
        <v>2994</v>
      </c>
    </row>
    <row r="8" ht="15.75" customHeight="1">
      <c r="A8" s="19" t="s">
        <v>9</v>
      </c>
      <c r="B8" s="20">
        <f t="shared" si="3"/>
        <v>9926</v>
      </c>
      <c r="C8" s="21">
        <f t="shared" si="4"/>
        <v>127</v>
      </c>
      <c r="D8" s="21">
        <f t="shared" si="5"/>
        <v>76</v>
      </c>
      <c r="E8" s="21">
        <f t="shared" si="6"/>
        <v>9727</v>
      </c>
      <c r="F8" s="22">
        <f t="shared" si="7"/>
        <v>32</v>
      </c>
      <c r="G8" s="22">
        <f t="shared" si="8"/>
        <v>22</v>
      </c>
      <c r="H8" s="22">
        <f t="shared" si="9"/>
        <v>89</v>
      </c>
      <c r="I8" s="22">
        <f t="shared" si="10"/>
        <v>17</v>
      </c>
      <c r="J8" s="22">
        <f t="shared" si="11"/>
        <v>35</v>
      </c>
      <c r="K8" s="22">
        <f t="shared" si="12"/>
        <v>9</v>
      </c>
      <c r="L8" s="22">
        <f t="shared" si="13"/>
        <v>6</v>
      </c>
      <c r="M8" s="22">
        <f t="shared" si="14"/>
        <v>21</v>
      </c>
      <c r="N8" s="22">
        <f t="shared" si="15"/>
        <v>10</v>
      </c>
      <c r="O8" s="22">
        <f t="shared" si="16"/>
        <v>659</v>
      </c>
      <c r="P8" s="22">
        <f t="shared" si="17"/>
        <v>36</v>
      </c>
      <c r="Q8" s="22">
        <f t="shared" si="18"/>
        <v>5</v>
      </c>
      <c r="R8" s="22">
        <f t="shared" si="19"/>
        <v>7</v>
      </c>
      <c r="S8" s="22">
        <f t="shared" si="20"/>
        <v>17</v>
      </c>
      <c r="T8" s="22">
        <f t="shared" si="21"/>
        <v>9</v>
      </c>
      <c r="U8" s="22">
        <f t="shared" si="22"/>
        <v>14</v>
      </c>
      <c r="V8" s="22">
        <f t="shared" si="23"/>
        <v>21</v>
      </c>
      <c r="W8" s="22">
        <f t="shared" si="24"/>
        <v>15</v>
      </c>
      <c r="X8" s="22">
        <f t="shared" si="25"/>
        <v>49</v>
      </c>
      <c r="Y8" s="22">
        <f t="shared" si="26"/>
        <v>14</v>
      </c>
      <c r="Z8" s="22">
        <f t="shared" si="27"/>
        <v>24</v>
      </c>
      <c r="AA8" s="22">
        <f t="shared" si="28"/>
        <v>17</v>
      </c>
      <c r="AB8" s="22">
        <f t="shared" si="29"/>
        <v>9</v>
      </c>
      <c r="AC8" s="22">
        <f t="shared" si="30"/>
        <v>1</v>
      </c>
      <c r="AD8" s="22">
        <f t="shared" si="31"/>
        <v>12</v>
      </c>
      <c r="AE8" s="22">
        <f t="shared" si="32"/>
        <v>9</v>
      </c>
      <c r="AF8" s="22">
        <f t="shared" si="33"/>
        <v>11</v>
      </c>
      <c r="AG8" s="22">
        <f t="shared" si="34"/>
        <v>7</v>
      </c>
      <c r="AH8" s="22">
        <f t="shared" si="35"/>
        <v>13</v>
      </c>
      <c r="AI8" s="22">
        <f t="shared" si="36"/>
        <v>8</v>
      </c>
      <c r="AJ8" s="22">
        <f t="shared" si="37"/>
        <v>948</v>
      </c>
      <c r="AK8" s="22">
        <f t="shared" si="38"/>
        <v>41</v>
      </c>
      <c r="AL8" s="22">
        <f t="shared" si="39"/>
        <v>20</v>
      </c>
      <c r="AM8" s="22">
        <f t="shared" si="40"/>
        <v>27</v>
      </c>
      <c r="AN8" s="22">
        <f t="shared" si="41"/>
        <v>34</v>
      </c>
      <c r="AO8" s="22">
        <f t="shared" si="42"/>
        <v>5145</v>
      </c>
      <c r="AP8" s="22">
        <f t="shared" si="43"/>
        <v>131</v>
      </c>
      <c r="AQ8" s="22">
        <f t="shared" si="44"/>
        <v>11</v>
      </c>
      <c r="AR8" s="22">
        <f t="shared" si="45"/>
        <v>1996</v>
      </c>
      <c r="AS8" s="22">
        <f t="shared" si="46"/>
        <v>193</v>
      </c>
      <c r="AT8" s="22">
        <f t="shared" si="47"/>
        <v>62</v>
      </c>
      <c r="AU8" s="23">
        <f t="shared" si="48"/>
        <v>45</v>
      </c>
      <c r="AV8" s="23">
        <f t="shared" si="49"/>
        <v>45</v>
      </c>
      <c r="AW8" s="24">
        <f t="shared" si="50"/>
        <v>19943</v>
      </c>
    </row>
    <row r="9" ht="15.75" customHeight="1">
      <c r="A9" s="19" t="s">
        <v>10</v>
      </c>
      <c r="B9" s="20">
        <f t="shared" si="3"/>
        <v>3533</v>
      </c>
      <c r="C9" s="21">
        <f t="shared" si="4"/>
        <v>40</v>
      </c>
      <c r="D9" s="21">
        <f t="shared" si="5"/>
        <v>33</v>
      </c>
      <c r="E9" s="21">
        <f t="shared" si="6"/>
        <v>3503</v>
      </c>
      <c r="F9" s="22">
        <f t="shared" si="7"/>
        <v>13</v>
      </c>
      <c r="G9" s="22">
        <f t="shared" si="8"/>
        <v>12</v>
      </c>
      <c r="H9" s="22">
        <f t="shared" si="9"/>
        <v>28</v>
      </c>
      <c r="I9" s="22">
        <f t="shared" si="10"/>
        <v>2</v>
      </c>
      <c r="J9" s="22">
        <f t="shared" si="11"/>
        <v>10</v>
      </c>
      <c r="K9" s="22">
        <f t="shared" si="12"/>
        <v>2</v>
      </c>
      <c r="L9" s="22">
        <f t="shared" si="13"/>
        <v>2</v>
      </c>
      <c r="M9" s="22">
        <f t="shared" si="14"/>
        <v>4</v>
      </c>
      <c r="N9" s="22">
        <f t="shared" si="15"/>
        <v>7</v>
      </c>
      <c r="O9" s="22">
        <f t="shared" si="16"/>
        <v>474</v>
      </c>
      <c r="P9" s="22">
        <f t="shared" si="17"/>
        <v>11</v>
      </c>
      <c r="Q9" s="22">
        <f t="shared" si="18"/>
        <v>2</v>
      </c>
      <c r="R9" s="22">
        <f t="shared" si="19"/>
        <v>0</v>
      </c>
      <c r="S9" s="22">
        <f t="shared" si="20"/>
        <v>6</v>
      </c>
      <c r="T9" s="22">
        <f t="shared" si="21"/>
        <v>3</v>
      </c>
      <c r="U9" s="22">
        <f t="shared" si="22"/>
        <v>1</v>
      </c>
      <c r="V9" s="22">
        <f t="shared" si="23"/>
        <v>2</v>
      </c>
      <c r="W9" s="22">
        <f t="shared" si="24"/>
        <v>8</v>
      </c>
      <c r="X9" s="22">
        <f t="shared" si="25"/>
        <v>15</v>
      </c>
      <c r="Y9" s="22">
        <f t="shared" si="26"/>
        <v>0</v>
      </c>
      <c r="Z9" s="22">
        <f t="shared" si="27"/>
        <v>12</v>
      </c>
      <c r="AA9" s="22">
        <f t="shared" si="28"/>
        <v>8</v>
      </c>
      <c r="AB9" s="22">
        <f t="shared" si="29"/>
        <v>3</v>
      </c>
      <c r="AC9" s="22">
        <f t="shared" si="30"/>
        <v>4</v>
      </c>
      <c r="AD9" s="22">
        <f t="shared" si="31"/>
        <v>1</v>
      </c>
      <c r="AE9" s="22">
        <f t="shared" si="32"/>
        <v>5</v>
      </c>
      <c r="AF9" s="22">
        <f t="shared" si="33"/>
        <v>2</v>
      </c>
      <c r="AG9" s="22">
        <f t="shared" si="34"/>
        <v>3</v>
      </c>
      <c r="AH9" s="22">
        <f t="shared" si="35"/>
        <v>11</v>
      </c>
      <c r="AI9" s="22">
        <f t="shared" si="36"/>
        <v>4</v>
      </c>
      <c r="AJ9" s="22">
        <f t="shared" si="37"/>
        <v>475</v>
      </c>
      <c r="AK9" s="22">
        <f t="shared" si="38"/>
        <v>7</v>
      </c>
      <c r="AL9" s="22">
        <f t="shared" si="39"/>
        <v>2</v>
      </c>
      <c r="AM9" s="22">
        <f t="shared" si="40"/>
        <v>4</v>
      </c>
      <c r="AN9" s="22">
        <f t="shared" si="41"/>
        <v>4</v>
      </c>
      <c r="AO9" s="22">
        <f t="shared" si="42"/>
        <v>2032</v>
      </c>
      <c r="AP9" s="22">
        <f t="shared" si="43"/>
        <v>36</v>
      </c>
      <c r="AQ9" s="22">
        <f t="shared" si="44"/>
        <v>1</v>
      </c>
      <c r="AR9" s="22">
        <f t="shared" si="45"/>
        <v>2386</v>
      </c>
      <c r="AS9" s="22">
        <f t="shared" si="46"/>
        <v>37</v>
      </c>
      <c r="AT9" s="22">
        <f t="shared" si="47"/>
        <v>24</v>
      </c>
      <c r="AU9" s="23">
        <f t="shared" si="48"/>
        <v>35</v>
      </c>
      <c r="AV9" s="23">
        <f t="shared" si="49"/>
        <v>36</v>
      </c>
      <c r="AW9" s="24">
        <f t="shared" si="50"/>
        <v>14050</v>
      </c>
    </row>
    <row r="10" ht="15.75" customHeight="1">
      <c r="A10" s="19" t="s">
        <v>11</v>
      </c>
      <c r="B10" s="20">
        <f t="shared" si="3"/>
        <v>9542</v>
      </c>
      <c r="C10" s="21">
        <f t="shared" si="4"/>
        <v>94</v>
      </c>
      <c r="D10" s="21">
        <f t="shared" si="5"/>
        <v>89</v>
      </c>
      <c r="E10" s="21">
        <f t="shared" si="6"/>
        <v>9170</v>
      </c>
      <c r="F10" s="22">
        <f t="shared" si="7"/>
        <v>53</v>
      </c>
      <c r="G10" s="22">
        <f t="shared" si="8"/>
        <v>46</v>
      </c>
      <c r="H10" s="22">
        <f t="shared" si="9"/>
        <v>102</v>
      </c>
      <c r="I10" s="22">
        <f t="shared" si="10"/>
        <v>9</v>
      </c>
      <c r="J10" s="22">
        <f t="shared" si="11"/>
        <v>22</v>
      </c>
      <c r="K10" s="22">
        <f t="shared" si="12"/>
        <v>16</v>
      </c>
      <c r="L10" s="22">
        <f t="shared" si="13"/>
        <v>7</v>
      </c>
      <c r="M10" s="22">
        <f t="shared" si="14"/>
        <v>36</v>
      </c>
      <c r="N10" s="22">
        <f t="shared" si="15"/>
        <v>11</v>
      </c>
      <c r="O10" s="22">
        <f t="shared" si="16"/>
        <v>1062</v>
      </c>
      <c r="P10" s="22">
        <f t="shared" si="17"/>
        <v>24</v>
      </c>
      <c r="Q10" s="22">
        <f t="shared" si="18"/>
        <v>7</v>
      </c>
      <c r="R10" s="22">
        <f t="shared" si="19"/>
        <v>10</v>
      </c>
      <c r="S10" s="22">
        <f t="shared" si="20"/>
        <v>15</v>
      </c>
      <c r="T10" s="22">
        <f t="shared" si="21"/>
        <v>112</v>
      </c>
      <c r="U10" s="22">
        <f t="shared" si="22"/>
        <v>14</v>
      </c>
      <c r="V10" s="22">
        <f t="shared" si="23"/>
        <v>8</v>
      </c>
      <c r="W10" s="22">
        <f t="shared" si="24"/>
        <v>18</v>
      </c>
      <c r="X10" s="22">
        <f t="shared" si="25"/>
        <v>35</v>
      </c>
      <c r="Y10" s="22">
        <f t="shared" si="26"/>
        <v>4</v>
      </c>
      <c r="Z10" s="22">
        <f t="shared" si="27"/>
        <v>37</v>
      </c>
      <c r="AA10" s="22">
        <f t="shared" si="28"/>
        <v>16</v>
      </c>
      <c r="AB10" s="22">
        <f t="shared" si="29"/>
        <v>9</v>
      </c>
      <c r="AC10" s="22">
        <f t="shared" si="30"/>
        <v>42</v>
      </c>
      <c r="AD10" s="22">
        <f t="shared" si="31"/>
        <v>10</v>
      </c>
      <c r="AE10" s="22">
        <f t="shared" si="32"/>
        <v>14</v>
      </c>
      <c r="AF10" s="22">
        <f t="shared" si="33"/>
        <v>10</v>
      </c>
      <c r="AG10" s="22">
        <f t="shared" si="34"/>
        <v>7</v>
      </c>
      <c r="AH10" s="22">
        <f t="shared" si="35"/>
        <v>19</v>
      </c>
      <c r="AI10" s="22">
        <f t="shared" si="36"/>
        <v>11</v>
      </c>
      <c r="AJ10" s="22">
        <f t="shared" si="37"/>
        <v>1877</v>
      </c>
      <c r="AK10" s="22">
        <f t="shared" si="38"/>
        <v>31</v>
      </c>
      <c r="AL10" s="22">
        <f t="shared" si="39"/>
        <v>15</v>
      </c>
      <c r="AM10" s="22">
        <f t="shared" si="40"/>
        <v>24</v>
      </c>
      <c r="AN10" s="22">
        <f t="shared" si="41"/>
        <v>25</v>
      </c>
      <c r="AO10" s="22">
        <f t="shared" si="42"/>
        <v>3708</v>
      </c>
      <c r="AP10" s="22">
        <f t="shared" si="43"/>
        <v>158</v>
      </c>
      <c r="AQ10" s="22">
        <f t="shared" si="44"/>
        <v>9</v>
      </c>
      <c r="AR10" s="22">
        <f t="shared" si="45"/>
        <v>1940</v>
      </c>
      <c r="AS10" s="22">
        <f t="shared" si="46"/>
        <v>65</v>
      </c>
      <c r="AT10" s="22">
        <f t="shared" si="47"/>
        <v>42</v>
      </c>
      <c r="AU10" s="23">
        <f t="shared" si="48"/>
        <v>41</v>
      </c>
      <c r="AV10" s="23">
        <f t="shared" si="49"/>
        <v>41</v>
      </c>
      <c r="AW10" s="24">
        <f t="shared" si="50"/>
        <v>19976</v>
      </c>
    </row>
    <row r="11" ht="15.75" customHeight="1">
      <c r="A11" s="19" t="s">
        <v>12</v>
      </c>
      <c r="B11" s="20">
        <f t="shared" si="3"/>
        <v>2318</v>
      </c>
      <c r="C11" s="21">
        <f t="shared" si="4"/>
        <v>11</v>
      </c>
      <c r="D11" s="21">
        <f t="shared" si="5"/>
        <v>6</v>
      </c>
      <c r="E11" s="21">
        <f t="shared" si="6"/>
        <v>2312</v>
      </c>
      <c r="F11" s="22">
        <f t="shared" si="7"/>
        <v>9</v>
      </c>
      <c r="G11" s="22">
        <f t="shared" si="8"/>
        <v>5</v>
      </c>
      <c r="H11" s="22">
        <f t="shared" si="9"/>
        <v>1</v>
      </c>
      <c r="I11" s="22">
        <f t="shared" si="10"/>
        <v>2</v>
      </c>
      <c r="J11" s="22">
        <f t="shared" si="11"/>
        <v>5</v>
      </c>
      <c r="K11" s="22">
        <f t="shared" si="12"/>
        <v>1</v>
      </c>
      <c r="L11" s="22">
        <f t="shared" si="13"/>
        <v>1</v>
      </c>
      <c r="M11" s="22">
        <f t="shared" si="14"/>
        <v>9</v>
      </c>
      <c r="N11" s="22">
        <f t="shared" si="15"/>
        <v>0</v>
      </c>
      <c r="O11" s="22">
        <f t="shared" si="16"/>
        <v>16</v>
      </c>
      <c r="P11" s="22">
        <f t="shared" si="17"/>
        <v>10</v>
      </c>
      <c r="Q11" s="22">
        <f t="shared" si="18"/>
        <v>3</v>
      </c>
      <c r="R11" s="22">
        <f t="shared" si="19"/>
        <v>1</v>
      </c>
      <c r="S11" s="22">
        <f t="shared" si="20"/>
        <v>6</v>
      </c>
      <c r="T11" s="22">
        <f t="shared" si="21"/>
        <v>0</v>
      </c>
      <c r="U11" s="22">
        <f t="shared" si="22"/>
        <v>2</v>
      </c>
      <c r="V11" s="22">
        <f t="shared" si="23"/>
        <v>12</v>
      </c>
      <c r="W11" s="22">
        <f t="shared" si="24"/>
        <v>5</v>
      </c>
      <c r="X11" s="22">
        <f t="shared" si="25"/>
        <v>4</v>
      </c>
      <c r="Y11" s="22">
        <f t="shared" si="26"/>
        <v>0</v>
      </c>
      <c r="Z11" s="22">
        <f t="shared" si="27"/>
        <v>7</v>
      </c>
      <c r="AA11" s="22">
        <f t="shared" si="28"/>
        <v>3</v>
      </c>
      <c r="AB11" s="22">
        <f t="shared" si="29"/>
        <v>0</v>
      </c>
      <c r="AC11" s="22">
        <f t="shared" si="30"/>
        <v>0</v>
      </c>
      <c r="AD11" s="22">
        <f t="shared" si="31"/>
        <v>1</v>
      </c>
      <c r="AE11" s="22">
        <f t="shared" si="32"/>
        <v>4</v>
      </c>
      <c r="AF11" s="22">
        <f t="shared" si="33"/>
        <v>0</v>
      </c>
      <c r="AG11" s="22">
        <f t="shared" si="34"/>
        <v>0</v>
      </c>
      <c r="AH11" s="22">
        <f t="shared" si="35"/>
        <v>0</v>
      </c>
      <c r="AI11" s="22">
        <f t="shared" si="36"/>
        <v>0</v>
      </c>
      <c r="AJ11" s="22">
        <f t="shared" si="37"/>
        <v>739</v>
      </c>
      <c r="AK11" s="22">
        <f t="shared" si="38"/>
        <v>1</v>
      </c>
      <c r="AL11" s="22">
        <f t="shared" si="39"/>
        <v>0</v>
      </c>
      <c r="AM11" s="22">
        <f t="shared" si="40"/>
        <v>3</v>
      </c>
      <c r="AN11" s="22">
        <f t="shared" si="41"/>
        <v>1</v>
      </c>
      <c r="AO11" s="22">
        <f t="shared" si="42"/>
        <v>420</v>
      </c>
      <c r="AP11" s="22">
        <f t="shared" si="43"/>
        <v>4</v>
      </c>
      <c r="AQ11" s="22">
        <f t="shared" si="44"/>
        <v>2</v>
      </c>
      <c r="AR11" s="22">
        <f t="shared" si="45"/>
        <v>1023</v>
      </c>
      <c r="AS11" s="22">
        <f t="shared" si="46"/>
        <v>5</v>
      </c>
      <c r="AT11" s="22">
        <f t="shared" si="47"/>
        <v>5</v>
      </c>
      <c r="AU11" s="23">
        <f t="shared" si="48"/>
        <v>9</v>
      </c>
      <c r="AV11" s="23">
        <f t="shared" si="49"/>
        <v>9</v>
      </c>
      <c r="AW11" s="24">
        <f t="shared" si="50"/>
        <v>4807</v>
      </c>
    </row>
    <row r="12" ht="15.75" customHeight="1">
      <c r="A12" s="19" t="s">
        <v>13</v>
      </c>
      <c r="B12" s="20">
        <f t="shared" si="3"/>
        <v>7477</v>
      </c>
      <c r="C12" s="21">
        <f t="shared" si="4"/>
        <v>69</v>
      </c>
      <c r="D12" s="21">
        <f t="shared" si="5"/>
        <v>66</v>
      </c>
      <c r="E12" s="21">
        <f t="shared" si="6"/>
        <v>7710</v>
      </c>
      <c r="F12" s="22">
        <f t="shared" si="7"/>
        <v>17</v>
      </c>
      <c r="G12" s="22">
        <f t="shared" si="8"/>
        <v>32</v>
      </c>
      <c r="H12" s="22">
        <f t="shared" si="9"/>
        <v>99</v>
      </c>
      <c r="I12" s="22">
        <f t="shared" si="10"/>
        <v>7</v>
      </c>
      <c r="J12" s="22">
        <f t="shared" si="11"/>
        <v>27</v>
      </c>
      <c r="K12" s="22">
        <f t="shared" si="12"/>
        <v>5</v>
      </c>
      <c r="L12" s="22">
        <f t="shared" si="13"/>
        <v>2</v>
      </c>
      <c r="M12" s="22">
        <f t="shared" si="14"/>
        <v>15</v>
      </c>
      <c r="N12" s="22">
        <f t="shared" si="15"/>
        <v>5</v>
      </c>
      <c r="O12" s="22">
        <f t="shared" si="16"/>
        <v>47</v>
      </c>
      <c r="P12" s="22">
        <f t="shared" si="17"/>
        <v>9</v>
      </c>
      <c r="Q12" s="22">
        <f t="shared" si="18"/>
        <v>11</v>
      </c>
      <c r="R12" s="22">
        <f t="shared" si="19"/>
        <v>2</v>
      </c>
      <c r="S12" s="22">
        <f t="shared" si="20"/>
        <v>19</v>
      </c>
      <c r="T12" s="22">
        <f t="shared" si="21"/>
        <v>11</v>
      </c>
      <c r="U12" s="22">
        <f t="shared" si="22"/>
        <v>10</v>
      </c>
      <c r="V12" s="22">
        <f t="shared" si="23"/>
        <v>20</v>
      </c>
      <c r="W12" s="22">
        <f t="shared" si="24"/>
        <v>4</v>
      </c>
      <c r="X12" s="22">
        <f t="shared" si="25"/>
        <v>29</v>
      </c>
      <c r="Y12" s="22">
        <f t="shared" si="26"/>
        <v>3</v>
      </c>
      <c r="Z12" s="22">
        <f t="shared" si="27"/>
        <v>10</v>
      </c>
      <c r="AA12" s="22">
        <f t="shared" si="28"/>
        <v>16</v>
      </c>
      <c r="AB12" s="22">
        <f t="shared" si="29"/>
        <v>15</v>
      </c>
      <c r="AC12" s="22">
        <f t="shared" si="30"/>
        <v>5</v>
      </c>
      <c r="AD12" s="22">
        <f t="shared" si="31"/>
        <v>14</v>
      </c>
      <c r="AE12" s="22">
        <f t="shared" si="32"/>
        <v>18</v>
      </c>
      <c r="AF12" s="22">
        <f t="shared" si="33"/>
        <v>21</v>
      </c>
      <c r="AG12" s="22">
        <f t="shared" si="34"/>
        <v>4</v>
      </c>
      <c r="AH12" s="22">
        <f t="shared" si="35"/>
        <v>10</v>
      </c>
      <c r="AI12" s="22">
        <f t="shared" si="36"/>
        <v>7</v>
      </c>
      <c r="AJ12" s="22">
        <f t="shared" si="37"/>
        <v>1956</v>
      </c>
      <c r="AK12" s="22">
        <f t="shared" si="38"/>
        <v>24</v>
      </c>
      <c r="AL12" s="22">
        <f t="shared" si="39"/>
        <v>9</v>
      </c>
      <c r="AM12" s="22">
        <f t="shared" si="40"/>
        <v>16</v>
      </c>
      <c r="AN12" s="22">
        <f t="shared" si="41"/>
        <v>34</v>
      </c>
      <c r="AO12" s="22">
        <f t="shared" si="42"/>
        <v>4550</v>
      </c>
      <c r="AP12" s="22">
        <f t="shared" si="43"/>
        <v>113</v>
      </c>
      <c r="AQ12" s="22">
        <f t="shared" si="44"/>
        <v>10</v>
      </c>
      <c r="AR12" s="22">
        <f t="shared" si="45"/>
        <v>579</v>
      </c>
      <c r="AS12" s="22">
        <f t="shared" si="46"/>
        <v>125</v>
      </c>
      <c r="AT12" s="22">
        <f t="shared" si="47"/>
        <v>33</v>
      </c>
      <c r="AU12" s="23">
        <f t="shared" si="48"/>
        <v>30</v>
      </c>
      <c r="AV12" s="23">
        <f t="shared" si="49"/>
        <v>30</v>
      </c>
      <c r="AW12" s="24">
        <f t="shared" si="50"/>
        <v>13414</v>
      </c>
    </row>
    <row r="13" ht="15.75" customHeight="1">
      <c r="A13" s="19" t="s">
        <v>14</v>
      </c>
      <c r="B13" s="20">
        <f t="shared" si="3"/>
        <v>2229</v>
      </c>
      <c r="C13" s="21">
        <f t="shared" si="4"/>
        <v>8</v>
      </c>
      <c r="D13" s="21">
        <f t="shared" si="5"/>
        <v>9</v>
      </c>
      <c r="E13" s="21">
        <f t="shared" si="6"/>
        <v>2229</v>
      </c>
      <c r="F13" s="22">
        <f t="shared" si="7"/>
        <v>3</v>
      </c>
      <c r="G13" s="22">
        <f t="shared" si="8"/>
        <v>5</v>
      </c>
      <c r="H13" s="22">
        <f t="shared" si="9"/>
        <v>7</v>
      </c>
      <c r="I13" s="22">
        <f t="shared" si="10"/>
        <v>2</v>
      </c>
      <c r="J13" s="22">
        <f t="shared" si="11"/>
        <v>2</v>
      </c>
      <c r="K13" s="22">
        <f t="shared" si="12"/>
        <v>1</v>
      </c>
      <c r="L13" s="22">
        <f t="shared" si="13"/>
        <v>0</v>
      </c>
      <c r="M13" s="22">
        <f t="shared" si="14"/>
        <v>0</v>
      </c>
      <c r="N13" s="22">
        <f t="shared" si="15"/>
        <v>3</v>
      </c>
      <c r="O13" s="22">
        <f t="shared" si="16"/>
        <v>9</v>
      </c>
      <c r="P13" s="22">
        <f t="shared" si="17"/>
        <v>7</v>
      </c>
      <c r="Q13" s="22">
        <f t="shared" si="18"/>
        <v>1</v>
      </c>
      <c r="R13" s="22">
        <f t="shared" si="19"/>
        <v>2</v>
      </c>
      <c r="S13" s="22">
        <f t="shared" si="20"/>
        <v>4</v>
      </c>
      <c r="T13" s="22">
        <f t="shared" si="21"/>
        <v>0</v>
      </c>
      <c r="U13" s="22">
        <f t="shared" si="22"/>
        <v>3</v>
      </c>
      <c r="V13" s="22">
        <f t="shared" si="23"/>
        <v>1</v>
      </c>
      <c r="W13" s="22">
        <f t="shared" si="24"/>
        <v>2</v>
      </c>
      <c r="X13" s="22">
        <f t="shared" si="25"/>
        <v>5</v>
      </c>
      <c r="Y13" s="22">
        <f t="shared" si="26"/>
        <v>5</v>
      </c>
      <c r="Z13" s="22">
        <f t="shared" si="27"/>
        <v>8</v>
      </c>
      <c r="AA13" s="22">
        <f t="shared" si="28"/>
        <v>3</v>
      </c>
      <c r="AB13" s="22">
        <f t="shared" si="29"/>
        <v>0</v>
      </c>
      <c r="AC13" s="22">
        <f t="shared" si="30"/>
        <v>2</v>
      </c>
      <c r="AD13" s="22">
        <f t="shared" si="31"/>
        <v>2</v>
      </c>
      <c r="AE13" s="22">
        <f t="shared" si="32"/>
        <v>3</v>
      </c>
      <c r="AF13" s="22">
        <f t="shared" si="33"/>
        <v>9</v>
      </c>
      <c r="AG13" s="22">
        <f t="shared" si="34"/>
        <v>2</v>
      </c>
      <c r="AH13" s="22">
        <f t="shared" si="35"/>
        <v>2</v>
      </c>
      <c r="AI13" s="22">
        <f t="shared" si="36"/>
        <v>2</v>
      </c>
      <c r="AJ13" s="22">
        <f t="shared" si="37"/>
        <v>169</v>
      </c>
      <c r="AK13" s="22">
        <f t="shared" si="38"/>
        <v>5</v>
      </c>
      <c r="AL13" s="22">
        <f t="shared" si="39"/>
        <v>0</v>
      </c>
      <c r="AM13" s="22">
        <f t="shared" si="40"/>
        <v>0</v>
      </c>
      <c r="AN13" s="22">
        <f t="shared" si="41"/>
        <v>1</v>
      </c>
      <c r="AO13" s="22">
        <f t="shared" si="42"/>
        <v>538</v>
      </c>
      <c r="AP13" s="22">
        <f t="shared" si="43"/>
        <v>8</v>
      </c>
      <c r="AQ13" s="22">
        <f t="shared" si="44"/>
        <v>1</v>
      </c>
      <c r="AR13" s="22">
        <f t="shared" si="45"/>
        <v>1384</v>
      </c>
      <c r="AS13" s="22">
        <f t="shared" si="46"/>
        <v>15</v>
      </c>
      <c r="AT13" s="22">
        <f t="shared" si="47"/>
        <v>13</v>
      </c>
      <c r="AU13" s="23">
        <f t="shared" si="48"/>
        <v>7</v>
      </c>
      <c r="AV13" s="23">
        <f t="shared" si="49"/>
        <v>7</v>
      </c>
      <c r="AW13" s="24">
        <f t="shared" si="50"/>
        <v>4179</v>
      </c>
    </row>
    <row r="14" ht="15.75" customHeight="1">
      <c r="A14" s="19" t="s">
        <v>15</v>
      </c>
      <c r="B14" s="20">
        <f t="shared" si="3"/>
        <v>2007</v>
      </c>
      <c r="C14" s="21">
        <f t="shared" si="4"/>
        <v>7</v>
      </c>
      <c r="D14" s="21">
        <f t="shared" si="5"/>
        <v>10</v>
      </c>
      <c r="E14" s="21">
        <f t="shared" si="6"/>
        <v>1797</v>
      </c>
      <c r="F14" s="22">
        <f t="shared" si="7"/>
        <v>8</v>
      </c>
      <c r="G14" s="22">
        <f t="shared" si="8"/>
        <v>35</v>
      </c>
      <c r="H14" s="22">
        <f t="shared" si="9"/>
        <v>42</v>
      </c>
      <c r="I14" s="22">
        <f t="shared" si="10"/>
        <v>4</v>
      </c>
      <c r="J14" s="22">
        <f t="shared" si="11"/>
        <v>9</v>
      </c>
      <c r="K14" s="22">
        <f t="shared" si="12"/>
        <v>7</v>
      </c>
      <c r="L14" s="22">
        <f t="shared" si="13"/>
        <v>0</v>
      </c>
      <c r="M14" s="22">
        <f t="shared" si="14"/>
        <v>2</v>
      </c>
      <c r="N14" s="22">
        <f t="shared" si="15"/>
        <v>3</v>
      </c>
      <c r="O14" s="22">
        <f t="shared" si="16"/>
        <v>37</v>
      </c>
      <c r="P14" s="22">
        <f t="shared" si="17"/>
        <v>5</v>
      </c>
      <c r="Q14" s="22">
        <f t="shared" si="18"/>
        <v>0</v>
      </c>
      <c r="R14" s="22">
        <f t="shared" si="19"/>
        <v>1</v>
      </c>
      <c r="S14" s="22">
        <f t="shared" si="20"/>
        <v>2</v>
      </c>
      <c r="T14" s="22">
        <f t="shared" si="21"/>
        <v>4</v>
      </c>
      <c r="U14" s="22">
        <f t="shared" si="22"/>
        <v>2</v>
      </c>
      <c r="V14" s="22">
        <f t="shared" si="23"/>
        <v>2</v>
      </c>
      <c r="W14" s="22">
        <f t="shared" si="24"/>
        <v>2</v>
      </c>
      <c r="X14" s="22">
        <f t="shared" si="25"/>
        <v>10</v>
      </c>
      <c r="Y14" s="22">
        <f t="shared" si="26"/>
        <v>0</v>
      </c>
      <c r="Z14" s="22">
        <f t="shared" si="27"/>
        <v>5</v>
      </c>
      <c r="AA14" s="22">
        <f t="shared" si="28"/>
        <v>1</v>
      </c>
      <c r="AB14" s="22">
        <f t="shared" si="29"/>
        <v>2</v>
      </c>
      <c r="AC14" s="22">
        <f t="shared" si="30"/>
        <v>2</v>
      </c>
      <c r="AD14" s="22">
        <f t="shared" si="31"/>
        <v>2</v>
      </c>
      <c r="AE14" s="22">
        <f t="shared" si="32"/>
        <v>5</v>
      </c>
      <c r="AF14" s="22">
        <f t="shared" si="33"/>
        <v>2</v>
      </c>
      <c r="AG14" s="22">
        <f t="shared" si="34"/>
        <v>2</v>
      </c>
      <c r="AH14" s="22">
        <f t="shared" si="35"/>
        <v>0</v>
      </c>
      <c r="AI14" s="22">
        <f t="shared" si="36"/>
        <v>1</v>
      </c>
      <c r="AJ14" s="22">
        <f t="shared" si="37"/>
        <v>379</v>
      </c>
      <c r="AK14" s="22">
        <f t="shared" si="38"/>
        <v>3</v>
      </c>
      <c r="AL14" s="22">
        <f t="shared" si="39"/>
        <v>3</v>
      </c>
      <c r="AM14" s="22">
        <f t="shared" si="40"/>
        <v>3</v>
      </c>
      <c r="AN14" s="22">
        <f t="shared" si="41"/>
        <v>2</v>
      </c>
      <c r="AO14" s="22">
        <f t="shared" si="42"/>
        <v>638</v>
      </c>
      <c r="AP14" s="22">
        <f t="shared" si="43"/>
        <v>10</v>
      </c>
      <c r="AQ14" s="22">
        <f t="shared" si="44"/>
        <v>0</v>
      </c>
      <c r="AR14" s="22">
        <f t="shared" si="45"/>
        <v>592</v>
      </c>
      <c r="AS14" s="22">
        <f t="shared" si="46"/>
        <v>16</v>
      </c>
      <c r="AT14" s="22">
        <f t="shared" si="47"/>
        <v>13</v>
      </c>
      <c r="AU14" s="23">
        <f t="shared" si="48"/>
        <v>6</v>
      </c>
      <c r="AV14" s="23">
        <f t="shared" si="49"/>
        <v>6</v>
      </c>
      <c r="AW14" s="24">
        <f t="shared" si="50"/>
        <v>3343</v>
      </c>
    </row>
    <row r="15" ht="15.75" customHeight="1">
      <c r="A15" s="19" t="s">
        <v>16</v>
      </c>
      <c r="B15" s="20">
        <f t="shared" si="3"/>
        <v>14549</v>
      </c>
      <c r="C15" s="21">
        <f t="shared" si="4"/>
        <v>155</v>
      </c>
      <c r="D15" s="21">
        <f t="shared" si="5"/>
        <v>126</v>
      </c>
      <c r="E15" s="21">
        <f t="shared" si="6"/>
        <v>14418</v>
      </c>
      <c r="F15" s="22">
        <f t="shared" si="7"/>
        <v>85</v>
      </c>
      <c r="G15" s="22">
        <f t="shared" si="8"/>
        <v>460</v>
      </c>
      <c r="H15" s="22">
        <f t="shared" si="9"/>
        <v>159</v>
      </c>
      <c r="I15" s="22">
        <f t="shared" si="10"/>
        <v>23</v>
      </c>
      <c r="J15" s="22">
        <f t="shared" si="11"/>
        <v>53</v>
      </c>
      <c r="K15" s="22">
        <f t="shared" si="12"/>
        <v>26</v>
      </c>
      <c r="L15" s="22">
        <f t="shared" si="13"/>
        <v>7</v>
      </c>
      <c r="M15" s="22">
        <f t="shared" si="14"/>
        <v>56</v>
      </c>
      <c r="N15" s="22">
        <f t="shared" si="15"/>
        <v>394</v>
      </c>
      <c r="O15" s="22">
        <f t="shared" si="16"/>
        <v>1509</v>
      </c>
      <c r="P15" s="22">
        <f t="shared" si="17"/>
        <v>31</v>
      </c>
      <c r="Q15" s="22">
        <f t="shared" si="18"/>
        <v>6</v>
      </c>
      <c r="R15" s="22">
        <f t="shared" si="19"/>
        <v>7</v>
      </c>
      <c r="S15" s="22">
        <f t="shared" si="20"/>
        <v>10</v>
      </c>
      <c r="T15" s="22">
        <f t="shared" si="21"/>
        <v>16</v>
      </c>
      <c r="U15" s="22">
        <f t="shared" si="22"/>
        <v>22</v>
      </c>
      <c r="V15" s="22">
        <f t="shared" si="23"/>
        <v>32</v>
      </c>
      <c r="W15" s="22">
        <f t="shared" si="24"/>
        <v>15</v>
      </c>
      <c r="X15" s="22">
        <f t="shared" si="25"/>
        <v>50</v>
      </c>
      <c r="Y15" s="22">
        <f t="shared" si="26"/>
        <v>31</v>
      </c>
      <c r="Z15" s="22">
        <f t="shared" si="27"/>
        <v>42</v>
      </c>
      <c r="AA15" s="22">
        <f t="shared" si="28"/>
        <v>21</v>
      </c>
      <c r="AB15" s="22">
        <f t="shared" si="29"/>
        <v>34</v>
      </c>
      <c r="AC15" s="22">
        <f t="shared" si="30"/>
        <v>66</v>
      </c>
      <c r="AD15" s="22">
        <f t="shared" si="31"/>
        <v>27</v>
      </c>
      <c r="AE15" s="22">
        <f t="shared" si="32"/>
        <v>27</v>
      </c>
      <c r="AF15" s="22">
        <f t="shared" si="33"/>
        <v>30</v>
      </c>
      <c r="AG15" s="22">
        <f t="shared" si="34"/>
        <v>13</v>
      </c>
      <c r="AH15" s="22">
        <f t="shared" si="35"/>
        <v>27</v>
      </c>
      <c r="AI15" s="22">
        <f t="shared" si="36"/>
        <v>8</v>
      </c>
      <c r="AJ15" s="22">
        <f t="shared" si="37"/>
        <v>3773</v>
      </c>
      <c r="AK15" s="22">
        <f t="shared" si="38"/>
        <v>42</v>
      </c>
      <c r="AL15" s="22">
        <f t="shared" si="39"/>
        <v>31</v>
      </c>
      <c r="AM15" s="22">
        <f t="shared" si="40"/>
        <v>40</v>
      </c>
      <c r="AN15" s="22">
        <f t="shared" si="41"/>
        <v>20</v>
      </c>
      <c r="AO15" s="22">
        <f t="shared" si="42"/>
        <v>3945</v>
      </c>
      <c r="AP15" s="22">
        <f t="shared" si="43"/>
        <v>93</v>
      </c>
      <c r="AQ15" s="22">
        <f t="shared" si="44"/>
        <v>40</v>
      </c>
      <c r="AR15" s="22">
        <f t="shared" si="45"/>
        <v>2769</v>
      </c>
      <c r="AS15" s="22">
        <f t="shared" si="46"/>
        <v>116</v>
      </c>
      <c r="AT15" s="22">
        <f t="shared" si="47"/>
        <v>68</v>
      </c>
      <c r="AU15" s="23">
        <f t="shared" si="48"/>
        <v>61</v>
      </c>
      <c r="AV15" s="23">
        <f t="shared" si="49"/>
        <v>61</v>
      </c>
      <c r="AW15" s="24">
        <f t="shared" si="50"/>
        <v>24948</v>
      </c>
    </row>
    <row r="16" ht="15.75" customHeight="1">
      <c r="A16" s="19" t="s">
        <v>17</v>
      </c>
      <c r="B16" s="20">
        <f t="shared" si="3"/>
        <v>7985</v>
      </c>
      <c r="C16" s="21">
        <f t="shared" si="4"/>
        <v>77</v>
      </c>
      <c r="D16" s="21">
        <f t="shared" si="5"/>
        <v>70</v>
      </c>
      <c r="E16" s="21">
        <f t="shared" si="6"/>
        <v>7914</v>
      </c>
      <c r="F16" s="22">
        <f t="shared" si="7"/>
        <v>44</v>
      </c>
      <c r="G16" s="22">
        <f t="shared" si="8"/>
        <v>18</v>
      </c>
      <c r="H16" s="22">
        <f t="shared" si="9"/>
        <v>103</v>
      </c>
      <c r="I16" s="22">
        <f t="shared" si="10"/>
        <v>11</v>
      </c>
      <c r="J16" s="22">
        <f t="shared" si="11"/>
        <v>38</v>
      </c>
      <c r="K16" s="22">
        <f t="shared" si="12"/>
        <v>11</v>
      </c>
      <c r="L16" s="22">
        <f t="shared" si="13"/>
        <v>3</v>
      </c>
      <c r="M16" s="22">
        <f t="shared" si="14"/>
        <v>11</v>
      </c>
      <c r="N16" s="22">
        <f t="shared" si="15"/>
        <v>18</v>
      </c>
      <c r="O16" s="22">
        <f t="shared" si="16"/>
        <v>799</v>
      </c>
      <c r="P16" s="22">
        <f t="shared" si="17"/>
        <v>100</v>
      </c>
      <c r="Q16" s="22">
        <f t="shared" si="18"/>
        <v>6</v>
      </c>
      <c r="R16" s="22">
        <f t="shared" si="19"/>
        <v>1</v>
      </c>
      <c r="S16" s="22">
        <f t="shared" si="20"/>
        <v>14</v>
      </c>
      <c r="T16" s="22">
        <f t="shared" si="21"/>
        <v>12</v>
      </c>
      <c r="U16" s="22">
        <f t="shared" si="22"/>
        <v>11</v>
      </c>
      <c r="V16" s="22">
        <f t="shared" si="23"/>
        <v>2</v>
      </c>
      <c r="W16" s="22">
        <f t="shared" si="24"/>
        <v>14</v>
      </c>
      <c r="X16" s="22">
        <f t="shared" si="25"/>
        <v>40</v>
      </c>
      <c r="Y16" s="22">
        <f t="shared" si="26"/>
        <v>6</v>
      </c>
      <c r="Z16" s="22">
        <f t="shared" si="27"/>
        <v>37</v>
      </c>
      <c r="AA16" s="22">
        <f t="shared" si="28"/>
        <v>11</v>
      </c>
      <c r="AB16" s="22">
        <f t="shared" si="29"/>
        <v>11</v>
      </c>
      <c r="AC16" s="22">
        <f t="shared" si="30"/>
        <v>10</v>
      </c>
      <c r="AD16" s="22">
        <f t="shared" si="31"/>
        <v>5</v>
      </c>
      <c r="AE16" s="22">
        <f t="shared" si="32"/>
        <v>22</v>
      </c>
      <c r="AF16" s="22">
        <f t="shared" si="33"/>
        <v>13</v>
      </c>
      <c r="AG16" s="22">
        <f t="shared" si="34"/>
        <v>6</v>
      </c>
      <c r="AH16" s="22">
        <f t="shared" si="35"/>
        <v>16</v>
      </c>
      <c r="AI16" s="22">
        <f t="shared" si="36"/>
        <v>6</v>
      </c>
      <c r="AJ16" s="22">
        <f t="shared" si="37"/>
        <v>693</v>
      </c>
      <c r="AK16" s="22">
        <f t="shared" si="38"/>
        <v>18</v>
      </c>
      <c r="AL16" s="22">
        <f t="shared" si="39"/>
        <v>14</v>
      </c>
      <c r="AM16" s="22">
        <f t="shared" si="40"/>
        <v>6</v>
      </c>
      <c r="AN16" s="22">
        <f t="shared" si="41"/>
        <v>20</v>
      </c>
      <c r="AO16" s="22">
        <f t="shared" si="42"/>
        <v>2750</v>
      </c>
      <c r="AP16" s="22">
        <f t="shared" si="43"/>
        <v>67</v>
      </c>
      <c r="AQ16" s="22">
        <f t="shared" si="44"/>
        <v>4</v>
      </c>
      <c r="AR16" s="22">
        <f t="shared" si="45"/>
        <v>2842</v>
      </c>
      <c r="AS16" s="22">
        <f t="shared" si="46"/>
        <v>80</v>
      </c>
      <c r="AT16" s="22">
        <f t="shared" si="47"/>
        <v>30</v>
      </c>
      <c r="AU16" s="23">
        <f t="shared" si="48"/>
        <v>40</v>
      </c>
      <c r="AV16" s="23">
        <f t="shared" si="49"/>
        <v>40</v>
      </c>
      <c r="AW16" s="24">
        <f t="shared" si="50"/>
        <v>16666</v>
      </c>
    </row>
    <row r="17" ht="15.75" customHeight="1">
      <c r="A17" s="19" t="s">
        <v>18</v>
      </c>
      <c r="B17" s="20">
        <f t="shared" si="3"/>
        <v>6723</v>
      </c>
      <c r="C17" s="21">
        <f t="shared" si="4"/>
        <v>48</v>
      </c>
      <c r="D17" s="21">
        <f t="shared" si="5"/>
        <v>78</v>
      </c>
      <c r="E17" s="21">
        <f t="shared" si="6"/>
        <v>6665</v>
      </c>
      <c r="F17" s="22">
        <f t="shared" si="7"/>
        <v>24</v>
      </c>
      <c r="G17" s="22">
        <f t="shared" si="8"/>
        <v>22</v>
      </c>
      <c r="H17" s="22">
        <f t="shared" si="9"/>
        <v>56</v>
      </c>
      <c r="I17" s="22">
        <f t="shared" si="10"/>
        <v>10</v>
      </c>
      <c r="J17" s="22">
        <f t="shared" si="11"/>
        <v>21</v>
      </c>
      <c r="K17" s="22">
        <f t="shared" si="12"/>
        <v>9</v>
      </c>
      <c r="L17" s="22">
        <f t="shared" si="13"/>
        <v>2</v>
      </c>
      <c r="M17" s="22">
        <f t="shared" si="14"/>
        <v>15</v>
      </c>
      <c r="N17" s="22">
        <f t="shared" si="15"/>
        <v>5</v>
      </c>
      <c r="O17" s="22">
        <f t="shared" si="16"/>
        <v>41</v>
      </c>
      <c r="P17" s="22">
        <f t="shared" si="17"/>
        <v>23</v>
      </c>
      <c r="Q17" s="22">
        <f t="shared" si="18"/>
        <v>4</v>
      </c>
      <c r="R17" s="22">
        <f t="shared" si="19"/>
        <v>9</v>
      </c>
      <c r="S17" s="22">
        <f t="shared" si="20"/>
        <v>2</v>
      </c>
      <c r="T17" s="22">
        <f t="shared" si="21"/>
        <v>5</v>
      </c>
      <c r="U17" s="22">
        <f t="shared" si="22"/>
        <v>6</v>
      </c>
      <c r="V17" s="22">
        <f t="shared" si="23"/>
        <v>35</v>
      </c>
      <c r="W17" s="22">
        <f t="shared" si="24"/>
        <v>14</v>
      </c>
      <c r="X17" s="22">
        <f t="shared" si="25"/>
        <v>26</v>
      </c>
      <c r="Y17" s="22">
        <f t="shared" si="26"/>
        <v>9</v>
      </c>
      <c r="Z17" s="22">
        <f t="shared" si="27"/>
        <v>13</v>
      </c>
      <c r="AA17" s="22">
        <f t="shared" si="28"/>
        <v>12</v>
      </c>
      <c r="AB17" s="22">
        <f t="shared" si="29"/>
        <v>11</v>
      </c>
      <c r="AC17" s="22">
        <f t="shared" si="30"/>
        <v>4</v>
      </c>
      <c r="AD17" s="22">
        <f t="shared" si="31"/>
        <v>9</v>
      </c>
      <c r="AE17" s="22">
        <f t="shared" si="32"/>
        <v>16</v>
      </c>
      <c r="AF17" s="22">
        <f t="shared" si="33"/>
        <v>7</v>
      </c>
      <c r="AG17" s="22">
        <f t="shared" si="34"/>
        <v>12</v>
      </c>
      <c r="AH17" s="22">
        <f t="shared" si="35"/>
        <v>11</v>
      </c>
      <c r="AI17" s="22">
        <f t="shared" si="36"/>
        <v>6</v>
      </c>
      <c r="AJ17" s="22">
        <f t="shared" si="37"/>
        <v>1597</v>
      </c>
      <c r="AK17" s="22">
        <f t="shared" si="38"/>
        <v>19</v>
      </c>
      <c r="AL17" s="22">
        <f t="shared" si="39"/>
        <v>30</v>
      </c>
      <c r="AM17" s="22">
        <f t="shared" si="40"/>
        <v>7</v>
      </c>
      <c r="AN17" s="22">
        <f t="shared" si="41"/>
        <v>13</v>
      </c>
      <c r="AO17" s="22">
        <f t="shared" si="42"/>
        <v>1871</v>
      </c>
      <c r="AP17" s="22">
        <f t="shared" si="43"/>
        <v>46</v>
      </c>
      <c r="AQ17" s="22">
        <f t="shared" si="44"/>
        <v>13</v>
      </c>
      <c r="AR17" s="22">
        <f t="shared" si="45"/>
        <v>2591</v>
      </c>
      <c r="AS17" s="22">
        <f t="shared" si="46"/>
        <v>55</v>
      </c>
      <c r="AT17" s="22">
        <f t="shared" si="47"/>
        <v>51</v>
      </c>
      <c r="AU17" s="23">
        <f t="shared" si="48"/>
        <v>31</v>
      </c>
      <c r="AV17" s="23">
        <f t="shared" si="49"/>
        <v>34</v>
      </c>
      <c r="AW17" s="24">
        <f t="shared" si="50"/>
        <v>14043</v>
      </c>
    </row>
    <row r="18" ht="15.75" customHeight="1">
      <c r="A18" s="19" t="s">
        <v>19</v>
      </c>
      <c r="B18" s="20">
        <f t="shared" si="3"/>
        <v>3208</v>
      </c>
      <c r="C18" s="21">
        <f t="shared" si="4"/>
        <v>8</v>
      </c>
      <c r="D18" s="21">
        <f t="shared" si="5"/>
        <v>6</v>
      </c>
      <c r="E18" s="21">
        <f t="shared" si="6"/>
        <v>1775</v>
      </c>
      <c r="F18" s="22">
        <f t="shared" si="7"/>
        <v>5</v>
      </c>
      <c r="G18" s="22">
        <f t="shared" si="8"/>
        <v>4</v>
      </c>
      <c r="H18" s="22">
        <f t="shared" si="9"/>
        <v>6</v>
      </c>
      <c r="I18" s="22">
        <f t="shared" si="10"/>
        <v>0</v>
      </c>
      <c r="J18" s="22">
        <f t="shared" si="11"/>
        <v>2</v>
      </c>
      <c r="K18" s="22">
        <f t="shared" si="12"/>
        <v>0</v>
      </c>
      <c r="L18" s="22">
        <f t="shared" si="13"/>
        <v>0</v>
      </c>
      <c r="M18" s="22">
        <f t="shared" si="14"/>
        <v>1</v>
      </c>
      <c r="N18" s="22">
        <f t="shared" si="15"/>
        <v>0</v>
      </c>
      <c r="O18" s="22">
        <f t="shared" si="16"/>
        <v>30</v>
      </c>
      <c r="P18" s="22">
        <f t="shared" si="17"/>
        <v>1</v>
      </c>
      <c r="Q18" s="22">
        <f t="shared" si="18"/>
        <v>1</v>
      </c>
      <c r="R18" s="22">
        <f t="shared" si="19"/>
        <v>1</v>
      </c>
      <c r="S18" s="22">
        <f t="shared" si="20"/>
        <v>2</v>
      </c>
      <c r="T18" s="22">
        <f t="shared" si="21"/>
        <v>0</v>
      </c>
      <c r="U18" s="22">
        <f t="shared" si="22"/>
        <v>2</v>
      </c>
      <c r="V18" s="22">
        <f t="shared" si="23"/>
        <v>87</v>
      </c>
      <c r="W18" s="22">
        <f t="shared" si="24"/>
        <v>2</v>
      </c>
      <c r="X18" s="22">
        <f t="shared" si="25"/>
        <v>6</v>
      </c>
      <c r="Y18" s="22">
        <f t="shared" si="26"/>
        <v>1</v>
      </c>
      <c r="Z18" s="22">
        <f t="shared" si="27"/>
        <v>2</v>
      </c>
      <c r="AA18" s="22">
        <f t="shared" si="28"/>
        <v>3</v>
      </c>
      <c r="AB18" s="22">
        <f t="shared" si="29"/>
        <v>1</v>
      </c>
      <c r="AC18" s="22">
        <f t="shared" si="30"/>
        <v>0</v>
      </c>
      <c r="AD18" s="22">
        <f t="shared" si="31"/>
        <v>2</v>
      </c>
      <c r="AE18" s="22">
        <f t="shared" si="32"/>
        <v>4</v>
      </c>
      <c r="AF18" s="22">
        <f t="shared" si="33"/>
        <v>2</v>
      </c>
      <c r="AG18" s="22">
        <f t="shared" si="34"/>
        <v>0</v>
      </c>
      <c r="AH18" s="22">
        <f t="shared" si="35"/>
        <v>2</v>
      </c>
      <c r="AI18" s="22">
        <f t="shared" si="36"/>
        <v>2</v>
      </c>
      <c r="AJ18" s="22">
        <f t="shared" si="37"/>
        <v>298</v>
      </c>
      <c r="AK18" s="22">
        <f t="shared" si="38"/>
        <v>3</v>
      </c>
      <c r="AL18" s="22">
        <f t="shared" si="39"/>
        <v>0</v>
      </c>
      <c r="AM18" s="22">
        <f t="shared" si="40"/>
        <v>0</v>
      </c>
      <c r="AN18" s="22">
        <f t="shared" si="41"/>
        <v>1</v>
      </c>
      <c r="AO18" s="22">
        <f t="shared" si="42"/>
        <v>444</v>
      </c>
      <c r="AP18" s="22">
        <f t="shared" si="43"/>
        <v>13</v>
      </c>
      <c r="AQ18" s="22">
        <f t="shared" si="44"/>
        <v>1</v>
      </c>
      <c r="AR18" s="22">
        <f t="shared" si="45"/>
        <v>830</v>
      </c>
      <c r="AS18" s="22">
        <f t="shared" si="46"/>
        <v>5</v>
      </c>
      <c r="AT18" s="22">
        <f t="shared" si="47"/>
        <v>9</v>
      </c>
      <c r="AU18" s="23">
        <f t="shared" si="48"/>
        <v>6</v>
      </c>
      <c r="AV18" s="23">
        <f t="shared" si="49"/>
        <v>6</v>
      </c>
      <c r="AW18" s="24">
        <f t="shared" si="50"/>
        <v>3478</v>
      </c>
    </row>
    <row r="19" ht="15.75" customHeight="1">
      <c r="A19" s="19" t="s">
        <v>20</v>
      </c>
      <c r="B19" s="20">
        <f t="shared" si="3"/>
        <v>6836</v>
      </c>
      <c r="C19" s="21">
        <f t="shared" si="4"/>
        <v>44</v>
      </c>
      <c r="D19" s="21">
        <f t="shared" si="5"/>
        <v>103</v>
      </c>
      <c r="E19" s="21">
        <f t="shared" si="6"/>
        <v>5948</v>
      </c>
      <c r="F19" s="22">
        <f t="shared" si="7"/>
        <v>28</v>
      </c>
      <c r="G19" s="22">
        <f t="shared" si="8"/>
        <v>17</v>
      </c>
      <c r="H19" s="22">
        <f t="shared" si="9"/>
        <v>122</v>
      </c>
      <c r="I19" s="22">
        <f t="shared" si="10"/>
        <v>5</v>
      </c>
      <c r="J19" s="22">
        <f t="shared" si="11"/>
        <v>14</v>
      </c>
      <c r="K19" s="22">
        <f t="shared" si="12"/>
        <v>2</v>
      </c>
      <c r="L19" s="22">
        <f t="shared" si="13"/>
        <v>2</v>
      </c>
      <c r="M19" s="22">
        <f t="shared" si="14"/>
        <v>10</v>
      </c>
      <c r="N19" s="22">
        <f t="shared" si="15"/>
        <v>11</v>
      </c>
      <c r="O19" s="22">
        <f t="shared" si="16"/>
        <v>353</v>
      </c>
      <c r="P19" s="22">
        <f t="shared" si="17"/>
        <v>11</v>
      </c>
      <c r="Q19" s="22">
        <f t="shared" si="18"/>
        <v>1</v>
      </c>
      <c r="R19" s="22">
        <f t="shared" si="19"/>
        <v>1</v>
      </c>
      <c r="S19" s="22">
        <f t="shared" si="20"/>
        <v>9</v>
      </c>
      <c r="T19" s="22">
        <f t="shared" si="21"/>
        <v>6</v>
      </c>
      <c r="U19" s="22">
        <f t="shared" si="22"/>
        <v>6</v>
      </c>
      <c r="V19" s="22">
        <f t="shared" si="23"/>
        <v>4</v>
      </c>
      <c r="W19" s="22">
        <f t="shared" si="24"/>
        <v>26</v>
      </c>
      <c r="X19" s="22">
        <f t="shared" si="25"/>
        <v>16</v>
      </c>
      <c r="Y19" s="22">
        <f t="shared" si="26"/>
        <v>4</v>
      </c>
      <c r="Z19" s="22">
        <f t="shared" si="27"/>
        <v>7</v>
      </c>
      <c r="AA19" s="22">
        <f t="shared" si="28"/>
        <v>11</v>
      </c>
      <c r="AB19" s="22">
        <f t="shared" si="29"/>
        <v>5</v>
      </c>
      <c r="AC19" s="22">
        <f t="shared" si="30"/>
        <v>3</v>
      </c>
      <c r="AD19" s="22">
        <f t="shared" si="31"/>
        <v>2</v>
      </c>
      <c r="AE19" s="22">
        <f t="shared" si="32"/>
        <v>5</v>
      </c>
      <c r="AF19" s="22">
        <f t="shared" si="33"/>
        <v>8</v>
      </c>
      <c r="AG19" s="22">
        <f t="shared" si="34"/>
        <v>5</v>
      </c>
      <c r="AH19" s="22">
        <f t="shared" si="35"/>
        <v>7</v>
      </c>
      <c r="AI19" s="22">
        <f t="shared" si="36"/>
        <v>3</v>
      </c>
      <c r="AJ19" s="22">
        <f t="shared" si="37"/>
        <v>1042</v>
      </c>
      <c r="AK19" s="22">
        <f t="shared" si="38"/>
        <v>13</v>
      </c>
      <c r="AL19" s="22">
        <f t="shared" si="39"/>
        <v>4</v>
      </c>
      <c r="AM19" s="22">
        <f t="shared" si="40"/>
        <v>3</v>
      </c>
      <c r="AN19" s="22">
        <f t="shared" si="41"/>
        <v>18</v>
      </c>
      <c r="AO19" s="22">
        <f t="shared" si="42"/>
        <v>3618</v>
      </c>
      <c r="AP19" s="22">
        <f t="shared" si="43"/>
        <v>76</v>
      </c>
      <c r="AQ19" s="22">
        <f t="shared" si="44"/>
        <v>1</v>
      </c>
      <c r="AR19" s="22">
        <f t="shared" si="45"/>
        <v>1171</v>
      </c>
      <c r="AS19" s="22">
        <f t="shared" si="46"/>
        <v>75</v>
      </c>
      <c r="AT19" s="22">
        <f t="shared" si="47"/>
        <v>31</v>
      </c>
      <c r="AU19" s="23">
        <f t="shared" si="48"/>
        <v>26</v>
      </c>
      <c r="AV19" s="23">
        <f t="shared" si="49"/>
        <v>26</v>
      </c>
      <c r="AW19" s="24">
        <f t="shared" si="50"/>
        <v>12381</v>
      </c>
    </row>
    <row r="20" ht="15.75" customHeight="1">
      <c r="A20" s="19" t="s">
        <v>21</v>
      </c>
      <c r="B20" s="20">
        <f t="shared" si="3"/>
        <v>8345</v>
      </c>
      <c r="C20" s="21">
        <f t="shared" si="4"/>
        <v>108</v>
      </c>
      <c r="D20" s="21">
        <f t="shared" si="5"/>
        <v>59</v>
      </c>
      <c r="E20" s="21">
        <f t="shared" si="6"/>
        <v>8402</v>
      </c>
      <c r="F20" s="22">
        <f t="shared" si="7"/>
        <v>55</v>
      </c>
      <c r="G20" s="22">
        <f t="shared" si="8"/>
        <v>19</v>
      </c>
      <c r="H20" s="22">
        <f t="shared" si="9"/>
        <v>100</v>
      </c>
      <c r="I20" s="22">
        <f t="shared" si="10"/>
        <v>5</v>
      </c>
      <c r="J20" s="22">
        <f t="shared" si="11"/>
        <v>29</v>
      </c>
      <c r="K20" s="22">
        <f t="shared" si="12"/>
        <v>13</v>
      </c>
      <c r="L20" s="22">
        <f t="shared" si="13"/>
        <v>4</v>
      </c>
      <c r="M20" s="22">
        <f t="shared" si="14"/>
        <v>19</v>
      </c>
      <c r="N20" s="22">
        <f t="shared" si="15"/>
        <v>18</v>
      </c>
      <c r="O20" s="22">
        <f t="shared" si="16"/>
        <v>244</v>
      </c>
      <c r="P20" s="22">
        <f t="shared" si="17"/>
        <v>24</v>
      </c>
      <c r="Q20" s="22">
        <f t="shared" si="18"/>
        <v>6</v>
      </c>
      <c r="R20" s="22">
        <f t="shared" si="19"/>
        <v>3</v>
      </c>
      <c r="S20" s="22">
        <f t="shared" si="20"/>
        <v>13</v>
      </c>
      <c r="T20" s="22">
        <f t="shared" si="21"/>
        <v>7</v>
      </c>
      <c r="U20" s="22">
        <f t="shared" si="22"/>
        <v>11</v>
      </c>
      <c r="V20" s="22">
        <f t="shared" si="23"/>
        <v>5</v>
      </c>
      <c r="W20" s="22">
        <f t="shared" si="24"/>
        <v>16</v>
      </c>
      <c r="X20" s="22">
        <f t="shared" si="25"/>
        <v>32</v>
      </c>
      <c r="Y20" s="22">
        <f t="shared" si="26"/>
        <v>9</v>
      </c>
      <c r="Z20" s="22">
        <f t="shared" si="27"/>
        <v>15</v>
      </c>
      <c r="AA20" s="22">
        <f t="shared" si="28"/>
        <v>13</v>
      </c>
      <c r="AB20" s="22">
        <f t="shared" si="29"/>
        <v>18</v>
      </c>
      <c r="AC20" s="22">
        <f t="shared" si="30"/>
        <v>9</v>
      </c>
      <c r="AD20" s="22">
        <f t="shared" si="31"/>
        <v>3</v>
      </c>
      <c r="AE20" s="22">
        <f t="shared" si="32"/>
        <v>19</v>
      </c>
      <c r="AF20" s="22">
        <f t="shared" si="33"/>
        <v>18</v>
      </c>
      <c r="AG20" s="22">
        <f t="shared" si="34"/>
        <v>13</v>
      </c>
      <c r="AH20" s="22">
        <f t="shared" si="35"/>
        <v>14</v>
      </c>
      <c r="AI20" s="22">
        <f t="shared" si="36"/>
        <v>10</v>
      </c>
      <c r="AJ20" s="22">
        <f t="shared" si="37"/>
        <v>874</v>
      </c>
      <c r="AK20" s="22">
        <f t="shared" si="38"/>
        <v>28</v>
      </c>
      <c r="AL20" s="22">
        <f t="shared" si="39"/>
        <v>11</v>
      </c>
      <c r="AM20" s="22">
        <f t="shared" si="40"/>
        <v>6</v>
      </c>
      <c r="AN20" s="22">
        <f t="shared" si="41"/>
        <v>12</v>
      </c>
      <c r="AO20" s="22">
        <f t="shared" si="42"/>
        <v>3946</v>
      </c>
      <c r="AP20" s="22">
        <f t="shared" si="43"/>
        <v>127</v>
      </c>
      <c r="AQ20" s="22">
        <f t="shared" si="44"/>
        <v>9</v>
      </c>
      <c r="AR20" s="22">
        <f t="shared" si="45"/>
        <v>2510</v>
      </c>
      <c r="AS20" s="22">
        <f t="shared" si="46"/>
        <v>77</v>
      </c>
      <c r="AT20" s="22">
        <f t="shared" si="47"/>
        <v>38</v>
      </c>
      <c r="AU20" s="23">
        <f t="shared" si="48"/>
        <v>40</v>
      </c>
      <c r="AV20" s="23">
        <f t="shared" si="49"/>
        <v>40</v>
      </c>
      <c r="AW20" s="24">
        <f t="shared" si="50"/>
        <v>16613</v>
      </c>
    </row>
    <row r="21" ht="15.75" customHeight="1">
      <c r="A21" s="19" t="s">
        <v>22</v>
      </c>
      <c r="B21" s="20">
        <f t="shared" si="3"/>
        <v>6927</v>
      </c>
      <c r="C21" s="21">
        <f t="shared" si="4"/>
        <v>37</v>
      </c>
      <c r="D21" s="21">
        <f t="shared" si="5"/>
        <v>74</v>
      </c>
      <c r="E21" s="21">
        <f t="shared" si="6"/>
        <v>6857</v>
      </c>
      <c r="F21" s="22">
        <f t="shared" si="7"/>
        <v>14</v>
      </c>
      <c r="G21" s="22">
        <f t="shared" si="8"/>
        <v>26</v>
      </c>
      <c r="H21" s="22">
        <f t="shared" si="9"/>
        <v>109</v>
      </c>
      <c r="I21" s="22">
        <f t="shared" si="10"/>
        <v>5</v>
      </c>
      <c r="J21" s="22">
        <f t="shared" si="11"/>
        <v>26</v>
      </c>
      <c r="K21" s="22">
        <f t="shared" si="12"/>
        <v>7</v>
      </c>
      <c r="L21" s="22">
        <f t="shared" si="13"/>
        <v>2</v>
      </c>
      <c r="M21" s="22">
        <f t="shared" si="14"/>
        <v>16</v>
      </c>
      <c r="N21" s="22">
        <f t="shared" si="15"/>
        <v>7</v>
      </c>
      <c r="O21" s="22">
        <f t="shared" si="16"/>
        <v>35</v>
      </c>
      <c r="P21" s="22">
        <f t="shared" si="17"/>
        <v>8</v>
      </c>
      <c r="Q21" s="22">
        <f t="shared" si="18"/>
        <v>8</v>
      </c>
      <c r="R21" s="22">
        <f t="shared" si="19"/>
        <v>7</v>
      </c>
      <c r="S21" s="22">
        <f t="shared" si="20"/>
        <v>8</v>
      </c>
      <c r="T21" s="22">
        <f t="shared" si="21"/>
        <v>26</v>
      </c>
      <c r="U21" s="22">
        <f t="shared" si="22"/>
        <v>9</v>
      </c>
      <c r="V21" s="22">
        <f t="shared" si="23"/>
        <v>10</v>
      </c>
      <c r="W21" s="22">
        <f t="shared" si="24"/>
        <v>10</v>
      </c>
      <c r="X21" s="22">
        <f t="shared" si="25"/>
        <v>29</v>
      </c>
      <c r="Y21" s="22">
        <f t="shared" si="26"/>
        <v>4</v>
      </c>
      <c r="Z21" s="22">
        <f t="shared" si="27"/>
        <v>7</v>
      </c>
      <c r="AA21" s="22">
        <f t="shared" si="28"/>
        <v>8</v>
      </c>
      <c r="AB21" s="22">
        <f t="shared" si="29"/>
        <v>6</v>
      </c>
      <c r="AC21" s="22">
        <f t="shared" si="30"/>
        <v>8</v>
      </c>
      <c r="AD21" s="22">
        <f t="shared" si="31"/>
        <v>6</v>
      </c>
      <c r="AE21" s="22">
        <f t="shared" si="32"/>
        <v>19</v>
      </c>
      <c r="AF21" s="22">
        <f t="shared" si="33"/>
        <v>7</v>
      </c>
      <c r="AG21" s="22">
        <f t="shared" si="34"/>
        <v>5</v>
      </c>
      <c r="AH21" s="22">
        <f t="shared" si="35"/>
        <v>5</v>
      </c>
      <c r="AI21" s="22">
        <f t="shared" si="36"/>
        <v>2</v>
      </c>
      <c r="AJ21" s="22">
        <f t="shared" si="37"/>
        <v>1541</v>
      </c>
      <c r="AK21" s="22">
        <f t="shared" si="38"/>
        <v>21</v>
      </c>
      <c r="AL21" s="22">
        <f t="shared" si="39"/>
        <v>4</v>
      </c>
      <c r="AM21" s="22">
        <f t="shared" si="40"/>
        <v>5</v>
      </c>
      <c r="AN21" s="22">
        <f t="shared" si="41"/>
        <v>6</v>
      </c>
      <c r="AO21" s="22">
        <f t="shared" si="42"/>
        <v>4217</v>
      </c>
      <c r="AP21" s="22">
        <f t="shared" si="43"/>
        <v>51</v>
      </c>
      <c r="AQ21" s="22">
        <f t="shared" si="44"/>
        <v>7</v>
      </c>
      <c r="AR21" s="22">
        <f t="shared" si="45"/>
        <v>513</v>
      </c>
      <c r="AS21" s="22">
        <f t="shared" si="46"/>
        <v>39</v>
      </c>
      <c r="AT21" s="22">
        <f t="shared" si="47"/>
        <v>14</v>
      </c>
      <c r="AU21" s="23">
        <f t="shared" si="48"/>
        <v>22</v>
      </c>
      <c r="AV21" s="23">
        <f t="shared" si="49"/>
        <v>22</v>
      </c>
      <c r="AW21" s="24">
        <f t="shared" si="50"/>
        <v>12226</v>
      </c>
    </row>
    <row r="22" ht="15.75" customHeight="1">
      <c r="A22" s="19" t="s">
        <v>23</v>
      </c>
      <c r="B22" s="20">
        <f t="shared" si="3"/>
        <v>2658</v>
      </c>
      <c r="C22" s="21">
        <f t="shared" si="4"/>
        <v>12</v>
      </c>
      <c r="D22" s="21">
        <f t="shared" si="5"/>
        <v>25</v>
      </c>
      <c r="E22" s="21">
        <f t="shared" si="6"/>
        <v>2633</v>
      </c>
      <c r="F22" s="22">
        <f t="shared" si="7"/>
        <v>12</v>
      </c>
      <c r="G22" s="22">
        <f t="shared" si="8"/>
        <v>11</v>
      </c>
      <c r="H22" s="22">
        <f t="shared" si="9"/>
        <v>12</v>
      </c>
      <c r="I22" s="22">
        <f t="shared" si="10"/>
        <v>7</v>
      </c>
      <c r="J22" s="22">
        <f t="shared" si="11"/>
        <v>12</v>
      </c>
      <c r="K22" s="22">
        <f t="shared" si="12"/>
        <v>1</v>
      </c>
      <c r="L22" s="22">
        <f t="shared" si="13"/>
        <v>2</v>
      </c>
      <c r="M22" s="22">
        <f t="shared" si="14"/>
        <v>5</v>
      </c>
      <c r="N22" s="22">
        <f t="shared" si="15"/>
        <v>2</v>
      </c>
      <c r="O22" s="22">
        <f t="shared" si="16"/>
        <v>11</v>
      </c>
      <c r="P22" s="22">
        <f t="shared" si="17"/>
        <v>11</v>
      </c>
      <c r="Q22" s="22">
        <f t="shared" si="18"/>
        <v>4</v>
      </c>
      <c r="R22" s="22">
        <f t="shared" si="19"/>
        <v>2</v>
      </c>
      <c r="S22" s="22">
        <f t="shared" si="20"/>
        <v>3</v>
      </c>
      <c r="T22" s="22">
        <f t="shared" si="21"/>
        <v>2</v>
      </c>
      <c r="U22" s="22">
        <f t="shared" si="22"/>
        <v>3</v>
      </c>
      <c r="V22" s="22">
        <f t="shared" si="23"/>
        <v>1</v>
      </c>
      <c r="W22" s="22">
        <f t="shared" si="24"/>
        <v>1</v>
      </c>
      <c r="X22" s="22">
        <f t="shared" si="25"/>
        <v>12</v>
      </c>
      <c r="Y22" s="22">
        <f t="shared" si="26"/>
        <v>0</v>
      </c>
      <c r="Z22" s="22">
        <f t="shared" si="27"/>
        <v>86</v>
      </c>
      <c r="AA22" s="22">
        <f t="shared" si="28"/>
        <v>3</v>
      </c>
      <c r="AB22" s="22">
        <f t="shared" si="29"/>
        <v>3</v>
      </c>
      <c r="AC22" s="22">
        <f t="shared" si="30"/>
        <v>1</v>
      </c>
      <c r="AD22" s="22">
        <f t="shared" si="31"/>
        <v>5</v>
      </c>
      <c r="AE22" s="22">
        <f t="shared" si="32"/>
        <v>4</v>
      </c>
      <c r="AF22" s="22">
        <f t="shared" si="33"/>
        <v>7</v>
      </c>
      <c r="AG22" s="22">
        <f t="shared" si="34"/>
        <v>1</v>
      </c>
      <c r="AH22" s="22">
        <f t="shared" si="35"/>
        <v>4</v>
      </c>
      <c r="AI22" s="22">
        <f t="shared" si="36"/>
        <v>2</v>
      </c>
      <c r="AJ22" s="22">
        <f t="shared" si="37"/>
        <v>1902</v>
      </c>
      <c r="AK22" s="22">
        <f t="shared" si="38"/>
        <v>7</v>
      </c>
      <c r="AL22" s="22">
        <f t="shared" si="39"/>
        <v>1</v>
      </c>
      <c r="AM22" s="22">
        <f t="shared" si="40"/>
        <v>4</v>
      </c>
      <c r="AN22" s="22">
        <f t="shared" si="41"/>
        <v>2</v>
      </c>
      <c r="AO22" s="22">
        <f t="shared" si="42"/>
        <v>66</v>
      </c>
      <c r="AP22" s="22">
        <f t="shared" si="43"/>
        <v>64</v>
      </c>
      <c r="AQ22" s="22">
        <f t="shared" si="44"/>
        <v>3</v>
      </c>
      <c r="AR22" s="22">
        <f t="shared" si="45"/>
        <v>336</v>
      </c>
      <c r="AS22" s="22">
        <f t="shared" si="46"/>
        <v>8</v>
      </c>
      <c r="AT22" s="22">
        <f t="shared" si="47"/>
        <v>10</v>
      </c>
      <c r="AU22" s="23">
        <f t="shared" si="48"/>
        <v>9</v>
      </c>
      <c r="AV22" s="23">
        <f t="shared" si="49"/>
        <v>9</v>
      </c>
      <c r="AW22" s="24">
        <f t="shared" si="50"/>
        <v>5199</v>
      </c>
    </row>
    <row r="23" ht="15.75" customHeight="1">
      <c r="A23" s="19" t="s">
        <v>24</v>
      </c>
      <c r="B23" s="20">
        <f t="shared" si="3"/>
        <v>1358</v>
      </c>
      <c r="C23" s="21">
        <f t="shared" si="4"/>
        <v>7</v>
      </c>
      <c r="D23" s="21">
        <f t="shared" si="5"/>
        <v>15</v>
      </c>
      <c r="E23" s="21">
        <f t="shared" si="6"/>
        <v>1336</v>
      </c>
      <c r="F23" s="22">
        <f t="shared" si="7"/>
        <v>7</v>
      </c>
      <c r="G23" s="22">
        <f t="shared" si="8"/>
        <v>6</v>
      </c>
      <c r="H23" s="22">
        <f t="shared" si="9"/>
        <v>18</v>
      </c>
      <c r="I23" s="22">
        <f t="shared" si="10"/>
        <v>1</v>
      </c>
      <c r="J23" s="22">
        <f t="shared" si="11"/>
        <v>7</v>
      </c>
      <c r="K23" s="22">
        <f t="shared" si="12"/>
        <v>5</v>
      </c>
      <c r="L23" s="22">
        <f t="shared" si="13"/>
        <v>0</v>
      </c>
      <c r="M23" s="22">
        <f t="shared" si="14"/>
        <v>1</v>
      </c>
      <c r="N23" s="22">
        <f t="shared" si="15"/>
        <v>2</v>
      </c>
      <c r="O23" s="22">
        <f t="shared" si="16"/>
        <v>30</v>
      </c>
      <c r="P23" s="22">
        <f t="shared" si="17"/>
        <v>1</v>
      </c>
      <c r="Q23" s="22">
        <f t="shared" si="18"/>
        <v>2</v>
      </c>
      <c r="R23" s="22">
        <f t="shared" si="19"/>
        <v>0</v>
      </c>
      <c r="S23" s="22">
        <f t="shared" si="20"/>
        <v>70</v>
      </c>
      <c r="T23" s="22">
        <f t="shared" si="21"/>
        <v>2</v>
      </c>
      <c r="U23" s="22">
        <f t="shared" si="22"/>
        <v>3</v>
      </c>
      <c r="V23" s="22">
        <f t="shared" si="23"/>
        <v>3</v>
      </c>
      <c r="W23" s="22">
        <f t="shared" si="24"/>
        <v>3</v>
      </c>
      <c r="X23" s="22">
        <f t="shared" si="25"/>
        <v>1</v>
      </c>
      <c r="Y23" s="22">
        <f t="shared" si="26"/>
        <v>4</v>
      </c>
      <c r="Z23" s="22">
        <f t="shared" si="27"/>
        <v>4</v>
      </c>
      <c r="AA23" s="22">
        <f t="shared" si="28"/>
        <v>1</v>
      </c>
      <c r="AB23" s="22">
        <f t="shared" si="29"/>
        <v>3</v>
      </c>
      <c r="AC23" s="22">
        <f t="shared" si="30"/>
        <v>0</v>
      </c>
      <c r="AD23" s="22">
        <f t="shared" si="31"/>
        <v>1</v>
      </c>
      <c r="AE23" s="22">
        <f t="shared" si="32"/>
        <v>2</v>
      </c>
      <c r="AF23" s="22">
        <f t="shared" si="33"/>
        <v>1</v>
      </c>
      <c r="AG23" s="22">
        <f t="shared" si="34"/>
        <v>1</v>
      </c>
      <c r="AH23" s="22">
        <f t="shared" si="35"/>
        <v>1</v>
      </c>
      <c r="AI23" s="22">
        <f t="shared" si="36"/>
        <v>0</v>
      </c>
      <c r="AJ23" s="22">
        <f t="shared" si="37"/>
        <v>205</v>
      </c>
      <c r="AK23" s="22">
        <f t="shared" si="38"/>
        <v>3</v>
      </c>
      <c r="AL23" s="22">
        <f t="shared" si="39"/>
        <v>25</v>
      </c>
      <c r="AM23" s="22">
        <f t="shared" si="40"/>
        <v>0</v>
      </c>
      <c r="AN23" s="22">
        <f t="shared" si="41"/>
        <v>1</v>
      </c>
      <c r="AO23" s="22">
        <f t="shared" si="42"/>
        <v>539</v>
      </c>
      <c r="AP23" s="22">
        <f t="shared" si="43"/>
        <v>3</v>
      </c>
      <c r="AQ23" s="22">
        <f t="shared" si="44"/>
        <v>0</v>
      </c>
      <c r="AR23" s="22">
        <f t="shared" si="45"/>
        <v>370</v>
      </c>
      <c r="AS23" s="22">
        <f t="shared" si="46"/>
        <v>6</v>
      </c>
      <c r="AT23" s="22">
        <f t="shared" si="47"/>
        <v>4</v>
      </c>
      <c r="AU23" s="23">
        <f t="shared" si="48"/>
        <v>5</v>
      </c>
      <c r="AV23" s="23">
        <f t="shared" si="49"/>
        <v>5</v>
      </c>
      <c r="AW23" s="24">
        <f t="shared" si="50"/>
        <v>2720</v>
      </c>
    </row>
    <row r="24" ht="15.75" customHeight="1">
      <c r="A24" s="19" t="s">
        <v>25</v>
      </c>
      <c r="B24" s="20">
        <f t="shared" si="3"/>
        <v>4483</v>
      </c>
      <c r="C24" s="21">
        <f t="shared" si="4"/>
        <v>39</v>
      </c>
      <c r="D24" s="21">
        <f t="shared" si="5"/>
        <v>11</v>
      </c>
      <c r="E24" s="21">
        <f t="shared" si="6"/>
        <v>4470</v>
      </c>
      <c r="F24" s="22">
        <f t="shared" si="7"/>
        <v>21</v>
      </c>
      <c r="G24" s="22">
        <f t="shared" si="8"/>
        <v>11</v>
      </c>
      <c r="H24" s="22">
        <f t="shared" si="9"/>
        <v>3</v>
      </c>
      <c r="I24" s="22">
        <f t="shared" si="10"/>
        <v>5</v>
      </c>
      <c r="J24" s="22">
        <f t="shared" si="11"/>
        <v>6</v>
      </c>
      <c r="K24" s="22">
        <f t="shared" si="12"/>
        <v>2</v>
      </c>
      <c r="L24" s="22">
        <f t="shared" si="13"/>
        <v>1</v>
      </c>
      <c r="M24" s="22">
        <f t="shared" si="14"/>
        <v>5</v>
      </c>
      <c r="N24" s="22">
        <f t="shared" si="15"/>
        <v>7</v>
      </c>
      <c r="O24" s="22">
        <f t="shared" si="16"/>
        <v>1347</v>
      </c>
      <c r="P24" s="22">
        <f t="shared" si="17"/>
        <v>5</v>
      </c>
      <c r="Q24" s="22">
        <f t="shared" si="18"/>
        <v>1</v>
      </c>
      <c r="R24" s="22">
        <f t="shared" si="19"/>
        <v>2</v>
      </c>
      <c r="S24" s="22">
        <f t="shared" si="20"/>
        <v>2</v>
      </c>
      <c r="T24" s="22">
        <f t="shared" si="21"/>
        <v>1</v>
      </c>
      <c r="U24" s="22">
        <f t="shared" si="22"/>
        <v>2</v>
      </c>
      <c r="V24" s="22">
        <f t="shared" si="23"/>
        <v>20</v>
      </c>
      <c r="W24" s="22">
        <f t="shared" si="24"/>
        <v>3</v>
      </c>
      <c r="X24" s="22">
        <f t="shared" si="25"/>
        <v>9</v>
      </c>
      <c r="Y24" s="22">
        <f t="shared" si="26"/>
        <v>0</v>
      </c>
      <c r="Z24" s="22">
        <f t="shared" si="27"/>
        <v>13</v>
      </c>
      <c r="AA24" s="22">
        <f t="shared" si="28"/>
        <v>7</v>
      </c>
      <c r="AB24" s="22">
        <f t="shared" si="29"/>
        <v>2</v>
      </c>
      <c r="AC24" s="22">
        <f t="shared" si="30"/>
        <v>3</v>
      </c>
      <c r="AD24" s="22">
        <f t="shared" si="31"/>
        <v>9</v>
      </c>
      <c r="AE24" s="22">
        <f t="shared" si="32"/>
        <v>4</v>
      </c>
      <c r="AF24" s="22">
        <f t="shared" si="33"/>
        <v>5</v>
      </c>
      <c r="AG24" s="22">
        <f t="shared" si="34"/>
        <v>3</v>
      </c>
      <c r="AH24" s="22">
        <f t="shared" si="35"/>
        <v>8</v>
      </c>
      <c r="AI24" s="22">
        <f t="shared" si="36"/>
        <v>3</v>
      </c>
      <c r="AJ24" s="22">
        <f t="shared" si="37"/>
        <v>1558</v>
      </c>
      <c r="AK24" s="22">
        <f t="shared" si="38"/>
        <v>4</v>
      </c>
      <c r="AL24" s="22">
        <f t="shared" si="39"/>
        <v>3</v>
      </c>
      <c r="AM24" s="22">
        <f t="shared" si="40"/>
        <v>2</v>
      </c>
      <c r="AN24" s="22">
        <f t="shared" si="41"/>
        <v>0</v>
      </c>
      <c r="AO24" s="22">
        <f t="shared" si="42"/>
        <v>115</v>
      </c>
      <c r="AP24" s="22">
        <f t="shared" si="43"/>
        <v>22</v>
      </c>
      <c r="AQ24" s="22">
        <f t="shared" si="44"/>
        <v>2</v>
      </c>
      <c r="AR24" s="22">
        <f t="shared" si="45"/>
        <v>1230</v>
      </c>
      <c r="AS24" s="22">
        <f t="shared" si="46"/>
        <v>17</v>
      </c>
      <c r="AT24" s="22">
        <f t="shared" si="47"/>
        <v>7</v>
      </c>
      <c r="AU24" s="23">
        <f t="shared" si="48"/>
        <v>20</v>
      </c>
      <c r="AV24" s="23">
        <f t="shared" si="49"/>
        <v>20</v>
      </c>
      <c r="AW24" s="24">
        <f t="shared" si="50"/>
        <v>9606</v>
      </c>
    </row>
    <row r="25" ht="15.75" customHeight="1">
      <c r="A25" s="19" t="s">
        <v>26</v>
      </c>
      <c r="B25" s="20">
        <f t="shared" si="3"/>
        <v>2232</v>
      </c>
      <c r="C25" s="21">
        <f t="shared" si="4"/>
        <v>32</v>
      </c>
      <c r="D25" s="21">
        <f t="shared" si="5"/>
        <v>10</v>
      </c>
      <c r="E25" s="21">
        <f t="shared" si="6"/>
        <v>2222</v>
      </c>
      <c r="F25" s="22">
        <f t="shared" si="7"/>
        <v>6</v>
      </c>
      <c r="G25" s="22">
        <f t="shared" si="8"/>
        <v>10</v>
      </c>
      <c r="H25" s="22">
        <f t="shared" si="9"/>
        <v>5</v>
      </c>
      <c r="I25" s="22">
        <f t="shared" si="10"/>
        <v>1</v>
      </c>
      <c r="J25" s="22">
        <f t="shared" si="11"/>
        <v>5</v>
      </c>
      <c r="K25" s="22">
        <f t="shared" si="12"/>
        <v>4</v>
      </c>
      <c r="L25" s="22">
        <f t="shared" si="13"/>
        <v>1</v>
      </c>
      <c r="M25" s="22">
        <f t="shared" si="14"/>
        <v>1</v>
      </c>
      <c r="N25" s="22">
        <f t="shared" si="15"/>
        <v>0</v>
      </c>
      <c r="O25" s="22">
        <f t="shared" si="16"/>
        <v>392</v>
      </c>
      <c r="P25" s="22">
        <f t="shared" si="17"/>
        <v>3</v>
      </c>
      <c r="Q25" s="22">
        <f t="shared" si="18"/>
        <v>1</v>
      </c>
      <c r="R25" s="22">
        <f t="shared" si="19"/>
        <v>1</v>
      </c>
      <c r="S25" s="22">
        <f t="shared" si="20"/>
        <v>0</v>
      </c>
      <c r="T25" s="22">
        <f t="shared" si="21"/>
        <v>0</v>
      </c>
      <c r="U25" s="22">
        <f t="shared" si="22"/>
        <v>0</v>
      </c>
      <c r="V25" s="22">
        <f t="shared" si="23"/>
        <v>2</v>
      </c>
      <c r="W25" s="22">
        <f t="shared" si="24"/>
        <v>1</v>
      </c>
      <c r="X25" s="22">
        <f t="shared" si="25"/>
        <v>5</v>
      </c>
      <c r="Y25" s="22">
        <f t="shared" si="26"/>
        <v>0</v>
      </c>
      <c r="Z25" s="22">
        <f t="shared" si="27"/>
        <v>1</v>
      </c>
      <c r="AA25" s="22">
        <f t="shared" si="28"/>
        <v>1</v>
      </c>
      <c r="AB25" s="22">
        <f t="shared" si="29"/>
        <v>2</v>
      </c>
      <c r="AC25" s="22">
        <f t="shared" si="30"/>
        <v>0</v>
      </c>
      <c r="AD25" s="22">
        <f t="shared" si="31"/>
        <v>0</v>
      </c>
      <c r="AE25" s="22">
        <f t="shared" si="32"/>
        <v>0</v>
      </c>
      <c r="AF25" s="22">
        <f t="shared" si="33"/>
        <v>1</v>
      </c>
      <c r="AG25" s="22">
        <f t="shared" si="34"/>
        <v>4</v>
      </c>
      <c r="AH25" s="22">
        <f t="shared" si="35"/>
        <v>1</v>
      </c>
      <c r="AI25" s="22">
        <f t="shared" si="36"/>
        <v>0</v>
      </c>
      <c r="AJ25" s="22">
        <f t="shared" si="37"/>
        <v>27</v>
      </c>
      <c r="AK25" s="22">
        <f t="shared" si="38"/>
        <v>3</v>
      </c>
      <c r="AL25" s="22">
        <f t="shared" si="39"/>
        <v>2</v>
      </c>
      <c r="AM25" s="22">
        <f t="shared" si="40"/>
        <v>2</v>
      </c>
      <c r="AN25" s="22">
        <f t="shared" si="41"/>
        <v>6</v>
      </c>
      <c r="AO25" s="22">
        <f t="shared" si="42"/>
        <v>582</v>
      </c>
      <c r="AP25" s="22">
        <f t="shared" si="43"/>
        <v>3</v>
      </c>
      <c r="AQ25" s="22">
        <f t="shared" si="44"/>
        <v>1</v>
      </c>
      <c r="AR25" s="22">
        <f t="shared" si="45"/>
        <v>1123</v>
      </c>
      <c r="AS25" s="22">
        <f t="shared" si="46"/>
        <v>14</v>
      </c>
      <c r="AT25" s="22">
        <f t="shared" si="47"/>
        <v>11</v>
      </c>
      <c r="AU25" s="23">
        <f t="shared" si="48"/>
        <v>7</v>
      </c>
      <c r="AV25" s="23">
        <f t="shared" si="49"/>
        <v>7</v>
      </c>
      <c r="AW25" s="24">
        <f t="shared" si="50"/>
        <v>3786</v>
      </c>
    </row>
    <row r="26" ht="15.75" customHeight="1">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6"/>
      <c r="AV26" s="26"/>
      <c r="AW26" s="26"/>
    </row>
    <row r="27" ht="15.75" customHeight="1">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6"/>
      <c r="AV27" s="26"/>
      <c r="AW27" s="26"/>
    </row>
    <row r="28" ht="15.75" customHeight="1">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6"/>
      <c r="AV28" s="26"/>
      <c r="AW28" s="26"/>
    </row>
    <row r="29" ht="15.75" customHeight="1">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6"/>
      <c r="AV29" s="26"/>
      <c r="AW29" s="26"/>
    </row>
    <row r="30" ht="15.75" customHeight="1">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6"/>
      <c r="AV30" s="26"/>
      <c r="AW30" s="26"/>
    </row>
    <row r="31" ht="15.75" customHeight="1">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6"/>
      <c r="AV31" s="26"/>
      <c r="AW31" s="26"/>
    </row>
    <row r="32" ht="15.75" customHeight="1">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6"/>
      <c r="AV32" s="26"/>
      <c r="AW32" s="26"/>
    </row>
    <row r="33" ht="15.75" customHeight="1">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6"/>
      <c r="AV33" s="26"/>
      <c r="AW33" s="26"/>
    </row>
    <row r="34" ht="15.75" customHeight="1">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6"/>
      <c r="AV34" s="26"/>
      <c r="AW34" s="26"/>
    </row>
    <row r="35" ht="15.75" customHeight="1">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6"/>
      <c r="AV35" s="26"/>
      <c r="AW35" s="26"/>
    </row>
    <row r="36" ht="15.75" customHeight="1">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6"/>
      <c r="AV36" s="26"/>
      <c r="AW36" s="26"/>
    </row>
    <row r="37" ht="15.75" customHeight="1">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6"/>
      <c r="AV37" s="26"/>
      <c r="AW37" s="26"/>
    </row>
    <row r="38" ht="15.75" customHeight="1">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6"/>
      <c r="AV38" s="26"/>
      <c r="AW38" s="26"/>
    </row>
    <row r="39" ht="15.75" customHeight="1">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6"/>
      <c r="AV39" s="26"/>
      <c r="AW39" s="26"/>
    </row>
    <row r="40" ht="15.75" customHeight="1">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6"/>
      <c r="AV40" s="26"/>
      <c r="AW40" s="26"/>
    </row>
    <row r="41" ht="15.75" customHeight="1">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6"/>
      <c r="AV41" s="26"/>
      <c r="AW41" s="26"/>
    </row>
    <row r="42" ht="15.75" customHeight="1">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6"/>
      <c r="AV42" s="26"/>
      <c r="AW42" s="26"/>
    </row>
    <row r="43" ht="15.75" customHeight="1">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6"/>
      <c r="AV43" s="26"/>
      <c r="AW43" s="26"/>
    </row>
    <row r="44" ht="15.75" customHeight="1">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6"/>
      <c r="AV44" s="26"/>
      <c r="AW44" s="26"/>
    </row>
    <row r="45" ht="15.75" customHeight="1">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6"/>
      <c r="AV45" s="26"/>
      <c r="AW45" s="26"/>
    </row>
    <row r="46" ht="15.75" customHeight="1">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6"/>
      <c r="AV46" s="26"/>
      <c r="AW46" s="26"/>
    </row>
    <row r="47" ht="15.75" customHeight="1">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6"/>
      <c r="AV47" s="26"/>
      <c r="AW47" s="26"/>
    </row>
    <row r="48" ht="15.75" customHeight="1">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6"/>
      <c r="AV48" s="26"/>
      <c r="AW48" s="26"/>
    </row>
    <row r="49" ht="15.75" customHeight="1">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6"/>
      <c r="AV49" s="26"/>
      <c r="AW49" s="26"/>
    </row>
    <row r="50" ht="15.75" customHeight="1">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6"/>
      <c r="AV50" s="26"/>
      <c r="AW50" s="26"/>
    </row>
    <row r="51" ht="15.75" customHeight="1">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6"/>
      <c r="AV51" s="26"/>
      <c r="AW51" s="26"/>
    </row>
    <row r="52" ht="15.75" customHeight="1">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6"/>
      <c r="AV52" s="26"/>
      <c r="AW52" s="26"/>
    </row>
    <row r="53" ht="15.75" customHeight="1">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6"/>
      <c r="AV53" s="26"/>
      <c r="AW53" s="26"/>
    </row>
    <row r="54" ht="15.75" customHeight="1">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6"/>
      <c r="AV54" s="26"/>
      <c r="AW54" s="26"/>
    </row>
    <row r="55" ht="15.75" customHeight="1">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6"/>
      <c r="AV55" s="26"/>
      <c r="AW55" s="26"/>
    </row>
    <row r="56" ht="15.75" customHeight="1">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6"/>
      <c r="AV56" s="26"/>
      <c r="AW56" s="26"/>
    </row>
    <row r="57" ht="15.75" customHeight="1">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6"/>
      <c r="AV57" s="26"/>
      <c r="AW57" s="26"/>
    </row>
    <row r="58" ht="15.75" customHeight="1">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6"/>
      <c r="AV58" s="26"/>
      <c r="AW58" s="26"/>
    </row>
    <row r="59" ht="15.75" customHeight="1">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6"/>
      <c r="AV59" s="26"/>
      <c r="AW59" s="26"/>
    </row>
    <row r="60" ht="15.75" customHeight="1">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6"/>
      <c r="AV60" s="26"/>
      <c r="AW60" s="26"/>
    </row>
    <row r="61" ht="15.75" customHeight="1">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6"/>
      <c r="AV61" s="26"/>
      <c r="AW61" s="26"/>
    </row>
    <row r="62" ht="15.75" customHeight="1">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6"/>
      <c r="AV62" s="26"/>
      <c r="AW62" s="26"/>
    </row>
    <row r="63" ht="15.75" customHeight="1">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6"/>
      <c r="AV63" s="26"/>
      <c r="AW63" s="26"/>
    </row>
    <row r="64" ht="15.75" customHeight="1">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6"/>
      <c r="AV64" s="26"/>
      <c r="AW64" s="26"/>
    </row>
    <row r="65" ht="15.75" customHeight="1">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6"/>
      <c r="AV65" s="26"/>
      <c r="AW65" s="26"/>
    </row>
    <row r="66" ht="15.75" customHeight="1">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6"/>
      <c r="AV66" s="26"/>
      <c r="AW66" s="26"/>
    </row>
    <row r="67" ht="15.75" customHeight="1">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6"/>
      <c r="AV67" s="26"/>
      <c r="AW67" s="26"/>
    </row>
    <row r="68" ht="15.75" customHeight="1">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6"/>
      <c r="AV68" s="26"/>
      <c r="AW68" s="26"/>
    </row>
    <row r="69" ht="15.75" customHeight="1">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6"/>
      <c r="AV69" s="26"/>
      <c r="AW69" s="26"/>
    </row>
    <row r="70" ht="15.75" customHeight="1">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6"/>
      <c r="AV70" s="26"/>
      <c r="AW70" s="26"/>
    </row>
    <row r="71" ht="15.75" customHeight="1">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6"/>
      <c r="AV71" s="26"/>
      <c r="AW71" s="26"/>
    </row>
    <row r="72" ht="15.75" customHeight="1">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6"/>
      <c r="AV72" s="26"/>
      <c r="AW72" s="26"/>
    </row>
    <row r="73" ht="15.75" customHeight="1">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6"/>
      <c r="AV73" s="26"/>
      <c r="AW73" s="26"/>
    </row>
    <row r="74" ht="15.75" customHeight="1">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6"/>
      <c r="AV74" s="26"/>
      <c r="AW74" s="26"/>
    </row>
    <row r="75" ht="15.75" customHeight="1">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6"/>
      <c r="AV75" s="26"/>
      <c r="AW75" s="26"/>
    </row>
    <row r="76" ht="15.75" customHeight="1">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6"/>
      <c r="AV76" s="26"/>
      <c r="AW76" s="26"/>
    </row>
    <row r="77" ht="15.75" customHeight="1">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6"/>
      <c r="AV77" s="26"/>
      <c r="AW77" s="26"/>
    </row>
    <row r="78" ht="15.75" customHeight="1">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6"/>
      <c r="AV78" s="26"/>
      <c r="AW78" s="26"/>
    </row>
    <row r="79" ht="15.75" customHeight="1">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6"/>
      <c r="AV79" s="26"/>
      <c r="AW79" s="26"/>
    </row>
    <row r="80" ht="15.75" customHeight="1">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6"/>
      <c r="AV80" s="26"/>
      <c r="AW80" s="26"/>
    </row>
    <row r="81" ht="15.75" customHeight="1">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6"/>
      <c r="AV81" s="26"/>
      <c r="AW81" s="26"/>
    </row>
    <row r="82" ht="15.75" customHeight="1">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6"/>
      <c r="AV82" s="26"/>
      <c r="AW82" s="26"/>
    </row>
    <row r="83" ht="15.75" customHeight="1">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6"/>
      <c r="AV83" s="26"/>
      <c r="AW83" s="26"/>
    </row>
    <row r="84" ht="15.75" customHeight="1">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6"/>
      <c r="AV84" s="26"/>
      <c r="AW84" s="26"/>
    </row>
    <row r="85" ht="15.75" customHeight="1">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6"/>
      <c r="AV85" s="26"/>
      <c r="AW85" s="26"/>
    </row>
    <row r="86" ht="15.75" customHeight="1">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6"/>
      <c r="AV86" s="26"/>
      <c r="AW86" s="26"/>
    </row>
    <row r="87" ht="15.75" customHeight="1">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6"/>
      <c r="AV87" s="26"/>
      <c r="AW87" s="26"/>
    </row>
    <row r="88" ht="15.75" customHeight="1">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6"/>
      <c r="AV88" s="26"/>
      <c r="AW88" s="26"/>
    </row>
    <row r="89" ht="15.75" customHeight="1">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6"/>
      <c r="AV89" s="26"/>
      <c r="AW89" s="26"/>
    </row>
    <row r="90" ht="15.75" customHeight="1">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6"/>
      <c r="AV90" s="26"/>
      <c r="AW90" s="26"/>
    </row>
    <row r="91" ht="15.75" customHeight="1">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6"/>
      <c r="AV91" s="26"/>
      <c r="AW91" s="26"/>
    </row>
    <row r="92" ht="15.75" customHeight="1">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6"/>
      <c r="AV92" s="26"/>
      <c r="AW92" s="26"/>
    </row>
    <row r="93" ht="15.75" customHeight="1">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6"/>
      <c r="AV93" s="26"/>
      <c r="AW93" s="26"/>
    </row>
    <row r="94" ht="15.75" customHeight="1">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6"/>
      <c r="AV94" s="26"/>
      <c r="AW94" s="26"/>
    </row>
    <row r="95" ht="15.75" customHeight="1">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6"/>
      <c r="AV95" s="26"/>
      <c r="AW95" s="26"/>
    </row>
    <row r="96" ht="15.75" customHeight="1">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6"/>
      <c r="AV96" s="26"/>
      <c r="AW96" s="26"/>
    </row>
    <row r="97" ht="15.75" customHeight="1">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6"/>
      <c r="AV97" s="26"/>
      <c r="AW97" s="26"/>
    </row>
    <row r="98" ht="15.75" customHeight="1">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6"/>
      <c r="AV98" s="26"/>
      <c r="AW98" s="26"/>
    </row>
    <row r="99" ht="15.75" customHeight="1">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6"/>
      <c r="AV99" s="26"/>
      <c r="AW99" s="26"/>
    </row>
    <row r="100" ht="15.75" customHeight="1">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6"/>
      <c r="AV100" s="26"/>
      <c r="AW100" s="26"/>
    </row>
    <row r="101" ht="15.75" customHeight="1">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6"/>
      <c r="AV101" s="26"/>
      <c r="AW101" s="26"/>
    </row>
    <row r="102" ht="15.75" customHeight="1">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6"/>
      <c r="AV102" s="26"/>
      <c r="AW102" s="26"/>
    </row>
    <row r="103" ht="15.75" customHeight="1">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6"/>
      <c r="AV103" s="26"/>
      <c r="AW103" s="26"/>
    </row>
    <row r="104" ht="15.75" customHeight="1">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6"/>
      <c r="AV104" s="26"/>
      <c r="AW104" s="26"/>
    </row>
    <row r="105" ht="15.75" customHeight="1">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6"/>
      <c r="AV105" s="26"/>
      <c r="AW105" s="26"/>
    </row>
    <row r="106" ht="15.75" customHeight="1">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6"/>
      <c r="AV106" s="26"/>
      <c r="AW106" s="26"/>
    </row>
    <row r="107" ht="15.75" customHeight="1">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6"/>
      <c r="AV107" s="26"/>
      <c r="AW107" s="26"/>
    </row>
    <row r="108" ht="15.75" customHeight="1">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6"/>
      <c r="AV108" s="26"/>
      <c r="AW108" s="26"/>
    </row>
    <row r="109" ht="15.75" customHeight="1">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6"/>
      <c r="AV109" s="26"/>
      <c r="AW109" s="26"/>
    </row>
    <row r="110" ht="15.75" customHeight="1">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6"/>
      <c r="AV110" s="26"/>
      <c r="AW110" s="26"/>
    </row>
    <row r="111" ht="15.75" customHeight="1">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6"/>
      <c r="AV111" s="26"/>
      <c r="AW111" s="26"/>
    </row>
    <row r="112" ht="15.75" customHeight="1">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6"/>
      <c r="AV112" s="26"/>
      <c r="AW112" s="26"/>
    </row>
    <row r="113" ht="15.75" customHeight="1">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6"/>
      <c r="AV113" s="26"/>
      <c r="AW113" s="26"/>
    </row>
    <row r="114" ht="15.75" customHeight="1">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6"/>
      <c r="AV114" s="26"/>
      <c r="AW114" s="26"/>
    </row>
    <row r="115" ht="15.75" customHeight="1">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6"/>
      <c r="AV115" s="26"/>
      <c r="AW115" s="26"/>
    </row>
    <row r="116" ht="15.75" customHeight="1">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6"/>
      <c r="AV116" s="26"/>
      <c r="AW116" s="26"/>
    </row>
    <row r="117" ht="15.75" customHeight="1">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6"/>
      <c r="AV117" s="26"/>
      <c r="AW117" s="26"/>
    </row>
    <row r="118" ht="15.75" customHeight="1">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6"/>
      <c r="AV118" s="26"/>
      <c r="AW118" s="26"/>
    </row>
    <row r="119" ht="15.75" customHeight="1">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6"/>
      <c r="AV119" s="26"/>
      <c r="AW119" s="26"/>
    </row>
    <row r="120" ht="15.75" customHeight="1">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6"/>
      <c r="AV120" s="26"/>
      <c r="AW120" s="26"/>
    </row>
    <row r="121" ht="15.75" customHeight="1">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6"/>
      <c r="AV121" s="26"/>
      <c r="AW121" s="26"/>
    </row>
    <row r="122" ht="15.75" customHeight="1">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6"/>
      <c r="AV122" s="26"/>
      <c r="AW122" s="26"/>
    </row>
    <row r="123" ht="15.75" customHeight="1">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6"/>
      <c r="AV123" s="26"/>
      <c r="AW123" s="26"/>
    </row>
    <row r="124" ht="15.75" customHeight="1">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6"/>
      <c r="AV124" s="26"/>
      <c r="AW124" s="26"/>
    </row>
    <row r="125" ht="15.75" customHeight="1">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6"/>
      <c r="AV125" s="26"/>
      <c r="AW125" s="26"/>
    </row>
    <row r="126" ht="15.75" customHeight="1">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6"/>
      <c r="AV126" s="26"/>
      <c r="AW126" s="26"/>
    </row>
    <row r="127" ht="15.75" customHeight="1">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6"/>
      <c r="AV127" s="26"/>
      <c r="AW127" s="26"/>
    </row>
    <row r="128" ht="15.75" customHeight="1">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6"/>
      <c r="AV128" s="26"/>
      <c r="AW128" s="26"/>
    </row>
    <row r="129" ht="15.75" customHeight="1">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6"/>
      <c r="AV129" s="26"/>
      <c r="AW129" s="26"/>
    </row>
    <row r="130" ht="15.75" customHeight="1">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6"/>
      <c r="AV130" s="26"/>
      <c r="AW130" s="26"/>
    </row>
    <row r="131" ht="15.75" customHeight="1">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6"/>
      <c r="AV131" s="26"/>
      <c r="AW131" s="26"/>
    </row>
    <row r="132" ht="15.75" customHeight="1">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6"/>
      <c r="AV132" s="26"/>
      <c r="AW132" s="26"/>
    </row>
    <row r="133" ht="15.75" customHeight="1">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6"/>
      <c r="AV133" s="26"/>
      <c r="AW133" s="26"/>
    </row>
    <row r="134" ht="15.75" customHeight="1">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6"/>
      <c r="AV134" s="26"/>
      <c r="AW134" s="26"/>
    </row>
    <row r="135" ht="15.75" customHeight="1">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6"/>
      <c r="AV135" s="26"/>
      <c r="AW135" s="26"/>
    </row>
    <row r="136" ht="15.75" customHeight="1">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6"/>
      <c r="AV136" s="26"/>
      <c r="AW136" s="26"/>
    </row>
    <row r="137" ht="15.75" customHeight="1">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6"/>
      <c r="AV137" s="26"/>
      <c r="AW137" s="26"/>
    </row>
    <row r="138" ht="15.75" customHeight="1">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6"/>
      <c r="AV138" s="26"/>
      <c r="AW138" s="26"/>
    </row>
    <row r="139" ht="15.75" customHeight="1">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6"/>
      <c r="AV139" s="26"/>
      <c r="AW139" s="26"/>
    </row>
    <row r="140" ht="15.75" customHeight="1">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6"/>
      <c r="AV140" s="26"/>
      <c r="AW140" s="26"/>
    </row>
    <row r="141" ht="15.75" customHeight="1">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6"/>
      <c r="AV141" s="26"/>
      <c r="AW141" s="26"/>
    </row>
    <row r="142" ht="15.75" customHeight="1">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6"/>
      <c r="AV142" s="26"/>
      <c r="AW142" s="26"/>
    </row>
    <row r="143" ht="15.75" customHeight="1">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6"/>
      <c r="AV143" s="26"/>
      <c r="AW143" s="26"/>
    </row>
    <row r="144" ht="15.75" customHeight="1">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6"/>
      <c r="AV144" s="26"/>
      <c r="AW144" s="26"/>
    </row>
    <row r="145" ht="15.75" customHeight="1">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6"/>
      <c r="AV145" s="26"/>
      <c r="AW145" s="26"/>
    </row>
    <row r="146" ht="15.75" customHeight="1">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6"/>
      <c r="AV146" s="26"/>
      <c r="AW146" s="26"/>
    </row>
    <row r="147" ht="15.75" customHeight="1">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6"/>
      <c r="AV147" s="26"/>
      <c r="AW147" s="26"/>
    </row>
    <row r="148" ht="15.75" customHeight="1">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6"/>
      <c r="AV148" s="26"/>
      <c r="AW148" s="26"/>
    </row>
    <row r="149" ht="15.75" customHeight="1">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6"/>
      <c r="AV149" s="26"/>
      <c r="AW149" s="26"/>
    </row>
    <row r="150" ht="15.75" customHeight="1">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6"/>
      <c r="AV150" s="26"/>
      <c r="AW150" s="26"/>
    </row>
    <row r="151" ht="15.75" customHeight="1">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6"/>
      <c r="AV151" s="26"/>
      <c r="AW151" s="26"/>
    </row>
    <row r="152" ht="15.75" customHeight="1">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6"/>
      <c r="AV152" s="26"/>
      <c r="AW152" s="26"/>
    </row>
    <row r="153" ht="15.75" customHeight="1">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6"/>
      <c r="AV153" s="26"/>
      <c r="AW153" s="26"/>
    </row>
    <row r="154" ht="15.75" customHeight="1">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6"/>
      <c r="AV154" s="26"/>
      <c r="AW154" s="26"/>
    </row>
    <row r="155" ht="15.75" customHeight="1">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6"/>
      <c r="AV155" s="26"/>
      <c r="AW155" s="26"/>
    </row>
    <row r="156" ht="15.75" customHeight="1">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6"/>
      <c r="AV156" s="26"/>
      <c r="AW156" s="26"/>
    </row>
    <row r="157" ht="15.75" customHeight="1">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6"/>
      <c r="AV157" s="26"/>
      <c r="AW157" s="26"/>
    </row>
    <row r="158" ht="15.75" customHeight="1">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6"/>
      <c r="AV158" s="26"/>
      <c r="AW158" s="26"/>
    </row>
    <row r="159" ht="15.75" customHeight="1">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6"/>
      <c r="AV159" s="26"/>
      <c r="AW159" s="26"/>
    </row>
    <row r="160" ht="15.75" customHeight="1">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6"/>
      <c r="AV160" s="26"/>
      <c r="AW160" s="26"/>
    </row>
    <row r="161" ht="15.75" customHeight="1">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6"/>
      <c r="AV161" s="26"/>
      <c r="AW161" s="26"/>
    </row>
    <row r="162" ht="15.75" customHeight="1">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6"/>
      <c r="AV162" s="26"/>
      <c r="AW162" s="26"/>
    </row>
    <row r="163" ht="15.75" customHeight="1">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6"/>
      <c r="AV163" s="26"/>
      <c r="AW163" s="26"/>
    </row>
    <row r="164" ht="15.75" customHeight="1">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6"/>
      <c r="AV164" s="26"/>
      <c r="AW164" s="26"/>
    </row>
    <row r="165" ht="15.75" customHeight="1">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6"/>
      <c r="AV165" s="26"/>
      <c r="AW165" s="26"/>
    </row>
    <row r="166" ht="15.75" customHeight="1">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6"/>
      <c r="AV166" s="26"/>
      <c r="AW166" s="26"/>
    </row>
    <row r="167" ht="15.75" customHeight="1">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6"/>
      <c r="AV167" s="26"/>
      <c r="AW167" s="26"/>
    </row>
    <row r="168" ht="15.75" customHeight="1">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6"/>
      <c r="AV168" s="26"/>
      <c r="AW168" s="26"/>
    </row>
    <row r="169" ht="15.75" customHeight="1">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6"/>
      <c r="AV169" s="26"/>
      <c r="AW169" s="26"/>
    </row>
    <row r="170" ht="15.75" customHeight="1">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6"/>
      <c r="AV170" s="26"/>
      <c r="AW170" s="26"/>
    </row>
    <row r="171" ht="15.75" customHeight="1">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6"/>
      <c r="AV171" s="26"/>
      <c r="AW171" s="26"/>
    </row>
    <row r="172" ht="15.75" customHeight="1">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6"/>
      <c r="AV172" s="26"/>
      <c r="AW172" s="26"/>
    </row>
    <row r="173" ht="15.75" customHeight="1">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6"/>
      <c r="AV173" s="26"/>
      <c r="AW173" s="26"/>
    </row>
    <row r="174" ht="15.75" customHeight="1">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6"/>
      <c r="AV174" s="26"/>
      <c r="AW174" s="26"/>
    </row>
    <row r="175" ht="15.75" customHeight="1">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6"/>
      <c r="AV175" s="26"/>
      <c r="AW175" s="26"/>
    </row>
    <row r="176" ht="15.75" customHeight="1">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6"/>
      <c r="AV176" s="26"/>
      <c r="AW176" s="26"/>
    </row>
    <row r="177" ht="15.75" customHeight="1">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6"/>
      <c r="AV177" s="26"/>
      <c r="AW177" s="26"/>
    </row>
    <row r="178" ht="15.75" customHeight="1">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6"/>
      <c r="AV178" s="26"/>
      <c r="AW178" s="26"/>
    </row>
    <row r="179" ht="15.75" customHeight="1">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6"/>
      <c r="AV179" s="26"/>
      <c r="AW179" s="26"/>
    </row>
    <row r="180" ht="15.75" customHeight="1">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6"/>
      <c r="AV180" s="26"/>
      <c r="AW180" s="26"/>
    </row>
    <row r="181" ht="15.75" customHeight="1">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6"/>
      <c r="AV181" s="26"/>
      <c r="AW181" s="26"/>
    </row>
    <row r="182" ht="15.75" customHeight="1">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6"/>
      <c r="AV182" s="26"/>
      <c r="AW182" s="26"/>
    </row>
    <row r="183" ht="15.75" customHeight="1">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6"/>
      <c r="AV183" s="26"/>
      <c r="AW183" s="26"/>
    </row>
    <row r="184" ht="15.75" customHeight="1">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6"/>
      <c r="AV184" s="26"/>
      <c r="AW184" s="26"/>
    </row>
    <row r="185" ht="15.75" customHeight="1">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6"/>
      <c r="AV185" s="26"/>
      <c r="AW185" s="26"/>
    </row>
    <row r="186" ht="15.75" customHeight="1">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6"/>
      <c r="AV186" s="26"/>
      <c r="AW186" s="26"/>
    </row>
    <row r="187" ht="15.75" customHeight="1">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6"/>
      <c r="AV187" s="26"/>
      <c r="AW187" s="26"/>
    </row>
    <row r="188" ht="15.75" customHeight="1">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6"/>
      <c r="AV188" s="26"/>
      <c r="AW188" s="26"/>
    </row>
    <row r="189" ht="15.75" customHeight="1">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6"/>
      <c r="AV189" s="26"/>
      <c r="AW189" s="26"/>
    </row>
    <row r="190" ht="15.75" customHeight="1">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6"/>
      <c r="AV190" s="26"/>
      <c r="AW190" s="26"/>
    </row>
    <row r="191" ht="15.75" customHeight="1">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6"/>
      <c r="AV191" s="26"/>
      <c r="AW191" s="26"/>
    </row>
    <row r="192" ht="15.75" customHeight="1">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6"/>
      <c r="AV192" s="26"/>
      <c r="AW192" s="26"/>
    </row>
    <row r="193" ht="15.75" customHeight="1">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6"/>
      <c r="AV193" s="26"/>
      <c r="AW193" s="26"/>
    </row>
    <row r="194" ht="15.75" customHeight="1">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6"/>
      <c r="AV194" s="26"/>
      <c r="AW194" s="26"/>
    </row>
    <row r="195" ht="15.75" customHeight="1">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6"/>
      <c r="AV195" s="26"/>
      <c r="AW195" s="26"/>
    </row>
    <row r="196" ht="15.75" customHeight="1">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6"/>
      <c r="AV196" s="26"/>
      <c r="AW196" s="26"/>
    </row>
    <row r="197" ht="15.75" customHeight="1">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6"/>
      <c r="AV197" s="26"/>
      <c r="AW197" s="26"/>
    </row>
    <row r="198" ht="15.75" customHeight="1">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6"/>
      <c r="AV198" s="26"/>
      <c r="AW198" s="26"/>
    </row>
    <row r="199" ht="15.75" customHeight="1">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6"/>
      <c r="AV199" s="26"/>
      <c r="AW199" s="26"/>
    </row>
    <row r="200" ht="15.75" customHeight="1">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6"/>
      <c r="AV200" s="26"/>
      <c r="AW200" s="26"/>
    </row>
    <row r="201" ht="15.75" customHeight="1">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6"/>
      <c r="AV201" s="26"/>
      <c r="AW201" s="26"/>
    </row>
    <row r="202" ht="15.75" customHeight="1">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6"/>
      <c r="AV202" s="26"/>
      <c r="AW202" s="26"/>
    </row>
    <row r="203" ht="15.75" customHeight="1">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6"/>
      <c r="AV203" s="26"/>
      <c r="AW203" s="26"/>
    </row>
    <row r="204" ht="15.75" customHeight="1">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6"/>
      <c r="AV204" s="26"/>
      <c r="AW204" s="26"/>
    </row>
    <row r="205" ht="15.75" customHeight="1">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6"/>
      <c r="AV205" s="26"/>
      <c r="AW205" s="26"/>
    </row>
    <row r="206" ht="15.75" customHeight="1">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6"/>
      <c r="AV206" s="26"/>
      <c r="AW206" s="26"/>
    </row>
    <row r="207" ht="15.75" customHeight="1">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6"/>
      <c r="AV207" s="26"/>
      <c r="AW207" s="26"/>
    </row>
    <row r="208" ht="15.75" customHeight="1">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6"/>
      <c r="AV208" s="26"/>
      <c r="AW208" s="26"/>
    </row>
    <row r="209" ht="15.75" customHeight="1">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6"/>
      <c r="AV209" s="26"/>
      <c r="AW209" s="26"/>
    </row>
    <row r="210" ht="15.75" customHeight="1">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6"/>
      <c r="AV210" s="26"/>
      <c r="AW210" s="26"/>
    </row>
    <row r="211" ht="15.75" customHeight="1">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6"/>
      <c r="AV211" s="26"/>
      <c r="AW211" s="26"/>
    </row>
    <row r="212" ht="15.75" customHeight="1">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6"/>
      <c r="AV212" s="26"/>
      <c r="AW212" s="26"/>
    </row>
    <row r="213" ht="15.75" customHeight="1">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6"/>
      <c r="AV213" s="26"/>
      <c r="AW213" s="26"/>
    </row>
    <row r="214" ht="15.75" customHeight="1">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6"/>
      <c r="AV214" s="26"/>
      <c r="AW214" s="26"/>
    </row>
    <row r="215" ht="15.75" customHeight="1">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6"/>
      <c r="AV215" s="26"/>
      <c r="AW215" s="26"/>
    </row>
    <row r="216" ht="15.75" customHeight="1">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6"/>
      <c r="AV216" s="26"/>
      <c r="AW216" s="26"/>
    </row>
    <row r="217" ht="15.75" customHeight="1">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6"/>
      <c r="AV217" s="26"/>
      <c r="AW217" s="26"/>
    </row>
    <row r="218" ht="15.75" customHeight="1">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6"/>
      <c r="AV218" s="26"/>
      <c r="AW218" s="26"/>
    </row>
    <row r="219" ht="15.75" customHeight="1">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6"/>
      <c r="AV219" s="26"/>
      <c r="AW219" s="26"/>
    </row>
    <row r="220" ht="15.75" customHeight="1">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6"/>
      <c r="AV220" s="26"/>
      <c r="AW220" s="26"/>
    </row>
    <row r="221" ht="15.75" customHeight="1">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6"/>
      <c r="AV221" s="26"/>
      <c r="AW221" s="26"/>
    </row>
    <row r="222" ht="15.75" customHeight="1">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6"/>
      <c r="AV222" s="26"/>
      <c r="AW222" s="26"/>
    </row>
    <row r="223" ht="15.75" customHeight="1">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6"/>
      <c r="AV223" s="26"/>
      <c r="AW223" s="26"/>
    </row>
    <row r="224" ht="15.75" customHeight="1">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6"/>
      <c r="AV224" s="26"/>
      <c r="AW224" s="26"/>
    </row>
    <row r="225" ht="15.75" customHeight="1">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6"/>
      <c r="AV225" s="26"/>
      <c r="AW225" s="26"/>
    </row>
    <row r="226" ht="15.75" customHeight="1">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6"/>
      <c r="AV226" s="26"/>
      <c r="AW226" s="26"/>
    </row>
    <row r="227" ht="15.75" customHeight="1">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6"/>
      <c r="AV227" s="26"/>
      <c r="AW227" s="26"/>
    </row>
    <row r="228" ht="15.75" customHeight="1">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6"/>
      <c r="AV228" s="26"/>
      <c r="AW228" s="26"/>
    </row>
    <row r="229" ht="15.75" customHeight="1">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6"/>
      <c r="AV229" s="26"/>
      <c r="AW229" s="26"/>
    </row>
    <row r="230" ht="15.75" customHeight="1">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6"/>
      <c r="AV230" s="26"/>
      <c r="AW230" s="26"/>
    </row>
    <row r="231" ht="15.75" customHeight="1">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6"/>
      <c r="AV231" s="26"/>
      <c r="AW231" s="26"/>
    </row>
    <row r="232" ht="15.75" customHeight="1">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6"/>
      <c r="AV232" s="26"/>
      <c r="AW232" s="26"/>
    </row>
    <row r="233" ht="15.75" customHeight="1">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6"/>
      <c r="AV233" s="26"/>
      <c r="AW233" s="26"/>
    </row>
    <row r="234" ht="15.75" customHeight="1">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6"/>
      <c r="AV234" s="26"/>
      <c r="AW234" s="26"/>
    </row>
    <row r="235" ht="15.75" customHeight="1">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6"/>
      <c r="AV235" s="26"/>
      <c r="AW235" s="26"/>
    </row>
    <row r="236" ht="15.75" customHeight="1">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6"/>
      <c r="AV236" s="26"/>
      <c r="AW236" s="26"/>
    </row>
    <row r="237" ht="15.75" customHeight="1">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6"/>
      <c r="AV237" s="26"/>
      <c r="AW237" s="26"/>
    </row>
    <row r="238" ht="15.75" customHeight="1">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6"/>
      <c r="AV238" s="26"/>
      <c r="AW238" s="26"/>
    </row>
    <row r="239" ht="15.75" customHeight="1">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6"/>
      <c r="AV239" s="26"/>
      <c r="AW239" s="26"/>
    </row>
    <row r="240" ht="15.75" customHeight="1">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6"/>
      <c r="AV240" s="26"/>
      <c r="AW240" s="26"/>
    </row>
    <row r="241" ht="15.75" customHeight="1">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6"/>
      <c r="AV241" s="26"/>
      <c r="AW241" s="26"/>
    </row>
    <row r="242" ht="15.75" customHeight="1">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6"/>
      <c r="AV242" s="26"/>
      <c r="AW242" s="26"/>
    </row>
    <row r="243" ht="15.75" customHeight="1">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6"/>
      <c r="AV243" s="26"/>
      <c r="AW243" s="26"/>
    </row>
    <row r="244" ht="15.75" customHeight="1">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6"/>
      <c r="AV244" s="26"/>
      <c r="AW244" s="26"/>
    </row>
    <row r="245" ht="15.75" customHeight="1">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6"/>
      <c r="AV245" s="26"/>
      <c r="AW245" s="26"/>
    </row>
    <row r="246" ht="15.75" customHeight="1">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6"/>
      <c r="AV246" s="26"/>
      <c r="AW246" s="26"/>
    </row>
    <row r="247" ht="15.75" customHeight="1">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6"/>
      <c r="AV247" s="26"/>
      <c r="AW247" s="26"/>
    </row>
    <row r="248" ht="15.75" customHeight="1">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6"/>
      <c r="AV248" s="26"/>
      <c r="AW248" s="26"/>
    </row>
    <row r="249" ht="15.75" customHeight="1">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6"/>
      <c r="AV249" s="26"/>
      <c r="AW249" s="26"/>
    </row>
    <row r="250" ht="15.75" customHeight="1">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6"/>
      <c r="AV250" s="26"/>
      <c r="AW250" s="26"/>
    </row>
    <row r="251" ht="15.75" customHeight="1">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6"/>
      <c r="AV251" s="26"/>
      <c r="AW251" s="26"/>
    </row>
    <row r="252" ht="15.75" customHeight="1">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6"/>
      <c r="AV252" s="26"/>
      <c r="AW252" s="26"/>
    </row>
    <row r="253" ht="15.75" customHeight="1">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6"/>
      <c r="AV253" s="26"/>
      <c r="AW253" s="26"/>
    </row>
    <row r="254" ht="15.75" customHeight="1">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6"/>
      <c r="AV254" s="26"/>
      <c r="AW254" s="26"/>
    </row>
    <row r="255" ht="15.75" customHeight="1">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6"/>
      <c r="AV255" s="26"/>
      <c r="AW255" s="26"/>
    </row>
    <row r="256" ht="15.75" customHeight="1">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6"/>
      <c r="AV256" s="26"/>
      <c r="AW256" s="26"/>
    </row>
    <row r="257" ht="15.75" customHeight="1">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6"/>
      <c r="AV257" s="26"/>
      <c r="AW257" s="26"/>
    </row>
    <row r="258" ht="15.75" customHeight="1">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6"/>
      <c r="AV258" s="26"/>
      <c r="AW258" s="26"/>
    </row>
    <row r="259" ht="15.75" customHeight="1">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6"/>
      <c r="AV259" s="26"/>
      <c r="AW259" s="26"/>
    </row>
    <row r="260" ht="15.75" customHeight="1">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6"/>
      <c r="AV260" s="26"/>
      <c r="AW260" s="26"/>
    </row>
    <row r="261" ht="15.75" customHeight="1">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6"/>
      <c r="AV261" s="26"/>
      <c r="AW261" s="26"/>
    </row>
    <row r="262" ht="15.75" customHeight="1">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6"/>
      <c r="AV262" s="26"/>
      <c r="AW262" s="26"/>
    </row>
    <row r="263" ht="15.75" customHeight="1">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6"/>
      <c r="AV263" s="26"/>
      <c r="AW263" s="26"/>
    </row>
    <row r="264" ht="15.75" customHeight="1">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6"/>
      <c r="AV264" s="26"/>
      <c r="AW264" s="26"/>
    </row>
    <row r="265" ht="15.75" customHeight="1">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6"/>
      <c r="AV265" s="26"/>
      <c r="AW265" s="26"/>
    </row>
    <row r="266" ht="15.75" customHeight="1">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6"/>
      <c r="AV266" s="26"/>
      <c r="AW266" s="26"/>
    </row>
    <row r="267" ht="15.75" customHeight="1">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6"/>
      <c r="AV267" s="26"/>
      <c r="AW267" s="26"/>
    </row>
    <row r="268" ht="15.75" customHeight="1">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6"/>
      <c r="AV268" s="26"/>
      <c r="AW268" s="26"/>
    </row>
    <row r="269" ht="15.75" customHeight="1">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6"/>
      <c r="AV269" s="26"/>
      <c r="AW269" s="26"/>
    </row>
    <row r="270" ht="15.75" customHeight="1">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6"/>
      <c r="AV270" s="26"/>
      <c r="AW270" s="26"/>
    </row>
    <row r="271" ht="15.75" customHeight="1">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6"/>
      <c r="AV271" s="26"/>
      <c r="AW271" s="26"/>
    </row>
    <row r="272" ht="15.75" customHeight="1">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6"/>
      <c r="AV272" s="26"/>
      <c r="AW272" s="26"/>
    </row>
    <row r="273" ht="15.75" customHeight="1">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6"/>
      <c r="AV273" s="26"/>
      <c r="AW273" s="26"/>
    </row>
    <row r="274" ht="15.75" customHeight="1">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6"/>
      <c r="AV274" s="26"/>
      <c r="AW274" s="26"/>
    </row>
    <row r="275" ht="15.75" customHeight="1">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6"/>
      <c r="AV275" s="26"/>
      <c r="AW275" s="26"/>
    </row>
    <row r="276" ht="15.75" customHeight="1">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6"/>
      <c r="AV276" s="26"/>
      <c r="AW276" s="26"/>
    </row>
    <row r="277" ht="15.75" customHeight="1">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6"/>
      <c r="AV277" s="26"/>
      <c r="AW277" s="26"/>
    </row>
    <row r="278" ht="15.75" customHeight="1">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6"/>
      <c r="AV278" s="26"/>
      <c r="AW278" s="26"/>
    </row>
    <row r="279" ht="15.75" customHeight="1">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6"/>
      <c r="AV279" s="26"/>
      <c r="AW279" s="26"/>
    </row>
    <row r="280" ht="15.75" customHeight="1">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6"/>
      <c r="AV280" s="26"/>
      <c r="AW280" s="26"/>
    </row>
    <row r="281" ht="15.75" customHeight="1">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6"/>
      <c r="AV281" s="26"/>
      <c r="AW281" s="26"/>
    </row>
    <row r="282" ht="15.75" customHeight="1">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6"/>
      <c r="AV282" s="26"/>
      <c r="AW282" s="26"/>
    </row>
    <row r="283" ht="15.75" customHeight="1">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6"/>
      <c r="AV283" s="26"/>
      <c r="AW283" s="26"/>
    </row>
    <row r="284" ht="15.75" customHeight="1">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6"/>
      <c r="AV284" s="26"/>
      <c r="AW284" s="26"/>
    </row>
    <row r="285" ht="15.75" customHeight="1">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6"/>
      <c r="AV285" s="26"/>
      <c r="AW285" s="26"/>
    </row>
    <row r="286" ht="15.75" customHeight="1">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6"/>
      <c r="AV286" s="26"/>
      <c r="AW286" s="26"/>
    </row>
    <row r="287" ht="15.75" customHeight="1">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6"/>
      <c r="AV287" s="26"/>
      <c r="AW287" s="26"/>
    </row>
    <row r="288" ht="15.75" customHeight="1">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6"/>
      <c r="AV288" s="26"/>
      <c r="AW288" s="26"/>
    </row>
    <row r="289" ht="15.75" customHeight="1">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6"/>
      <c r="AV289" s="26"/>
      <c r="AW289" s="26"/>
    </row>
    <row r="290" ht="15.75" customHeight="1">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6"/>
      <c r="AV290" s="26"/>
      <c r="AW290" s="26"/>
    </row>
    <row r="291" ht="15.75" customHeight="1">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6"/>
      <c r="AV291" s="26"/>
      <c r="AW291" s="26"/>
    </row>
    <row r="292" ht="15.75" customHeight="1">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6"/>
      <c r="AV292" s="26"/>
      <c r="AW292" s="26"/>
    </row>
    <row r="293" ht="15.75" customHeight="1">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6"/>
      <c r="AV293" s="26"/>
      <c r="AW293" s="26"/>
    </row>
    <row r="294" ht="15.75" customHeight="1">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6"/>
      <c r="AV294" s="26"/>
      <c r="AW294" s="26"/>
    </row>
    <row r="295" ht="15.75" customHeight="1">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6"/>
      <c r="AV295" s="26"/>
      <c r="AW295" s="26"/>
    </row>
    <row r="296" ht="15.75" customHeight="1">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6"/>
      <c r="AV296" s="26"/>
      <c r="AW296" s="26"/>
    </row>
    <row r="297" ht="15.75" customHeight="1">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6"/>
      <c r="AV297" s="26"/>
      <c r="AW297" s="26"/>
    </row>
    <row r="298" ht="15.75" customHeight="1">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6"/>
      <c r="AV298" s="26"/>
      <c r="AW298" s="26"/>
    </row>
    <row r="299" ht="15.75" customHeight="1">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6"/>
      <c r="AV299" s="26"/>
      <c r="AW299" s="26"/>
    </row>
    <row r="300" ht="15.75" customHeight="1">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6"/>
      <c r="AV300" s="26"/>
      <c r="AW300" s="26"/>
    </row>
    <row r="301" ht="15.75" customHeight="1">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6"/>
      <c r="AV301" s="26"/>
      <c r="AW301" s="26"/>
    </row>
    <row r="302" ht="15.75" customHeight="1">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6"/>
      <c r="AV302" s="26"/>
      <c r="AW302" s="26"/>
    </row>
    <row r="303" ht="15.75" customHeight="1">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6"/>
      <c r="AV303" s="26"/>
      <c r="AW303" s="26"/>
    </row>
    <row r="304" ht="15.75" customHeight="1">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6"/>
      <c r="AV304" s="26"/>
      <c r="AW304" s="26"/>
    </row>
    <row r="305" ht="15.75" customHeight="1">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6"/>
      <c r="AV305" s="26"/>
      <c r="AW305" s="26"/>
    </row>
    <row r="306" ht="15.75" customHeight="1">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6"/>
      <c r="AV306" s="26"/>
      <c r="AW306" s="26"/>
    </row>
    <row r="307" ht="15.75" customHeight="1">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6"/>
      <c r="AV307" s="26"/>
      <c r="AW307" s="26"/>
    </row>
    <row r="308" ht="15.75" customHeight="1">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6"/>
      <c r="AV308" s="26"/>
      <c r="AW308" s="26"/>
    </row>
    <row r="309" ht="15.75" customHeight="1">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6"/>
      <c r="AV309" s="26"/>
      <c r="AW309" s="26"/>
    </row>
    <row r="310" ht="15.75" customHeight="1">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6"/>
      <c r="AV310" s="26"/>
      <c r="AW310" s="26"/>
    </row>
    <row r="311" ht="15.75" customHeight="1">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6"/>
      <c r="AV311" s="26"/>
      <c r="AW311" s="26"/>
    </row>
    <row r="312" ht="15.75" customHeight="1">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6"/>
      <c r="AV312" s="26"/>
      <c r="AW312" s="26"/>
    </row>
    <row r="313" ht="15.75" customHeight="1">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6"/>
      <c r="AV313" s="26"/>
      <c r="AW313" s="26"/>
    </row>
    <row r="314" ht="15.75" customHeight="1">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6"/>
      <c r="AV314" s="26"/>
      <c r="AW314" s="26"/>
    </row>
    <row r="315" ht="15.75" customHeight="1">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6"/>
      <c r="AV315" s="26"/>
      <c r="AW315" s="26"/>
    </row>
    <row r="316" ht="15.75" customHeight="1">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6"/>
      <c r="AV316" s="26"/>
      <c r="AW316" s="26"/>
    </row>
    <row r="317" ht="15.75" customHeight="1">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6"/>
      <c r="AV317" s="26"/>
      <c r="AW317" s="26"/>
    </row>
    <row r="318" ht="15.75" customHeight="1">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6"/>
      <c r="AV318" s="26"/>
      <c r="AW318" s="26"/>
    </row>
    <row r="319" ht="15.75" customHeight="1">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6"/>
      <c r="AV319" s="26"/>
      <c r="AW319" s="26"/>
    </row>
    <row r="320" ht="15.75" customHeight="1">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6"/>
      <c r="AV320" s="26"/>
      <c r="AW320" s="26"/>
    </row>
    <row r="321" ht="15.75" customHeight="1">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6"/>
      <c r="AV321" s="26"/>
      <c r="AW321" s="26"/>
    </row>
    <row r="322" ht="15.75" customHeight="1">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6"/>
      <c r="AV322" s="26"/>
      <c r="AW322" s="26"/>
    </row>
    <row r="323" ht="15.75" customHeight="1">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6"/>
      <c r="AV323" s="26"/>
      <c r="AW323" s="26"/>
    </row>
    <row r="324" ht="15.75" customHeight="1">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6"/>
      <c r="AV324" s="26"/>
      <c r="AW324" s="26"/>
    </row>
    <row r="325" ht="15.75" customHeight="1">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6"/>
      <c r="AV325" s="26"/>
      <c r="AW325" s="26"/>
    </row>
    <row r="326" ht="15.75" customHeight="1">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6"/>
      <c r="AV326" s="26"/>
      <c r="AW326" s="26"/>
    </row>
    <row r="327" ht="15.75" customHeight="1">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6"/>
      <c r="AV327" s="26"/>
      <c r="AW327" s="26"/>
    </row>
    <row r="328" ht="15.75" customHeight="1">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6"/>
      <c r="AV328" s="26"/>
      <c r="AW328" s="26"/>
    </row>
    <row r="329" ht="15.75" customHeight="1">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6"/>
      <c r="AV329" s="26"/>
      <c r="AW329" s="26"/>
    </row>
    <row r="330" ht="15.75" customHeight="1">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6"/>
      <c r="AV330" s="26"/>
      <c r="AW330" s="26"/>
    </row>
    <row r="331" ht="15.75" customHeight="1">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6"/>
      <c r="AV331" s="26"/>
      <c r="AW331" s="26"/>
    </row>
    <row r="332" ht="15.75" customHeight="1">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6"/>
      <c r="AV332" s="26"/>
      <c r="AW332" s="26"/>
    </row>
    <row r="333" ht="15.75" customHeight="1">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6"/>
      <c r="AV333" s="26"/>
      <c r="AW333" s="26"/>
    </row>
    <row r="334" ht="15.75" customHeight="1">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6"/>
      <c r="AV334" s="26"/>
      <c r="AW334" s="26"/>
    </row>
    <row r="335" ht="15.75" customHeight="1">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6"/>
      <c r="AV335" s="26"/>
      <c r="AW335" s="26"/>
    </row>
    <row r="336" ht="15.75" customHeight="1">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6"/>
      <c r="AV336" s="26"/>
      <c r="AW336" s="26"/>
    </row>
    <row r="337" ht="15.75" customHeight="1">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6"/>
      <c r="AV337" s="26"/>
      <c r="AW337" s="26"/>
    </row>
    <row r="338" ht="15.75" customHeight="1">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6"/>
      <c r="AV338" s="26"/>
      <c r="AW338" s="26"/>
    </row>
    <row r="339" ht="15.75" customHeight="1">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6"/>
      <c r="AV339" s="26"/>
      <c r="AW339" s="26"/>
    </row>
    <row r="340" ht="15.75" customHeight="1">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6"/>
      <c r="AV340" s="26"/>
      <c r="AW340" s="26"/>
    </row>
    <row r="341" ht="15.75" customHeight="1">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6"/>
      <c r="AV341" s="26"/>
      <c r="AW341" s="26"/>
    </row>
    <row r="342" ht="15.75" customHeight="1">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6"/>
      <c r="AV342" s="26"/>
      <c r="AW342" s="26"/>
    </row>
    <row r="343" ht="15.75" customHeight="1">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6"/>
      <c r="AV343" s="26"/>
      <c r="AW343" s="26"/>
    </row>
    <row r="344" ht="15.75" customHeight="1">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6"/>
      <c r="AV344" s="26"/>
      <c r="AW344" s="26"/>
    </row>
    <row r="345" ht="15.75" customHeight="1">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6"/>
      <c r="AV345" s="26"/>
      <c r="AW345" s="26"/>
    </row>
    <row r="346" ht="15.75" customHeight="1">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6"/>
      <c r="AV346" s="26"/>
      <c r="AW346" s="26"/>
    </row>
    <row r="347" ht="15.75" customHeight="1">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6"/>
      <c r="AV347" s="26"/>
      <c r="AW347" s="26"/>
    </row>
    <row r="348" ht="15.75" customHeight="1">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6"/>
      <c r="AV348" s="26"/>
      <c r="AW348" s="26"/>
    </row>
    <row r="349" ht="15.75" customHeight="1">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6"/>
      <c r="AV349" s="26"/>
      <c r="AW349" s="26"/>
    </row>
    <row r="350" ht="15.75" customHeight="1">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6"/>
      <c r="AV350" s="26"/>
      <c r="AW350" s="26"/>
    </row>
    <row r="351" ht="15.75" customHeight="1">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6"/>
      <c r="AV351" s="26"/>
      <c r="AW351" s="26"/>
    </row>
    <row r="352" ht="15.75" customHeight="1">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6"/>
      <c r="AV352" s="26"/>
      <c r="AW352" s="26"/>
    </row>
    <row r="353" ht="15.75" customHeight="1">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6"/>
      <c r="AV353" s="26"/>
      <c r="AW353" s="26"/>
    </row>
    <row r="354" ht="15.75" customHeight="1">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6"/>
      <c r="AV354" s="26"/>
      <c r="AW354" s="26"/>
    </row>
    <row r="355" ht="15.75" customHeight="1">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6"/>
      <c r="AV355" s="26"/>
      <c r="AW355" s="26"/>
    </row>
    <row r="356" ht="15.75" customHeight="1">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6"/>
      <c r="AV356" s="26"/>
      <c r="AW356" s="26"/>
    </row>
    <row r="357" ht="15.75" customHeight="1">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6"/>
      <c r="AV357" s="26"/>
      <c r="AW357" s="26"/>
    </row>
    <row r="358" ht="15.75" customHeight="1">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6"/>
      <c r="AV358" s="26"/>
      <c r="AW358" s="26"/>
    </row>
    <row r="359" ht="15.75" customHeight="1">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6"/>
      <c r="AV359" s="26"/>
      <c r="AW359" s="26"/>
    </row>
    <row r="360" ht="15.75" customHeight="1">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6"/>
      <c r="AV360" s="26"/>
      <c r="AW360" s="26"/>
    </row>
    <row r="361" ht="15.75" customHeight="1">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6"/>
      <c r="AV361" s="26"/>
      <c r="AW361" s="26"/>
    </row>
    <row r="362" ht="15.75" customHeight="1">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6"/>
      <c r="AV362" s="26"/>
      <c r="AW362" s="26"/>
    </row>
    <row r="363" ht="15.75" customHeight="1">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6"/>
      <c r="AV363" s="26"/>
      <c r="AW363" s="26"/>
    </row>
    <row r="364" ht="15.75" customHeight="1">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6"/>
      <c r="AV364" s="26"/>
      <c r="AW364" s="26"/>
    </row>
    <row r="365" ht="15.75" customHeight="1">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6"/>
      <c r="AV365" s="26"/>
      <c r="AW365" s="26"/>
    </row>
    <row r="366" ht="15.75" customHeight="1">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6"/>
      <c r="AV366" s="26"/>
      <c r="AW366" s="26"/>
    </row>
    <row r="367" ht="15.75" customHeight="1">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6"/>
      <c r="AV367" s="26"/>
      <c r="AW367" s="26"/>
    </row>
    <row r="368" ht="15.75" customHeight="1">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6"/>
      <c r="AV368" s="26"/>
      <c r="AW368" s="26"/>
    </row>
    <row r="369" ht="15.75" customHeight="1">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6"/>
      <c r="AV369" s="26"/>
      <c r="AW369" s="26"/>
    </row>
    <row r="370" ht="15.75" customHeight="1">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6"/>
      <c r="AV370" s="26"/>
      <c r="AW370" s="26"/>
    </row>
    <row r="371" ht="15.75" customHeight="1">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6"/>
      <c r="AV371" s="26"/>
      <c r="AW371" s="26"/>
    </row>
    <row r="372" ht="15.75" customHeight="1">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6"/>
      <c r="AV372" s="26"/>
      <c r="AW372" s="26"/>
    </row>
    <row r="373" ht="15.75" customHeight="1">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6"/>
      <c r="AV373" s="26"/>
      <c r="AW373" s="26"/>
    </row>
    <row r="374" ht="15.75" customHeight="1">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6"/>
      <c r="AV374" s="26"/>
      <c r="AW374" s="26"/>
    </row>
    <row r="375" ht="15.75" customHeight="1">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6"/>
      <c r="AV375" s="26"/>
      <c r="AW375" s="26"/>
    </row>
    <row r="376" ht="15.75" customHeight="1">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6"/>
      <c r="AV376" s="26"/>
      <c r="AW376" s="26"/>
    </row>
    <row r="377" ht="15.75" customHeight="1">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6"/>
      <c r="AV377" s="26"/>
      <c r="AW377" s="26"/>
    </row>
    <row r="378" ht="15.75" customHeight="1">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6"/>
      <c r="AV378" s="26"/>
      <c r="AW378" s="26"/>
    </row>
    <row r="379" ht="15.75" customHeight="1">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6"/>
      <c r="AV379" s="26"/>
      <c r="AW379" s="26"/>
    </row>
    <row r="380" ht="15.75" customHeight="1">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6"/>
      <c r="AV380" s="26"/>
      <c r="AW380" s="26"/>
    </row>
    <row r="381" ht="15.75" customHeight="1">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6"/>
      <c r="AV381" s="26"/>
      <c r="AW381" s="26"/>
    </row>
    <row r="382" ht="15.75" customHeight="1">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6"/>
      <c r="AV382" s="26"/>
      <c r="AW382" s="26"/>
    </row>
    <row r="383" ht="15.75" customHeight="1">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6"/>
      <c r="AV383" s="26"/>
      <c r="AW383" s="26"/>
    </row>
    <row r="384" ht="15.75" customHeight="1">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6"/>
      <c r="AV384" s="26"/>
      <c r="AW384" s="26"/>
    </row>
    <row r="385" ht="15.75" customHeight="1">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6"/>
      <c r="AV385" s="26"/>
      <c r="AW385" s="26"/>
    </row>
    <row r="386" ht="15.75" customHeight="1">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6"/>
      <c r="AV386" s="26"/>
      <c r="AW386" s="26"/>
    </row>
    <row r="387" ht="15.75" customHeight="1">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6"/>
      <c r="AV387" s="26"/>
      <c r="AW387" s="26"/>
    </row>
    <row r="388" ht="15.75" customHeight="1">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6"/>
      <c r="AV388" s="26"/>
      <c r="AW388" s="26"/>
    </row>
    <row r="389" ht="15.75" customHeight="1">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6"/>
      <c r="AV389" s="26"/>
      <c r="AW389" s="26"/>
    </row>
    <row r="390" ht="15.75" customHeight="1">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6"/>
      <c r="AV390" s="26"/>
      <c r="AW390" s="26"/>
    </row>
    <row r="391" ht="15.75" customHeight="1">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6"/>
      <c r="AV391" s="26"/>
      <c r="AW391" s="26"/>
    </row>
    <row r="392" ht="15.75" customHeight="1">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6"/>
      <c r="AV392" s="26"/>
      <c r="AW392" s="26"/>
    </row>
    <row r="393" ht="15.75" customHeight="1">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6"/>
      <c r="AV393" s="26"/>
      <c r="AW393" s="26"/>
    </row>
    <row r="394" ht="15.75" customHeight="1">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6"/>
      <c r="AV394" s="26"/>
      <c r="AW394" s="26"/>
    </row>
    <row r="395" ht="15.75" customHeight="1">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6"/>
      <c r="AV395" s="26"/>
      <c r="AW395" s="26"/>
    </row>
    <row r="396" ht="15.75" customHeight="1">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6"/>
      <c r="AV396" s="26"/>
      <c r="AW396" s="26"/>
    </row>
    <row r="397" ht="15.75" customHeight="1">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6"/>
      <c r="AV397" s="26"/>
      <c r="AW397" s="26"/>
    </row>
    <row r="398" ht="15.75" customHeight="1">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6"/>
      <c r="AV398" s="26"/>
      <c r="AW398" s="26"/>
    </row>
    <row r="399" ht="15.75" customHeight="1">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6"/>
      <c r="AV399" s="26"/>
      <c r="AW399" s="26"/>
    </row>
    <row r="400" ht="15.75" customHeight="1">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6"/>
      <c r="AV400" s="26"/>
      <c r="AW400" s="26"/>
    </row>
    <row r="401" ht="15.75" customHeight="1">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6"/>
      <c r="AV401" s="26"/>
      <c r="AW401" s="26"/>
    </row>
    <row r="402" ht="15.75" customHeight="1">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6"/>
      <c r="AV402" s="26"/>
      <c r="AW402" s="26"/>
    </row>
    <row r="403" ht="15.75" customHeight="1">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6"/>
      <c r="AV403" s="26"/>
      <c r="AW403" s="26"/>
    </row>
    <row r="404" ht="15.75" customHeight="1">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6"/>
      <c r="AV404" s="26"/>
      <c r="AW404" s="26"/>
    </row>
    <row r="405" ht="15.75" customHeight="1">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6"/>
      <c r="AV405" s="26"/>
      <c r="AW405" s="26"/>
    </row>
    <row r="406" ht="15.75" customHeight="1">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6"/>
      <c r="AV406" s="26"/>
      <c r="AW406" s="26"/>
    </row>
    <row r="407" ht="15.75" customHeight="1">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6"/>
      <c r="AV407" s="26"/>
      <c r="AW407" s="26"/>
    </row>
    <row r="408" ht="15.75" customHeight="1">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6"/>
      <c r="AV408" s="26"/>
      <c r="AW408" s="26"/>
    </row>
    <row r="409" ht="15.75" customHeight="1">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6"/>
      <c r="AV409" s="26"/>
      <c r="AW409" s="26"/>
    </row>
    <row r="410" ht="15.75" customHeight="1">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6"/>
      <c r="AV410" s="26"/>
      <c r="AW410" s="26"/>
    </row>
    <row r="411" ht="15.75" customHeight="1">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6"/>
      <c r="AV411" s="26"/>
      <c r="AW411" s="26"/>
    </row>
    <row r="412" ht="15.75" customHeight="1">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6"/>
      <c r="AV412" s="26"/>
      <c r="AW412" s="26"/>
    </row>
    <row r="413" ht="15.75" customHeight="1">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6"/>
      <c r="AV413" s="26"/>
      <c r="AW413" s="26"/>
    </row>
    <row r="414" ht="15.75" customHeight="1">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6"/>
      <c r="AV414" s="26"/>
      <c r="AW414" s="26"/>
    </row>
    <row r="415" ht="15.75" customHeight="1">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6"/>
      <c r="AV415" s="26"/>
      <c r="AW415" s="26"/>
    </row>
    <row r="416" ht="15.75" customHeight="1">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6"/>
      <c r="AV416" s="26"/>
      <c r="AW416" s="26"/>
    </row>
    <row r="417" ht="15.75" customHeight="1">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6"/>
      <c r="AV417" s="26"/>
      <c r="AW417" s="26"/>
    </row>
    <row r="418" ht="15.75" customHeight="1">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6"/>
      <c r="AV418" s="26"/>
      <c r="AW418" s="26"/>
    </row>
    <row r="419" ht="15.75" customHeight="1">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6"/>
      <c r="AV419" s="26"/>
      <c r="AW419" s="26"/>
    </row>
    <row r="420" ht="15.75" customHeight="1">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6"/>
      <c r="AV420" s="26"/>
      <c r="AW420" s="26"/>
    </row>
    <row r="421" ht="15.75" customHeight="1">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6"/>
      <c r="AV421" s="26"/>
      <c r="AW421" s="26"/>
    </row>
    <row r="422" ht="15.75" customHeight="1">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6"/>
      <c r="AV422" s="26"/>
      <c r="AW422" s="26"/>
    </row>
    <row r="423" ht="15.75" customHeight="1">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6"/>
      <c r="AV423" s="26"/>
      <c r="AW423" s="26"/>
    </row>
    <row r="424" ht="15.75" customHeight="1">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6"/>
      <c r="AV424" s="26"/>
      <c r="AW424" s="26"/>
    </row>
    <row r="425" ht="15.75" customHeight="1">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6"/>
      <c r="AV425" s="26"/>
      <c r="AW425" s="26"/>
    </row>
    <row r="426" ht="15.75" customHeight="1">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6"/>
      <c r="AV426" s="26"/>
      <c r="AW426" s="26"/>
    </row>
    <row r="427" ht="15.75" customHeight="1">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6"/>
      <c r="AV427" s="26"/>
      <c r="AW427" s="26"/>
    </row>
    <row r="428" ht="15.75" customHeight="1">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6"/>
      <c r="AV428" s="26"/>
      <c r="AW428" s="26"/>
    </row>
    <row r="429" ht="15.75" customHeight="1">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6"/>
      <c r="AV429" s="26"/>
      <c r="AW429" s="26"/>
    </row>
    <row r="430" ht="15.75" customHeight="1">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6"/>
      <c r="AV430" s="26"/>
      <c r="AW430" s="26"/>
    </row>
    <row r="431" ht="15.75" customHeight="1">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6"/>
      <c r="AV431" s="26"/>
      <c r="AW431" s="26"/>
    </row>
    <row r="432" ht="15.75" customHeight="1">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6"/>
      <c r="AV432" s="26"/>
      <c r="AW432" s="26"/>
    </row>
    <row r="433" ht="15.75" customHeight="1">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6"/>
      <c r="AV433" s="26"/>
      <c r="AW433" s="26"/>
    </row>
    <row r="434" ht="15.75" customHeight="1">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6"/>
      <c r="AV434" s="26"/>
      <c r="AW434" s="26"/>
    </row>
    <row r="435" ht="15.75" customHeight="1">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6"/>
      <c r="AV435" s="26"/>
      <c r="AW435" s="26"/>
    </row>
    <row r="436" ht="15.75" customHeight="1">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6"/>
      <c r="AV436" s="26"/>
      <c r="AW436" s="26"/>
    </row>
    <row r="437" ht="15.75" customHeight="1">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6"/>
      <c r="AV437" s="26"/>
      <c r="AW437" s="26"/>
    </row>
    <row r="438" ht="15.75" customHeight="1">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6"/>
      <c r="AV438" s="26"/>
      <c r="AW438" s="26"/>
    </row>
    <row r="439" ht="15.75" customHeight="1">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6"/>
      <c r="AV439" s="26"/>
      <c r="AW439" s="26"/>
    </row>
    <row r="440" ht="15.75" customHeight="1">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6"/>
      <c r="AV440" s="26"/>
      <c r="AW440" s="26"/>
    </row>
    <row r="441" ht="15.75" customHeight="1">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6"/>
      <c r="AV441" s="26"/>
      <c r="AW441" s="26"/>
    </row>
    <row r="442" ht="15.75" customHeight="1">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6"/>
      <c r="AV442" s="26"/>
      <c r="AW442" s="26"/>
    </row>
    <row r="443" ht="15.75" customHeight="1">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6"/>
      <c r="AV443" s="26"/>
      <c r="AW443" s="26"/>
    </row>
    <row r="444" ht="15.75" customHeight="1">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6"/>
      <c r="AV444" s="26"/>
      <c r="AW444" s="26"/>
    </row>
    <row r="445" ht="15.75" customHeight="1">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6"/>
      <c r="AV445" s="26"/>
      <c r="AW445" s="26"/>
    </row>
    <row r="446" ht="15.75" customHeight="1">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6"/>
      <c r="AV446" s="26"/>
      <c r="AW446" s="26"/>
    </row>
    <row r="447" ht="15.75" customHeight="1">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6"/>
      <c r="AV447" s="26"/>
      <c r="AW447" s="26"/>
    </row>
    <row r="448" ht="15.75" customHeight="1">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6"/>
      <c r="AV448" s="26"/>
      <c r="AW448" s="26"/>
    </row>
    <row r="449" ht="15.75" customHeight="1">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6"/>
      <c r="AV449" s="26"/>
      <c r="AW449" s="26"/>
    </row>
    <row r="450" ht="15.75" customHeight="1">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6"/>
      <c r="AV450" s="26"/>
      <c r="AW450" s="26"/>
    </row>
    <row r="451" ht="15.75" customHeight="1">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6"/>
      <c r="AV451" s="26"/>
      <c r="AW451" s="26"/>
    </row>
    <row r="452" ht="15.75" customHeight="1">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6"/>
      <c r="AV452" s="26"/>
      <c r="AW452" s="26"/>
    </row>
    <row r="453" ht="15.75" customHeight="1">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6"/>
      <c r="AV453" s="26"/>
      <c r="AW453" s="26"/>
    </row>
    <row r="454" ht="15.75" customHeight="1">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6"/>
      <c r="AV454" s="26"/>
      <c r="AW454" s="26"/>
    </row>
    <row r="455" ht="15.75" customHeight="1">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6"/>
      <c r="AV455" s="26"/>
      <c r="AW455" s="26"/>
    </row>
    <row r="456" ht="15.75" customHeight="1">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6"/>
      <c r="AV456" s="26"/>
      <c r="AW456" s="26"/>
    </row>
    <row r="457" ht="15.75" customHeight="1">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6"/>
      <c r="AV457" s="26"/>
      <c r="AW457" s="26"/>
    </row>
    <row r="458" ht="15.75" customHeight="1">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6"/>
      <c r="AV458" s="26"/>
      <c r="AW458" s="26"/>
    </row>
    <row r="459" ht="15.75" customHeight="1">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6"/>
      <c r="AV459" s="26"/>
      <c r="AW459" s="26"/>
    </row>
    <row r="460" ht="15.75" customHeight="1">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6"/>
      <c r="AV460" s="26"/>
      <c r="AW460" s="26"/>
    </row>
    <row r="461" ht="15.75" customHeight="1">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6"/>
      <c r="AV461" s="26"/>
      <c r="AW461" s="26"/>
    </row>
    <row r="462" ht="15.75" customHeight="1">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6"/>
      <c r="AV462" s="26"/>
      <c r="AW462" s="26"/>
    </row>
    <row r="463" ht="15.75" customHeight="1">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6"/>
      <c r="AV463" s="26"/>
      <c r="AW463" s="26"/>
    </row>
    <row r="464" ht="15.75" customHeight="1">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6"/>
      <c r="AV464" s="26"/>
      <c r="AW464" s="26"/>
    </row>
    <row r="465" ht="15.75" customHeight="1">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6"/>
      <c r="AV465" s="26"/>
      <c r="AW465" s="26"/>
    </row>
    <row r="466" ht="15.75" customHeight="1">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6"/>
      <c r="AV466" s="26"/>
      <c r="AW466" s="26"/>
    </row>
    <row r="467" ht="15.75" customHeight="1">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6"/>
      <c r="AV467" s="26"/>
      <c r="AW467" s="26"/>
    </row>
    <row r="468" ht="15.75" customHeight="1">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6"/>
      <c r="AV468" s="26"/>
      <c r="AW468" s="26"/>
    </row>
    <row r="469" ht="15.75" customHeight="1">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6"/>
      <c r="AV469" s="26"/>
      <c r="AW469" s="26"/>
    </row>
    <row r="470" ht="15.75" customHeight="1">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6"/>
      <c r="AV470" s="26"/>
      <c r="AW470" s="26"/>
    </row>
    <row r="471" ht="15.75" customHeight="1">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6"/>
      <c r="AV471" s="26"/>
      <c r="AW471" s="26"/>
    </row>
    <row r="472" ht="15.75" customHeight="1">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6"/>
      <c r="AV472" s="26"/>
      <c r="AW472" s="26"/>
    </row>
    <row r="473" ht="15.75" customHeight="1">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6"/>
      <c r="AV473" s="26"/>
      <c r="AW473" s="26"/>
    </row>
    <row r="474" ht="15.75" customHeight="1">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6"/>
      <c r="AV474" s="26"/>
      <c r="AW474" s="26"/>
    </row>
    <row r="475" ht="15.75" customHeight="1">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6"/>
      <c r="AV475" s="26"/>
      <c r="AW475" s="26"/>
    </row>
    <row r="476" ht="15.75" customHeight="1">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6"/>
      <c r="AV476" s="26"/>
      <c r="AW476" s="26"/>
    </row>
    <row r="477" ht="15.75" customHeight="1">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6"/>
      <c r="AV477" s="26"/>
      <c r="AW477" s="26"/>
    </row>
    <row r="478" ht="15.75" customHeight="1">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6"/>
      <c r="AV478" s="26"/>
      <c r="AW478" s="26"/>
    </row>
    <row r="479" ht="15.75" customHeight="1">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6"/>
      <c r="AV479" s="26"/>
      <c r="AW479" s="26"/>
    </row>
    <row r="480" ht="15.75" customHeight="1">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6"/>
      <c r="AV480" s="26"/>
      <c r="AW480" s="26"/>
    </row>
    <row r="481" ht="15.75" customHeight="1">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6"/>
      <c r="AV481" s="26"/>
      <c r="AW481" s="26"/>
    </row>
    <row r="482" ht="15.75" customHeight="1">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6"/>
      <c r="AV482" s="26"/>
      <c r="AW482" s="26"/>
    </row>
    <row r="483" ht="15.75" customHeight="1">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6"/>
      <c r="AV483" s="26"/>
      <c r="AW483" s="26"/>
    </row>
    <row r="484" ht="15.75" customHeight="1">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6"/>
      <c r="AV484" s="26"/>
      <c r="AW484" s="26"/>
    </row>
    <row r="485" ht="15.75" customHeight="1">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6"/>
      <c r="AV485" s="26"/>
      <c r="AW485" s="26"/>
    </row>
    <row r="486" ht="15.75" customHeight="1">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6"/>
      <c r="AV486" s="26"/>
      <c r="AW486" s="26"/>
    </row>
    <row r="487" ht="15.75" customHeight="1">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6"/>
      <c r="AV487" s="26"/>
      <c r="AW487" s="26"/>
    </row>
    <row r="488" ht="15.75" customHeight="1">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6"/>
      <c r="AV488" s="26"/>
      <c r="AW488" s="26"/>
    </row>
    <row r="489" ht="15.75" customHeight="1">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6"/>
      <c r="AV489" s="26"/>
      <c r="AW489" s="26"/>
    </row>
    <row r="490" ht="15.75" customHeight="1">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6"/>
      <c r="AV490" s="26"/>
      <c r="AW490" s="26"/>
    </row>
    <row r="491" ht="15.75" customHeight="1">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6"/>
      <c r="AV491" s="26"/>
      <c r="AW491" s="26"/>
    </row>
    <row r="492" ht="15.75" customHeight="1">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6"/>
      <c r="AV492" s="26"/>
      <c r="AW492" s="26"/>
    </row>
    <row r="493" ht="15.75" customHeight="1">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6"/>
      <c r="AV493" s="26"/>
      <c r="AW493" s="26"/>
    </row>
    <row r="494" ht="15.75" customHeight="1">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6"/>
      <c r="AV494" s="26"/>
      <c r="AW494" s="26"/>
    </row>
    <row r="495" ht="15.75" customHeight="1">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6"/>
      <c r="AV495" s="26"/>
      <c r="AW495" s="26"/>
    </row>
    <row r="496" ht="15.75" customHeight="1">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6"/>
      <c r="AV496" s="26"/>
      <c r="AW496" s="26"/>
    </row>
    <row r="497" ht="15.75" customHeight="1">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6"/>
      <c r="AV497" s="26"/>
      <c r="AW497" s="26"/>
    </row>
    <row r="498" ht="15.75" customHeight="1">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6"/>
      <c r="AV498" s="26"/>
      <c r="AW498" s="26"/>
    </row>
    <row r="499" ht="15.75" customHeight="1">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6"/>
      <c r="AV499" s="26"/>
      <c r="AW499" s="26"/>
    </row>
    <row r="500" ht="15.75" customHeight="1">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6"/>
      <c r="AV500" s="26"/>
      <c r="AW500" s="26"/>
    </row>
    <row r="501" ht="15.75" customHeight="1">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6"/>
      <c r="AV501" s="26"/>
      <c r="AW501" s="26"/>
    </row>
    <row r="502" ht="15.75" customHeight="1">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6"/>
      <c r="AV502" s="26"/>
      <c r="AW502" s="26"/>
    </row>
    <row r="503" ht="15.75" customHeight="1">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6"/>
      <c r="AV503" s="26"/>
      <c r="AW503" s="26"/>
    </row>
    <row r="504" ht="15.75" customHeight="1">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6"/>
      <c r="AV504" s="26"/>
      <c r="AW504" s="26"/>
    </row>
    <row r="505" ht="15.75" customHeight="1">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6"/>
      <c r="AV505" s="26"/>
      <c r="AW505" s="26"/>
    </row>
    <row r="506" ht="15.75" customHeight="1">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6"/>
      <c r="AV506" s="26"/>
      <c r="AW506" s="26"/>
    </row>
    <row r="507" ht="15.75" customHeight="1">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6"/>
      <c r="AV507" s="26"/>
      <c r="AW507" s="26"/>
    </row>
    <row r="508" ht="15.75" customHeight="1">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6"/>
      <c r="AV508" s="26"/>
      <c r="AW508" s="26"/>
    </row>
    <row r="509" ht="15.75" customHeight="1">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6"/>
      <c r="AV509" s="26"/>
      <c r="AW509" s="26"/>
    </row>
    <row r="510" ht="15.75" customHeight="1">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6"/>
      <c r="AV510" s="26"/>
      <c r="AW510" s="26"/>
    </row>
    <row r="511" ht="15.75" customHeight="1">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6"/>
      <c r="AV511" s="26"/>
      <c r="AW511" s="26"/>
    </row>
    <row r="512" ht="15.75" customHeight="1">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6"/>
      <c r="AV512" s="26"/>
      <c r="AW512" s="26"/>
    </row>
    <row r="513" ht="15.75" customHeight="1">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6"/>
      <c r="AV513" s="26"/>
      <c r="AW513" s="26"/>
    </row>
    <row r="514" ht="15.75" customHeight="1">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6"/>
      <c r="AV514" s="26"/>
      <c r="AW514" s="26"/>
    </row>
    <row r="515" ht="15.75" customHeight="1">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6"/>
      <c r="AV515" s="26"/>
      <c r="AW515" s="26"/>
    </row>
    <row r="516" ht="15.75" customHeight="1">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6"/>
      <c r="AV516" s="26"/>
      <c r="AW516" s="26"/>
    </row>
    <row r="517" ht="15.75" customHeight="1">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6"/>
      <c r="AV517" s="26"/>
      <c r="AW517" s="26"/>
    </row>
    <row r="518" ht="15.75" customHeight="1">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6"/>
      <c r="AV518" s="26"/>
      <c r="AW518" s="26"/>
    </row>
    <row r="519" ht="15.75" customHeight="1">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6"/>
      <c r="AV519" s="26"/>
      <c r="AW519" s="26"/>
    </row>
    <row r="520" ht="15.75" customHeight="1">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6"/>
      <c r="AV520" s="26"/>
      <c r="AW520" s="26"/>
    </row>
    <row r="521" ht="15.75" customHeight="1">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6"/>
      <c r="AV521" s="26"/>
      <c r="AW521" s="26"/>
    </row>
    <row r="522" ht="15.75" customHeight="1">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6"/>
      <c r="AV522" s="26"/>
      <c r="AW522" s="26"/>
    </row>
    <row r="523" ht="15.75" customHeight="1">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6"/>
      <c r="AV523" s="26"/>
      <c r="AW523" s="26"/>
    </row>
    <row r="524" ht="15.75" customHeight="1">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6"/>
      <c r="AV524" s="26"/>
      <c r="AW524" s="26"/>
    </row>
    <row r="525" ht="15.75" customHeight="1">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6"/>
      <c r="AV525" s="26"/>
      <c r="AW525" s="26"/>
    </row>
    <row r="526" ht="15.75" customHeight="1">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6"/>
      <c r="AV526" s="26"/>
      <c r="AW526" s="26"/>
    </row>
    <row r="527" ht="15.75" customHeight="1">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6"/>
      <c r="AV527" s="26"/>
      <c r="AW527" s="26"/>
    </row>
    <row r="528" ht="15.75" customHeight="1">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6"/>
      <c r="AV528" s="26"/>
      <c r="AW528" s="26"/>
    </row>
    <row r="529" ht="15.75" customHeight="1">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6"/>
      <c r="AV529" s="26"/>
      <c r="AW529" s="26"/>
    </row>
    <row r="530" ht="15.75" customHeight="1">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6"/>
      <c r="AV530" s="26"/>
      <c r="AW530" s="26"/>
    </row>
    <row r="531" ht="15.75" customHeight="1">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6"/>
      <c r="AV531" s="26"/>
      <c r="AW531" s="26"/>
    </row>
    <row r="532" ht="15.75" customHeight="1">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6"/>
      <c r="AV532" s="26"/>
      <c r="AW532" s="26"/>
    </row>
    <row r="533" ht="15.75" customHeight="1">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6"/>
      <c r="AV533" s="26"/>
      <c r="AW533" s="26"/>
    </row>
    <row r="534" ht="15.75" customHeight="1">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c r="AT534" s="25"/>
      <c r="AU534" s="26"/>
      <c r="AV534" s="26"/>
      <c r="AW534" s="26"/>
    </row>
    <row r="535" ht="15.75" customHeight="1">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6"/>
      <c r="AV535" s="26"/>
      <c r="AW535" s="26"/>
    </row>
    <row r="536" ht="15.75" customHeight="1">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6"/>
      <c r="AV536" s="26"/>
      <c r="AW536" s="26"/>
    </row>
    <row r="537" ht="15.75" customHeight="1">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6"/>
      <c r="AV537" s="26"/>
      <c r="AW537" s="26"/>
    </row>
    <row r="538" ht="15.75" customHeight="1">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6"/>
      <c r="AV538" s="26"/>
      <c r="AW538" s="26"/>
    </row>
    <row r="539" ht="15.75" customHeight="1">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6"/>
      <c r="AV539" s="26"/>
      <c r="AW539" s="26"/>
    </row>
    <row r="540" ht="15.75" customHeight="1">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6"/>
      <c r="AV540" s="26"/>
      <c r="AW540" s="26"/>
    </row>
    <row r="541" ht="15.75" customHeight="1">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6"/>
      <c r="AV541" s="26"/>
      <c r="AW541" s="26"/>
    </row>
    <row r="542" ht="15.75" customHeight="1">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6"/>
      <c r="AV542" s="26"/>
      <c r="AW542" s="26"/>
    </row>
    <row r="543" ht="15.75" customHeight="1">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6"/>
      <c r="AV543" s="26"/>
      <c r="AW543" s="26"/>
    </row>
    <row r="544" ht="15.75" customHeight="1">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6"/>
      <c r="AV544" s="26"/>
      <c r="AW544" s="26"/>
    </row>
    <row r="545" ht="15.75" customHeight="1">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6"/>
      <c r="AV545" s="26"/>
      <c r="AW545" s="26"/>
    </row>
    <row r="546" ht="15.75" customHeight="1">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6"/>
      <c r="AV546" s="26"/>
      <c r="AW546" s="26"/>
    </row>
    <row r="547" ht="15.75" customHeight="1">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6"/>
      <c r="AV547" s="26"/>
      <c r="AW547" s="26"/>
    </row>
    <row r="548" ht="15.75" customHeight="1">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6"/>
      <c r="AV548" s="26"/>
      <c r="AW548" s="26"/>
    </row>
    <row r="549" ht="15.75" customHeight="1">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6"/>
      <c r="AV549" s="26"/>
      <c r="AW549" s="26"/>
    </row>
    <row r="550" ht="15.75" customHeight="1">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6"/>
      <c r="AV550" s="26"/>
      <c r="AW550" s="26"/>
    </row>
    <row r="551" ht="15.75" customHeight="1">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6"/>
      <c r="AV551" s="26"/>
      <c r="AW551" s="26"/>
    </row>
    <row r="552" ht="15.75" customHeight="1">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c r="AT552" s="25"/>
      <c r="AU552" s="26"/>
      <c r="AV552" s="26"/>
      <c r="AW552" s="26"/>
    </row>
    <row r="553" ht="15.75" customHeight="1">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6"/>
      <c r="AV553" s="26"/>
      <c r="AW553" s="26"/>
    </row>
    <row r="554" ht="15.75" customHeight="1">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6"/>
      <c r="AV554" s="26"/>
      <c r="AW554" s="26"/>
    </row>
    <row r="555" ht="15.75" customHeight="1">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6"/>
      <c r="AV555" s="26"/>
      <c r="AW555" s="26"/>
    </row>
    <row r="556" ht="15.75" customHeight="1">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c r="AT556" s="25"/>
      <c r="AU556" s="26"/>
      <c r="AV556" s="26"/>
      <c r="AW556" s="26"/>
    </row>
    <row r="557" ht="15.75" customHeight="1">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c r="AT557" s="25"/>
      <c r="AU557" s="26"/>
      <c r="AV557" s="26"/>
      <c r="AW557" s="26"/>
    </row>
    <row r="558" ht="15.75" customHeight="1">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c r="AT558" s="25"/>
      <c r="AU558" s="26"/>
      <c r="AV558" s="26"/>
      <c r="AW558" s="26"/>
    </row>
    <row r="559" ht="15.75" customHeight="1">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6"/>
      <c r="AV559" s="26"/>
      <c r="AW559" s="26"/>
    </row>
    <row r="560" ht="15.75" customHeight="1">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c r="AT560" s="25"/>
      <c r="AU560" s="26"/>
      <c r="AV560" s="26"/>
      <c r="AW560" s="26"/>
    </row>
    <row r="561" ht="15.75" customHeight="1">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c r="AT561" s="25"/>
      <c r="AU561" s="26"/>
      <c r="AV561" s="26"/>
      <c r="AW561" s="26"/>
    </row>
    <row r="562" ht="15.75" customHeight="1">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c r="AT562" s="25"/>
      <c r="AU562" s="26"/>
      <c r="AV562" s="26"/>
      <c r="AW562" s="26"/>
    </row>
    <row r="563" ht="15.75" customHeight="1">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6"/>
      <c r="AV563" s="26"/>
      <c r="AW563" s="26"/>
    </row>
    <row r="564" ht="15.75" customHeight="1">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6"/>
      <c r="AV564" s="26"/>
      <c r="AW564" s="26"/>
    </row>
    <row r="565" ht="15.75" customHeight="1">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6"/>
      <c r="AV565" s="26"/>
      <c r="AW565" s="26"/>
    </row>
    <row r="566" ht="15.75" customHeight="1">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6"/>
      <c r="AV566" s="26"/>
      <c r="AW566" s="26"/>
    </row>
    <row r="567" ht="15.75" customHeight="1">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6"/>
      <c r="AV567" s="26"/>
      <c r="AW567" s="26"/>
    </row>
    <row r="568" ht="15.75" customHeight="1">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c r="AT568" s="25"/>
      <c r="AU568" s="26"/>
      <c r="AV568" s="26"/>
      <c r="AW568" s="26"/>
    </row>
    <row r="569" ht="15.75" customHeight="1">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6"/>
      <c r="AV569" s="26"/>
      <c r="AW569" s="26"/>
    </row>
    <row r="570" ht="15.75" customHeight="1">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c r="AT570" s="25"/>
      <c r="AU570" s="26"/>
      <c r="AV570" s="26"/>
      <c r="AW570" s="26"/>
    </row>
    <row r="571" ht="15.75" customHeight="1">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c r="AT571" s="25"/>
      <c r="AU571" s="26"/>
      <c r="AV571" s="26"/>
      <c r="AW571" s="26"/>
    </row>
    <row r="572" ht="15.75" customHeight="1">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c r="AT572" s="25"/>
      <c r="AU572" s="26"/>
      <c r="AV572" s="26"/>
      <c r="AW572" s="26"/>
    </row>
    <row r="573" ht="15.75" customHeight="1">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c r="AT573" s="25"/>
      <c r="AU573" s="26"/>
      <c r="AV573" s="26"/>
      <c r="AW573" s="26"/>
    </row>
    <row r="574" ht="15.75" customHeight="1">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6"/>
      <c r="AV574" s="26"/>
      <c r="AW574" s="26"/>
    </row>
    <row r="575" ht="15.75" customHeight="1">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6"/>
      <c r="AV575" s="26"/>
      <c r="AW575" s="26"/>
    </row>
    <row r="576" ht="15.75" customHeight="1">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c r="AT576" s="25"/>
      <c r="AU576" s="26"/>
      <c r="AV576" s="26"/>
      <c r="AW576" s="26"/>
    </row>
    <row r="577" ht="15.75" customHeight="1">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c r="AT577" s="25"/>
      <c r="AU577" s="26"/>
      <c r="AV577" s="26"/>
      <c r="AW577" s="26"/>
    </row>
    <row r="578" ht="15.75" customHeight="1">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6"/>
      <c r="AV578" s="26"/>
      <c r="AW578" s="26"/>
    </row>
    <row r="579" ht="15.75" customHeight="1">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6"/>
      <c r="AV579" s="26"/>
      <c r="AW579" s="26"/>
    </row>
    <row r="580" ht="15.75" customHeight="1">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6"/>
      <c r="AV580" s="26"/>
      <c r="AW580" s="26"/>
    </row>
    <row r="581" ht="15.75" customHeight="1">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6"/>
      <c r="AV581" s="26"/>
      <c r="AW581" s="26"/>
    </row>
    <row r="582" ht="15.75" customHeight="1">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6"/>
      <c r="AV582" s="26"/>
      <c r="AW582" s="26"/>
    </row>
    <row r="583" ht="15.75" customHeight="1">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6"/>
      <c r="AV583" s="26"/>
      <c r="AW583" s="26"/>
    </row>
    <row r="584" ht="15.75" customHeight="1">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6"/>
      <c r="AV584" s="26"/>
      <c r="AW584" s="26"/>
    </row>
    <row r="585" ht="15.75" customHeight="1">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6"/>
      <c r="AV585" s="26"/>
      <c r="AW585" s="26"/>
    </row>
    <row r="586" ht="15.75" customHeight="1">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6"/>
      <c r="AV586" s="26"/>
      <c r="AW586" s="26"/>
    </row>
    <row r="587" ht="15.75" customHeight="1">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6"/>
      <c r="AV587" s="26"/>
      <c r="AW587" s="26"/>
    </row>
    <row r="588" ht="15.75" customHeight="1">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6"/>
      <c r="AV588" s="26"/>
      <c r="AW588" s="26"/>
    </row>
    <row r="589" ht="15.75" customHeight="1">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6"/>
      <c r="AV589" s="26"/>
      <c r="AW589" s="26"/>
    </row>
    <row r="590" ht="15.75" customHeight="1">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6"/>
      <c r="AV590" s="26"/>
      <c r="AW590" s="26"/>
    </row>
    <row r="591" ht="15.75" customHeight="1">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6"/>
      <c r="AV591" s="26"/>
      <c r="AW591" s="26"/>
    </row>
    <row r="592" ht="15.75" customHeight="1">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6"/>
      <c r="AV592" s="26"/>
      <c r="AW592" s="26"/>
    </row>
    <row r="593" ht="15.75" customHeight="1">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6"/>
      <c r="AV593" s="26"/>
      <c r="AW593" s="26"/>
    </row>
    <row r="594" ht="15.75" customHeight="1">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6"/>
      <c r="AV594" s="26"/>
      <c r="AW594" s="26"/>
    </row>
    <row r="595" ht="15.75" customHeight="1">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6"/>
      <c r="AV595" s="26"/>
      <c r="AW595" s="26"/>
    </row>
    <row r="596" ht="15.75" customHeight="1">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6"/>
      <c r="AV596" s="26"/>
      <c r="AW596" s="26"/>
    </row>
    <row r="597" ht="15.75" customHeight="1">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6"/>
      <c r="AV597" s="26"/>
      <c r="AW597" s="26"/>
    </row>
    <row r="598" ht="15.75" customHeight="1">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6"/>
      <c r="AV598" s="26"/>
      <c r="AW598" s="26"/>
    </row>
    <row r="599" ht="15.75" customHeight="1">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6"/>
      <c r="AV599" s="26"/>
      <c r="AW599" s="26"/>
    </row>
    <row r="600" ht="15.75" customHeight="1">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6"/>
      <c r="AV600" s="26"/>
      <c r="AW600" s="26"/>
    </row>
    <row r="601" ht="15.75" customHeight="1">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6"/>
      <c r="AV601" s="26"/>
      <c r="AW601" s="26"/>
    </row>
    <row r="602" ht="15.75" customHeight="1">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6"/>
      <c r="AV602" s="26"/>
      <c r="AW602" s="26"/>
    </row>
    <row r="603" ht="15.75" customHeight="1">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6"/>
      <c r="AV603" s="26"/>
      <c r="AW603" s="26"/>
    </row>
    <row r="604" ht="15.75" customHeight="1">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6"/>
      <c r="AV604" s="26"/>
      <c r="AW604" s="26"/>
    </row>
    <row r="605" ht="15.75" customHeight="1">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6"/>
      <c r="AV605" s="26"/>
      <c r="AW605" s="26"/>
    </row>
    <row r="606" ht="15.75" customHeight="1">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6"/>
      <c r="AV606" s="26"/>
      <c r="AW606" s="26"/>
    </row>
    <row r="607" ht="15.75" customHeight="1">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6"/>
      <c r="AV607" s="26"/>
      <c r="AW607" s="26"/>
    </row>
    <row r="608" ht="15.75" customHeight="1">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6"/>
      <c r="AV608" s="26"/>
      <c r="AW608" s="26"/>
    </row>
    <row r="609" ht="15.75" customHeight="1">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6"/>
      <c r="AV609" s="26"/>
      <c r="AW609" s="26"/>
    </row>
    <row r="610" ht="15.75" customHeight="1">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6"/>
      <c r="AV610" s="26"/>
      <c r="AW610" s="26"/>
    </row>
    <row r="611" ht="15.75" customHeight="1">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6"/>
      <c r="AV611" s="26"/>
      <c r="AW611" s="26"/>
    </row>
    <row r="612" ht="15.75" customHeight="1">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6"/>
      <c r="AV612" s="26"/>
      <c r="AW612" s="26"/>
    </row>
    <row r="613" ht="15.75" customHeight="1">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6"/>
      <c r="AV613" s="26"/>
      <c r="AW613" s="26"/>
    </row>
    <row r="614" ht="15.75" customHeight="1">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6"/>
      <c r="AV614" s="26"/>
      <c r="AW614" s="26"/>
    </row>
    <row r="615" ht="15.75" customHeight="1">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6"/>
      <c r="AV615" s="26"/>
      <c r="AW615" s="26"/>
    </row>
    <row r="616" ht="15.75" customHeight="1">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6"/>
      <c r="AV616" s="26"/>
      <c r="AW616" s="26"/>
    </row>
    <row r="617" ht="15.75" customHeight="1">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6"/>
      <c r="AV617" s="26"/>
      <c r="AW617" s="26"/>
    </row>
    <row r="618" ht="15.75" customHeight="1">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6"/>
      <c r="AV618" s="26"/>
      <c r="AW618" s="26"/>
    </row>
    <row r="619" ht="15.75" customHeight="1">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6"/>
      <c r="AV619" s="26"/>
      <c r="AW619" s="26"/>
    </row>
    <row r="620" ht="15.75" customHeight="1">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6"/>
      <c r="AV620" s="26"/>
      <c r="AW620" s="26"/>
    </row>
    <row r="621" ht="15.75" customHeight="1">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6"/>
      <c r="AV621" s="26"/>
      <c r="AW621" s="26"/>
    </row>
    <row r="622" ht="15.75" customHeight="1">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6"/>
      <c r="AV622" s="26"/>
      <c r="AW622" s="26"/>
    </row>
    <row r="623" ht="15.75" customHeight="1">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6"/>
      <c r="AV623" s="26"/>
      <c r="AW623" s="26"/>
    </row>
    <row r="624" ht="15.75" customHeight="1">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6"/>
      <c r="AV624" s="26"/>
      <c r="AW624" s="26"/>
    </row>
    <row r="625" ht="15.75" customHeight="1">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6"/>
      <c r="AV625" s="26"/>
      <c r="AW625" s="26"/>
    </row>
    <row r="626" ht="15.75" customHeight="1">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6"/>
      <c r="AV626" s="26"/>
      <c r="AW626" s="26"/>
    </row>
    <row r="627" ht="15.75" customHeight="1">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6"/>
      <c r="AV627" s="26"/>
      <c r="AW627" s="26"/>
    </row>
    <row r="628" ht="15.75" customHeight="1">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6"/>
      <c r="AV628" s="26"/>
      <c r="AW628" s="26"/>
    </row>
    <row r="629" ht="15.75" customHeight="1">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6"/>
      <c r="AV629" s="26"/>
      <c r="AW629" s="26"/>
    </row>
    <row r="630" ht="15.75" customHeight="1">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6"/>
      <c r="AV630" s="26"/>
      <c r="AW630" s="26"/>
    </row>
    <row r="631" ht="15.75" customHeight="1">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6"/>
      <c r="AV631" s="26"/>
      <c r="AW631" s="26"/>
    </row>
    <row r="632" ht="15.75" customHeight="1">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c r="AT632" s="25"/>
      <c r="AU632" s="26"/>
      <c r="AV632" s="26"/>
      <c r="AW632" s="26"/>
    </row>
    <row r="633" ht="15.75" customHeight="1">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6"/>
      <c r="AV633" s="26"/>
      <c r="AW633" s="26"/>
    </row>
    <row r="634" ht="15.75" customHeight="1">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6"/>
      <c r="AV634" s="26"/>
      <c r="AW634" s="26"/>
    </row>
    <row r="635" ht="15.75" customHeight="1">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6"/>
      <c r="AV635" s="26"/>
      <c r="AW635" s="26"/>
    </row>
    <row r="636" ht="15.75" customHeight="1">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6"/>
      <c r="AV636" s="26"/>
      <c r="AW636" s="26"/>
    </row>
    <row r="637" ht="15.75" customHeight="1">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6"/>
      <c r="AV637" s="26"/>
      <c r="AW637" s="26"/>
    </row>
    <row r="638" ht="15.75" customHeight="1">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6"/>
      <c r="AV638" s="26"/>
      <c r="AW638" s="26"/>
    </row>
    <row r="639" ht="15.75" customHeight="1">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6"/>
      <c r="AV639" s="26"/>
      <c r="AW639" s="26"/>
    </row>
    <row r="640" ht="15.75" customHeight="1">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6"/>
      <c r="AV640" s="26"/>
      <c r="AW640" s="26"/>
    </row>
    <row r="641" ht="15.75" customHeight="1">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c r="AT641" s="25"/>
      <c r="AU641" s="26"/>
      <c r="AV641" s="26"/>
      <c r="AW641" s="26"/>
    </row>
    <row r="642" ht="15.75" customHeight="1">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c r="AT642" s="25"/>
      <c r="AU642" s="26"/>
      <c r="AV642" s="26"/>
      <c r="AW642" s="26"/>
    </row>
    <row r="643" ht="15.75" customHeight="1">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c r="AT643" s="25"/>
      <c r="AU643" s="26"/>
      <c r="AV643" s="26"/>
      <c r="AW643" s="26"/>
    </row>
    <row r="644" ht="15.75" customHeight="1">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c r="AT644" s="25"/>
      <c r="AU644" s="26"/>
      <c r="AV644" s="26"/>
      <c r="AW644" s="26"/>
    </row>
    <row r="645" ht="15.75" customHeight="1">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c r="AT645" s="25"/>
      <c r="AU645" s="26"/>
      <c r="AV645" s="26"/>
      <c r="AW645" s="26"/>
    </row>
    <row r="646" ht="15.75" customHeight="1">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6"/>
      <c r="AV646" s="26"/>
      <c r="AW646" s="26"/>
    </row>
    <row r="647" ht="15.75" customHeight="1">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6"/>
      <c r="AV647" s="26"/>
      <c r="AW647" s="26"/>
    </row>
    <row r="648" ht="15.75" customHeight="1">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6"/>
      <c r="AV648" s="26"/>
      <c r="AW648" s="26"/>
    </row>
    <row r="649" ht="15.75" customHeight="1">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6"/>
      <c r="AV649" s="26"/>
      <c r="AW649" s="26"/>
    </row>
    <row r="650" ht="15.75" customHeight="1">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6"/>
      <c r="AV650" s="26"/>
      <c r="AW650" s="26"/>
    </row>
    <row r="651" ht="15.75" customHeight="1">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6"/>
      <c r="AV651" s="26"/>
      <c r="AW651" s="26"/>
    </row>
    <row r="652" ht="15.75" customHeight="1">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6"/>
      <c r="AV652" s="26"/>
      <c r="AW652" s="26"/>
    </row>
    <row r="653" ht="15.75" customHeight="1">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6"/>
      <c r="AV653" s="26"/>
      <c r="AW653" s="26"/>
    </row>
    <row r="654" ht="15.75" customHeight="1">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6"/>
      <c r="AV654" s="26"/>
      <c r="AW654" s="26"/>
    </row>
    <row r="655" ht="15.75" customHeight="1">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6"/>
      <c r="AV655" s="26"/>
      <c r="AW655" s="26"/>
    </row>
    <row r="656" ht="15.75" customHeight="1">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6"/>
      <c r="AV656" s="26"/>
      <c r="AW656" s="26"/>
    </row>
    <row r="657" ht="15.75" customHeight="1">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6"/>
      <c r="AV657" s="26"/>
      <c r="AW657" s="26"/>
    </row>
    <row r="658" ht="15.75" customHeight="1">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6"/>
      <c r="AV658" s="26"/>
      <c r="AW658" s="26"/>
    </row>
    <row r="659" ht="15.75" customHeight="1">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6"/>
      <c r="AV659" s="26"/>
      <c r="AW659" s="26"/>
    </row>
    <row r="660" ht="15.75" customHeight="1">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6"/>
      <c r="AV660" s="26"/>
      <c r="AW660" s="26"/>
    </row>
    <row r="661" ht="15.75" customHeight="1">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6"/>
      <c r="AV661" s="26"/>
      <c r="AW661" s="26"/>
    </row>
    <row r="662" ht="15.75" customHeight="1">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6"/>
      <c r="AV662" s="26"/>
      <c r="AW662" s="26"/>
    </row>
    <row r="663" ht="15.75" customHeight="1">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6"/>
      <c r="AV663" s="26"/>
      <c r="AW663" s="26"/>
    </row>
    <row r="664" ht="15.75" customHeight="1">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6"/>
      <c r="AV664" s="26"/>
      <c r="AW664" s="26"/>
    </row>
    <row r="665" ht="15.75" customHeight="1">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6"/>
      <c r="AV665" s="26"/>
      <c r="AW665" s="26"/>
    </row>
    <row r="666" ht="15.75" customHeight="1">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6"/>
      <c r="AV666" s="26"/>
      <c r="AW666" s="26"/>
    </row>
    <row r="667" ht="15.75" customHeight="1">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6"/>
      <c r="AV667" s="26"/>
      <c r="AW667" s="26"/>
    </row>
    <row r="668" ht="15.75" customHeight="1">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6"/>
      <c r="AV668" s="26"/>
      <c r="AW668" s="26"/>
    </row>
    <row r="669" ht="15.75" customHeight="1">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6"/>
      <c r="AV669" s="26"/>
      <c r="AW669" s="26"/>
    </row>
    <row r="670" ht="15.75" customHeight="1">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6"/>
      <c r="AV670" s="26"/>
      <c r="AW670" s="26"/>
    </row>
    <row r="671" ht="15.75" customHeight="1">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6"/>
      <c r="AV671" s="26"/>
      <c r="AW671" s="26"/>
    </row>
    <row r="672" ht="15.75" customHeight="1">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6"/>
      <c r="AV672" s="26"/>
      <c r="AW672" s="26"/>
    </row>
    <row r="673" ht="15.75" customHeight="1">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6"/>
      <c r="AV673" s="26"/>
      <c r="AW673" s="26"/>
    </row>
    <row r="674" ht="15.75" customHeight="1">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6"/>
      <c r="AV674" s="26"/>
      <c r="AW674" s="26"/>
    </row>
    <row r="675" ht="15.75" customHeight="1">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6"/>
      <c r="AV675" s="26"/>
      <c r="AW675" s="26"/>
    </row>
    <row r="676" ht="15.75" customHeight="1">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6"/>
      <c r="AV676" s="26"/>
      <c r="AW676" s="26"/>
    </row>
    <row r="677" ht="15.75" customHeight="1">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6"/>
      <c r="AV677" s="26"/>
      <c r="AW677" s="26"/>
    </row>
    <row r="678" ht="15.75" customHeight="1">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6"/>
      <c r="AV678" s="26"/>
      <c r="AW678" s="26"/>
    </row>
    <row r="679" ht="15.75" customHeight="1">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6"/>
      <c r="AV679" s="26"/>
      <c r="AW679" s="26"/>
    </row>
    <row r="680" ht="15.75" customHeight="1">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6"/>
      <c r="AV680" s="26"/>
      <c r="AW680" s="26"/>
    </row>
    <row r="681" ht="15.75" customHeight="1">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6"/>
      <c r="AV681" s="26"/>
      <c r="AW681" s="26"/>
    </row>
    <row r="682" ht="15.75" customHeight="1">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6"/>
      <c r="AV682" s="26"/>
      <c r="AW682" s="26"/>
    </row>
    <row r="683" ht="15.75" customHeight="1">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6"/>
      <c r="AV683" s="26"/>
      <c r="AW683" s="26"/>
    </row>
    <row r="684" ht="15.75" customHeight="1">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6"/>
      <c r="AV684" s="26"/>
      <c r="AW684" s="26"/>
    </row>
    <row r="685" ht="15.75" customHeight="1">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6"/>
      <c r="AV685" s="26"/>
      <c r="AW685" s="26"/>
    </row>
    <row r="686" ht="15.75" customHeight="1">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6"/>
      <c r="AV686" s="26"/>
      <c r="AW686" s="26"/>
    </row>
    <row r="687" ht="15.75" customHeight="1">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6"/>
      <c r="AV687" s="26"/>
      <c r="AW687" s="26"/>
    </row>
    <row r="688" ht="15.75" customHeight="1">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6"/>
      <c r="AV688" s="26"/>
      <c r="AW688" s="26"/>
    </row>
    <row r="689" ht="15.75" customHeight="1">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6"/>
      <c r="AV689" s="26"/>
      <c r="AW689" s="26"/>
    </row>
    <row r="690" ht="15.75" customHeight="1">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6"/>
      <c r="AV690" s="26"/>
      <c r="AW690" s="26"/>
    </row>
    <row r="691" ht="15.75" customHeight="1">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6"/>
      <c r="AV691" s="26"/>
      <c r="AW691" s="26"/>
    </row>
    <row r="692" ht="15.75" customHeight="1">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c r="AT692" s="25"/>
      <c r="AU692" s="26"/>
      <c r="AV692" s="26"/>
      <c r="AW692" s="26"/>
    </row>
    <row r="693" ht="15.75" customHeight="1">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c r="AT693" s="25"/>
      <c r="AU693" s="26"/>
      <c r="AV693" s="26"/>
      <c r="AW693" s="26"/>
    </row>
    <row r="694" ht="15.75" customHeight="1">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c r="AT694" s="25"/>
      <c r="AU694" s="26"/>
      <c r="AV694" s="26"/>
      <c r="AW694" s="26"/>
    </row>
    <row r="695" ht="15.75" customHeight="1">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c r="AT695" s="25"/>
      <c r="AU695" s="26"/>
      <c r="AV695" s="26"/>
      <c r="AW695" s="26"/>
    </row>
    <row r="696" ht="15.75" customHeight="1">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c r="AT696" s="25"/>
      <c r="AU696" s="26"/>
      <c r="AV696" s="26"/>
      <c r="AW696" s="26"/>
    </row>
    <row r="697" ht="15.75" customHeight="1">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c r="AT697" s="25"/>
      <c r="AU697" s="26"/>
      <c r="AV697" s="26"/>
      <c r="AW697" s="26"/>
    </row>
    <row r="698" ht="15.75" customHeight="1">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c r="AT698" s="25"/>
      <c r="AU698" s="26"/>
      <c r="AV698" s="26"/>
      <c r="AW698" s="26"/>
    </row>
    <row r="699" ht="15.75" customHeight="1">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c r="AT699" s="25"/>
      <c r="AU699" s="26"/>
      <c r="AV699" s="26"/>
      <c r="AW699" s="26"/>
    </row>
    <row r="700" ht="15.75" customHeight="1">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c r="AT700" s="25"/>
      <c r="AU700" s="26"/>
      <c r="AV700" s="26"/>
      <c r="AW700" s="26"/>
    </row>
    <row r="701" ht="15.75" customHeight="1">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c r="AT701" s="25"/>
      <c r="AU701" s="26"/>
      <c r="AV701" s="26"/>
      <c r="AW701" s="26"/>
    </row>
    <row r="702" ht="15.75" customHeight="1">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c r="AT702" s="25"/>
      <c r="AU702" s="26"/>
      <c r="AV702" s="26"/>
      <c r="AW702" s="26"/>
    </row>
    <row r="703" ht="15.75" customHeight="1">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c r="AT703" s="25"/>
      <c r="AU703" s="26"/>
      <c r="AV703" s="26"/>
      <c r="AW703" s="26"/>
    </row>
    <row r="704" ht="15.75" customHeight="1">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c r="AT704" s="25"/>
      <c r="AU704" s="26"/>
      <c r="AV704" s="26"/>
      <c r="AW704" s="26"/>
    </row>
    <row r="705" ht="15.75" customHeight="1">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c r="AT705" s="25"/>
      <c r="AU705" s="26"/>
      <c r="AV705" s="26"/>
      <c r="AW705" s="26"/>
    </row>
    <row r="706" ht="15.75" customHeight="1">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c r="AT706" s="25"/>
      <c r="AU706" s="26"/>
      <c r="AV706" s="26"/>
      <c r="AW706" s="26"/>
    </row>
    <row r="707" ht="15.75" customHeight="1">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c r="AT707" s="25"/>
      <c r="AU707" s="26"/>
      <c r="AV707" s="26"/>
      <c r="AW707" s="26"/>
    </row>
    <row r="708" ht="15.75" customHeight="1">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6"/>
      <c r="AV708" s="26"/>
      <c r="AW708" s="26"/>
    </row>
    <row r="709" ht="15.75" customHeight="1">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c r="AT709" s="25"/>
      <c r="AU709" s="26"/>
      <c r="AV709" s="26"/>
      <c r="AW709" s="26"/>
    </row>
    <row r="710" ht="15.75" customHeight="1">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c r="AT710" s="25"/>
      <c r="AU710" s="26"/>
      <c r="AV710" s="26"/>
      <c r="AW710" s="26"/>
    </row>
    <row r="711" ht="15.75" customHeight="1">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c r="AT711" s="25"/>
      <c r="AU711" s="26"/>
      <c r="AV711" s="26"/>
      <c r="AW711" s="26"/>
    </row>
    <row r="712" ht="15.75" customHeight="1">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c r="AT712" s="25"/>
      <c r="AU712" s="26"/>
      <c r="AV712" s="26"/>
      <c r="AW712" s="26"/>
    </row>
    <row r="713" ht="15.75" customHeight="1">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c r="AT713" s="25"/>
      <c r="AU713" s="26"/>
      <c r="AV713" s="26"/>
      <c r="AW713" s="26"/>
    </row>
    <row r="714" ht="15.75" customHeight="1">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6"/>
      <c r="AV714" s="26"/>
      <c r="AW714" s="26"/>
    </row>
    <row r="715" ht="15.75" customHeight="1">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c r="AT715" s="25"/>
      <c r="AU715" s="26"/>
      <c r="AV715" s="26"/>
      <c r="AW715" s="26"/>
    </row>
    <row r="716" ht="15.75" customHeight="1">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c r="AT716" s="25"/>
      <c r="AU716" s="26"/>
      <c r="AV716" s="26"/>
      <c r="AW716" s="26"/>
    </row>
    <row r="717" ht="15.75" customHeight="1">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6"/>
      <c r="AV717" s="26"/>
      <c r="AW717" s="26"/>
    </row>
    <row r="718" ht="15.75" customHeight="1">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c r="AT718" s="25"/>
      <c r="AU718" s="26"/>
      <c r="AV718" s="26"/>
      <c r="AW718" s="26"/>
    </row>
    <row r="719" ht="15.75" customHeight="1">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6"/>
      <c r="AV719" s="26"/>
      <c r="AW719" s="26"/>
    </row>
    <row r="720" ht="15.75" customHeight="1">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c r="AT720" s="25"/>
      <c r="AU720" s="26"/>
      <c r="AV720" s="26"/>
      <c r="AW720" s="26"/>
    </row>
    <row r="721" ht="15.75" customHeight="1">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6"/>
      <c r="AV721" s="26"/>
      <c r="AW721" s="26"/>
    </row>
    <row r="722" ht="15.75" customHeight="1">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c r="AT722" s="25"/>
      <c r="AU722" s="26"/>
      <c r="AV722" s="26"/>
      <c r="AW722" s="26"/>
    </row>
    <row r="723" ht="15.75" customHeight="1">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c r="AT723" s="25"/>
      <c r="AU723" s="26"/>
      <c r="AV723" s="26"/>
      <c r="AW723" s="26"/>
    </row>
    <row r="724" ht="15.75" customHeight="1">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6"/>
      <c r="AV724" s="26"/>
      <c r="AW724" s="26"/>
    </row>
    <row r="725" ht="15.75" customHeight="1">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6"/>
      <c r="AV725" s="26"/>
      <c r="AW725" s="26"/>
    </row>
    <row r="726" ht="15.75" customHeight="1">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6"/>
      <c r="AV726" s="26"/>
      <c r="AW726" s="26"/>
    </row>
    <row r="727" ht="15.75" customHeight="1">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6"/>
      <c r="AV727" s="26"/>
      <c r="AW727" s="26"/>
    </row>
    <row r="728" ht="15.75" customHeight="1">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c r="AT728" s="25"/>
      <c r="AU728" s="26"/>
      <c r="AV728" s="26"/>
      <c r="AW728" s="26"/>
    </row>
    <row r="729" ht="15.75" customHeight="1">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c r="AT729" s="25"/>
      <c r="AU729" s="26"/>
      <c r="AV729" s="26"/>
      <c r="AW729" s="26"/>
    </row>
    <row r="730" ht="15.75" customHeight="1">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c r="AT730" s="25"/>
      <c r="AU730" s="26"/>
      <c r="AV730" s="26"/>
      <c r="AW730" s="26"/>
    </row>
    <row r="731" ht="15.75" customHeight="1">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6"/>
      <c r="AV731" s="26"/>
      <c r="AW731" s="26"/>
    </row>
    <row r="732" ht="15.75" customHeight="1">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c r="AT732" s="25"/>
      <c r="AU732" s="26"/>
      <c r="AV732" s="26"/>
      <c r="AW732" s="26"/>
    </row>
    <row r="733" ht="15.75" customHeight="1">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c r="AT733" s="25"/>
      <c r="AU733" s="26"/>
      <c r="AV733" s="26"/>
      <c r="AW733" s="26"/>
    </row>
    <row r="734" ht="15.75" customHeight="1">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c r="AT734" s="25"/>
      <c r="AU734" s="26"/>
      <c r="AV734" s="26"/>
      <c r="AW734" s="26"/>
    </row>
    <row r="735" ht="15.75" customHeight="1">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c r="AT735" s="25"/>
      <c r="AU735" s="26"/>
      <c r="AV735" s="26"/>
      <c r="AW735" s="26"/>
    </row>
    <row r="736" ht="15.75" customHeight="1">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c r="AT736" s="25"/>
      <c r="AU736" s="26"/>
      <c r="AV736" s="26"/>
      <c r="AW736" s="26"/>
    </row>
    <row r="737" ht="15.75" customHeight="1">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c r="AT737" s="25"/>
      <c r="AU737" s="26"/>
      <c r="AV737" s="26"/>
      <c r="AW737" s="26"/>
    </row>
    <row r="738" ht="15.75" customHeight="1">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c r="AT738" s="25"/>
      <c r="AU738" s="26"/>
      <c r="AV738" s="26"/>
      <c r="AW738" s="26"/>
    </row>
    <row r="739" ht="15.75" customHeight="1">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c r="AT739" s="25"/>
      <c r="AU739" s="26"/>
      <c r="AV739" s="26"/>
      <c r="AW739" s="26"/>
    </row>
    <row r="740" ht="15.75" customHeight="1">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c r="AT740" s="25"/>
      <c r="AU740" s="26"/>
      <c r="AV740" s="26"/>
      <c r="AW740" s="26"/>
    </row>
    <row r="741" ht="15.75" customHeight="1">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c r="AT741" s="25"/>
      <c r="AU741" s="26"/>
      <c r="AV741" s="26"/>
      <c r="AW741" s="26"/>
    </row>
    <row r="742" ht="15.75" customHeight="1">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c r="AT742" s="25"/>
      <c r="AU742" s="26"/>
      <c r="AV742" s="26"/>
      <c r="AW742" s="26"/>
    </row>
    <row r="743" ht="15.75" customHeight="1">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c r="AT743" s="25"/>
      <c r="AU743" s="26"/>
      <c r="AV743" s="26"/>
      <c r="AW743" s="26"/>
    </row>
    <row r="744" ht="15.75" customHeight="1">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c r="AT744" s="25"/>
      <c r="AU744" s="26"/>
      <c r="AV744" s="26"/>
      <c r="AW744" s="26"/>
    </row>
    <row r="745" ht="15.75" customHeight="1">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c r="AT745" s="25"/>
      <c r="AU745" s="26"/>
      <c r="AV745" s="26"/>
      <c r="AW745" s="26"/>
    </row>
    <row r="746" ht="15.75" customHeight="1">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c r="AT746" s="25"/>
      <c r="AU746" s="26"/>
      <c r="AV746" s="26"/>
      <c r="AW746" s="26"/>
    </row>
    <row r="747" ht="15.75" customHeight="1">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c r="AT747" s="25"/>
      <c r="AU747" s="26"/>
      <c r="AV747" s="26"/>
      <c r="AW747" s="26"/>
    </row>
    <row r="748" ht="15.75" customHeight="1">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6"/>
      <c r="AV748" s="26"/>
      <c r="AW748" s="26"/>
    </row>
    <row r="749" ht="15.75" customHeight="1">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6"/>
      <c r="AV749" s="26"/>
      <c r="AW749" s="26"/>
    </row>
    <row r="750" ht="15.75" customHeight="1">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6"/>
      <c r="AV750" s="26"/>
      <c r="AW750" s="26"/>
    </row>
    <row r="751" ht="15.75" customHeight="1">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c r="AT751" s="25"/>
      <c r="AU751" s="26"/>
      <c r="AV751" s="26"/>
      <c r="AW751" s="26"/>
    </row>
    <row r="752" ht="15.75" customHeight="1">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c r="AT752" s="25"/>
      <c r="AU752" s="26"/>
      <c r="AV752" s="26"/>
      <c r="AW752" s="26"/>
    </row>
    <row r="753" ht="15.75" customHeight="1">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c r="AT753" s="25"/>
      <c r="AU753" s="26"/>
      <c r="AV753" s="26"/>
      <c r="AW753" s="26"/>
    </row>
    <row r="754" ht="15.75" customHeight="1">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c r="AT754" s="25"/>
      <c r="AU754" s="26"/>
      <c r="AV754" s="26"/>
      <c r="AW754" s="26"/>
    </row>
    <row r="755" ht="15.75" customHeight="1">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c r="AT755" s="25"/>
      <c r="AU755" s="26"/>
      <c r="AV755" s="26"/>
      <c r="AW755" s="26"/>
    </row>
    <row r="756" ht="15.75" customHeight="1">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c r="AT756" s="25"/>
      <c r="AU756" s="26"/>
      <c r="AV756" s="26"/>
      <c r="AW756" s="26"/>
    </row>
    <row r="757" ht="15.75" customHeight="1">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c r="AT757" s="25"/>
      <c r="AU757" s="26"/>
      <c r="AV757" s="26"/>
      <c r="AW757" s="26"/>
    </row>
    <row r="758" ht="15.75" customHeight="1">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c r="AT758" s="25"/>
      <c r="AU758" s="26"/>
      <c r="AV758" s="26"/>
      <c r="AW758" s="26"/>
    </row>
    <row r="759" ht="15.75" customHeight="1">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c r="AT759" s="25"/>
      <c r="AU759" s="26"/>
      <c r="AV759" s="26"/>
      <c r="AW759" s="26"/>
    </row>
    <row r="760" ht="15.75" customHeight="1">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c r="AT760" s="25"/>
      <c r="AU760" s="26"/>
      <c r="AV760" s="26"/>
      <c r="AW760" s="26"/>
    </row>
    <row r="761" ht="15.75" customHeight="1">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c r="AT761" s="25"/>
      <c r="AU761" s="26"/>
      <c r="AV761" s="26"/>
      <c r="AW761" s="26"/>
    </row>
    <row r="762" ht="15.75" customHeight="1">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c r="AT762" s="25"/>
      <c r="AU762" s="26"/>
      <c r="AV762" s="26"/>
      <c r="AW762" s="26"/>
    </row>
    <row r="763" ht="15.75" customHeight="1">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c r="AT763" s="25"/>
      <c r="AU763" s="26"/>
      <c r="AV763" s="26"/>
      <c r="AW763" s="26"/>
    </row>
    <row r="764" ht="15.75" customHeight="1">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c r="AT764" s="25"/>
      <c r="AU764" s="26"/>
      <c r="AV764" s="26"/>
      <c r="AW764" s="26"/>
    </row>
    <row r="765" ht="15.75" customHeight="1">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c r="AT765" s="25"/>
      <c r="AU765" s="26"/>
      <c r="AV765" s="26"/>
      <c r="AW765" s="26"/>
    </row>
    <row r="766" ht="15.75" customHeight="1">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c r="AT766" s="25"/>
      <c r="AU766" s="26"/>
      <c r="AV766" s="26"/>
      <c r="AW766" s="26"/>
    </row>
    <row r="767" ht="15.75" customHeight="1">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6"/>
      <c r="AV767" s="26"/>
      <c r="AW767" s="26"/>
    </row>
    <row r="768" ht="15.75" customHeight="1">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c r="AT768" s="25"/>
      <c r="AU768" s="26"/>
      <c r="AV768" s="26"/>
      <c r="AW768" s="26"/>
    </row>
    <row r="769" ht="15.75" customHeight="1">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c r="AT769" s="25"/>
      <c r="AU769" s="26"/>
      <c r="AV769" s="26"/>
      <c r="AW769" s="26"/>
    </row>
    <row r="770" ht="15.75" customHeight="1">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c r="AT770" s="25"/>
      <c r="AU770" s="26"/>
      <c r="AV770" s="26"/>
      <c r="AW770" s="26"/>
    </row>
    <row r="771" ht="15.75" customHeight="1">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c r="AT771" s="25"/>
      <c r="AU771" s="26"/>
      <c r="AV771" s="26"/>
      <c r="AW771" s="26"/>
    </row>
    <row r="772" ht="15.75" customHeight="1">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c r="AT772" s="25"/>
      <c r="AU772" s="26"/>
      <c r="AV772" s="26"/>
      <c r="AW772" s="26"/>
    </row>
    <row r="773" ht="15.75" customHeight="1">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c r="AT773" s="25"/>
      <c r="AU773" s="26"/>
      <c r="AV773" s="26"/>
      <c r="AW773" s="26"/>
    </row>
    <row r="774" ht="15.75" customHeight="1">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c r="AT774" s="25"/>
      <c r="AU774" s="26"/>
      <c r="AV774" s="26"/>
      <c r="AW774" s="26"/>
    </row>
    <row r="775" ht="15.75" customHeight="1">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c r="AT775" s="25"/>
      <c r="AU775" s="26"/>
      <c r="AV775" s="26"/>
      <c r="AW775" s="26"/>
    </row>
    <row r="776" ht="15.75" customHeight="1">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c r="AT776" s="25"/>
      <c r="AU776" s="26"/>
      <c r="AV776" s="26"/>
      <c r="AW776" s="26"/>
    </row>
    <row r="777" ht="15.75" customHeight="1">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c r="AT777" s="25"/>
      <c r="AU777" s="26"/>
      <c r="AV777" s="26"/>
      <c r="AW777" s="26"/>
    </row>
    <row r="778" ht="15.75" customHeight="1">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c r="AT778" s="25"/>
      <c r="AU778" s="26"/>
      <c r="AV778" s="26"/>
      <c r="AW778" s="26"/>
    </row>
    <row r="779" ht="15.75" customHeight="1">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c r="AT779" s="25"/>
      <c r="AU779" s="26"/>
      <c r="AV779" s="26"/>
      <c r="AW779" s="26"/>
    </row>
    <row r="780" ht="15.75" customHeight="1">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c r="AT780" s="25"/>
      <c r="AU780" s="26"/>
      <c r="AV780" s="26"/>
      <c r="AW780" s="26"/>
    </row>
    <row r="781" ht="15.75" customHeight="1">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c r="AT781" s="25"/>
      <c r="AU781" s="26"/>
      <c r="AV781" s="26"/>
      <c r="AW781" s="26"/>
    </row>
    <row r="782" ht="15.75" customHeight="1">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c r="AT782" s="25"/>
      <c r="AU782" s="26"/>
      <c r="AV782" s="26"/>
      <c r="AW782" s="26"/>
    </row>
    <row r="783" ht="15.75" customHeight="1">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c r="AT783" s="25"/>
      <c r="AU783" s="26"/>
      <c r="AV783" s="26"/>
      <c r="AW783" s="26"/>
    </row>
    <row r="784" ht="15.75" customHeight="1">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c r="AT784" s="25"/>
      <c r="AU784" s="26"/>
      <c r="AV784" s="26"/>
      <c r="AW784" s="26"/>
    </row>
    <row r="785" ht="15.75" customHeight="1">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c r="AT785" s="25"/>
      <c r="AU785" s="26"/>
      <c r="AV785" s="26"/>
      <c r="AW785" s="26"/>
    </row>
    <row r="786" ht="15.75" customHeight="1">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c r="AT786" s="25"/>
      <c r="AU786" s="26"/>
      <c r="AV786" s="26"/>
      <c r="AW786" s="26"/>
    </row>
    <row r="787" ht="15.75" customHeight="1">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c r="AT787" s="25"/>
      <c r="AU787" s="26"/>
      <c r="AV787" s="26"/>
      <c r="AW787" s="26"/>
    </row>
    <row r="788" ht="15.75" customHeight="1">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c r="AT788" s="25"/>
      <c r="AU788" s="26"/>
      <c r="AV788" s="26"/>
      <c r="AW788" s="26"/>
    </row>
    <row r="789" ht="15.75" customHeight="1">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c r="AT789" s="25"/>
      <c r="AU789" s="26"/>
      <c r="AV789" s="26"/>
      <c r="AW789" s="26"/>
    </row>
    <row r="790" ht="15.75" customHeight="1">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c r="AT790" s="25"/>
      <c r="AU790" s="26"/>
      <c r="AV790" s="26"/>
      <c r="AW790" s="26"/>
    </row>
    <row r="791" ht="15.75" customHeight="1">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c r="AT791" s="25"/>
      <c r="AU791" s="26"/>
      <c r="AV791" s="26"/>
      <c r="AW791" s="26"/>
    </row>
    <row r="792" ht="15.75" customHeight="1">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c r="AT792" s="25"/>
      <c r="AU792" s="26"/>
      <c r="AV792" s="26"/>
      <c r="AW792" s="26"/>
    </row>
    <row r="793" ht="15.75" customHeight="1">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6"/>
      <c r="AV793" s="26"/>
      <c r="AW793" s="26"/>
    </row>
    <row r="794" ht="15.75" customHeight="1">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6"/>
      <c r="AV794" s="26"/>
      <c r="AW794" s="26"/>
    </row>
    <row r="795" ht="15.75" customHeight="1">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6"/>
      <c r="AV795" s="26"/>
      <c r="AW795" s="26"/>
    </row>
    <row r="796" ht="15.75" customHeight="1">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c r="AT796" s="25"/>
      <c r="AU796" s="26"/>
      <c r="AV796" s="26"/>
      <c r="AW796" s="26"/>
    </row>
    <row r="797" ht="15.75" customHeight="1">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c r="AT797" s="25"/>
      <c r="AU797" s="26"/>
      <c r="AV797" s="26"/>
      <c r="AW797" s="26"/>
    </row>
    <row r="798" ht="15.75" customHeight="1">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c r="AT798" s="25"/>
      <c r="AU798" s="26"/>
      <c r="AV798" s="26"/>
      <c r="AW798" s="26"/>
    </row>
    <row r="799" ht="15.75" customHeight="1">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c r="AT799" s="25"/>
      <c r="AU799" s="26"/>
      <c r="AV799" s="26"/>
      <c r="AW799" s="26"/>
    </row>
    <row r="800" ht="15.75" customHeight="1">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c r="AT800" s="25"/>
      <c r="AU800" s="26"/>
      <c r="AV800" s="26"/>
      <c r="AW800" s="26"/>
    </row>
    <row r="801" ht="15.75" customHeight="1">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c r="AT801" s="25"/>
      <c r="AU801" s="26"/>
      <c r="AV801" s="26"/>
      <c r="AW801" s="26"/>
    </row>
    <row r="802" ht="15.75" customHeight="1">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c r="AT802" s="25"/>
      <c r="AU802" s="26"/>
      <c r="AV802" s="26"/>
      <c r="AW802" s="26"/>
    </row>
    <row r="803" ht="15.75" customHeight="1">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c r="AT803" s="25"/>
      <c r="AU803" s="26"/>
      <c r="AV803" s="26"/>
      <c r="AW803" s="26"/>
    </row>
    <row r="804" ht="15.75" customHeight="1">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c r="AT804" s="25"/>
      <c r="AU804" s="26"/>
      <c r="AV804" s="26"/>
      <c r="AW804" s="26"/>
    </row>
    <row r="805" ht="15.75" customHeight="1">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c r="AT805" s="25"/>
      <c r="AU805" s="26"/>
      <c r="AV805" s="26"/>
      <c r="AW805" s="26"/>
    </row>
    <row r="806" ht="15.75" customHeight="1">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c r="AT806" s="25"/>
      <c r="AU806" s="26"/>
      <c r="AV806" s="26"/>
      <c r="AW806" s="26"/>
    </row>
    <row r="807" ht="15.75" customHeight="1">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c r="AT807" s="25"/>
      <c r="AU807" s="26"/>
      <c r="AV807" s="26"/>
      <c r="AW807" s="26"/>
    </row>
    <row r="808" ht="15.75" customHeight="1">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c r="AT808" s="25"/>
      <c r="AU808" s="26"/>
      <c r="AV808" s="26"/>
      <c r="AW808" s="26"/>
    </row>
    <row r="809" ht="15.75" customHeight="1">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c r="AT809" s="25"/>
      <c r="AU809" s="26"/>
      <c r="AV809" s="26"/>
      <c r="AW809" s="26"/>
    </row>
    <row r="810" ht="15.75" customHeight="1">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c r="AT810" s="25"/>
      <c r="AU810" s="26"/>
      <c r="AV810" s="26"/>
      <c r="AW810" s="26"/>
    </row>
    <row r="811" ht="15.75" customHeight="1">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c r="AT811" s="25"/>
      <c r="AU811" s="26"/>
      <c r="AV811" s="26"/>
      <c r="AW811" s="26"/>
    </row>
    <row r="812" ht="15.75" customHeight="1">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6"/>
      <c r="AV812" s="26"/>
      <c r="AW812" s="26"/>
    </row>
    <row r="813" ht="15.75" customHeight="1">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c r="AT813" s="25"/>
      <c r="AU813" s="26"/>
      <c r="AV813" s="26"/>
      <c r="AW813" s="26"/>
    </row>
    <row r="814" ht="15.75" customHeight="1">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c r="AT814" s="25"/>
      <c r="AU814" s="26"/>
      <c r="AV814" s="26"/>
      <c r="AW814" s="26"/>
    </row>
    <row r="815" ht="15.75" customHeight="1">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c r="AT815" s="25"/>
      <c r="AU815" s="26"/>
      <c r="AV815" s="26"/>
      <c r="AW815" s="26"/>
    </row>
    <row r="816" ht="15.75" customHeight="1">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c r="AT816" s="25"/>
      <c r="AU816" s="26"/>
      <c r="AV816" s="26"/>
      <c r="AW816" s="26"/>
    </row>
    <row r="817" ht="15.75" customHeight="1">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c r="AT817" s="25"/>
      <c r="AU817" s="26"/>
      <c r="AV817" s="26"/>
      <c r="AW817" s="26"/>
    </row>
    <row r="818" ht="15.75" customHeight="1">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c r="AT818" s="25"/>
      <c r="AU818" s="26"/>
      <c r="AV818" s="26"/>
      <c r="AW818" s="26"/>
    </row>
    <row r="819" ht="15.75" customHeight="1">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c r="AT819" s="25"/>
      <c r="AU819" s="26"/>
      <c r="AV819" s="26"/>
      <c r="AW819" s="26"/>
    </row>
    <row r="820" ht="15.75" customHeight="1">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c r="AT820" s="25"/>
      <c r="AU820" s="26"/>
      <c r="AV820" s="26"/>
      <c r="AW820" s="26"/>
    </row>
    <row r="821" ht="15.75" customHeight="1">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c r="AT821" s="25"/>
      <c r="AU821" s="26"/>
      <c r="AV821" s="26"/>
      <c r="AW821" s="26"/>
    </row>
    <row r="822" ht="15.75" customHeight="1">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c r="AT822" s="25"/>
      <c r="AU822" s="26"/>
      <c r="AV822" s="26"/>
      <c r="AW822" s="26"/>
    </row>
    <row r="823" ht="15.75" customHeight="1">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c r="AT823" s="25"/>
      <c r="AU823" s="26"/>
      <c r="AV823" s="26"/>
      <c r="AW823" s="26"/>
    </row>
    <row r="824" ht="15.75" customHeight="1">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c r="AT824" s="25"/>
      <c r="AU824" s="26"/>
      <c r="AV824" s="26"/>
      <c r="AW824" s="26"/>
    </row>
    <row r="825" ht="15.75" customHeight="1">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c r="AT825" s="25"/>
      <c r="AU825" s="26"/>
      <c r="AV825" s="26"/>
      <c r="AW825" s="26"/>
    </row>
    <row r="826" ht="15.75" customHeight="1">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c r="AT826" s="25"/>
      <c r="AU826" s="26"/>
      <c r="AV826" s="26"/>
      <c r="AW826" s="26"/>
    </row>
    <row r="827" ht="15.75" customHeight="1">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c r="AT827" s="25"/>
      <c r="AU827" s="26"/>
      <c r="AV827" s="26"/>
      <c r="AW827" s="26"/>
    </row>
    <row r="828" ht="15.75" customHeight="1">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c r="AT828" s="25"/>
      <c r="AU828" s="26"/>
      <c r="AV828" s="26"/>
      <c r="AW828" s="26"/>
    </row>
    <row r="829" ht="15.75" customHeight="1">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c r="AT829" s="25"/>
      <c r="AU829" s="26"/>
      <c r="AV829" s="26"/>
      <c r="AW829" s="26"/>
    </row>
    <row r="830" ht="15.75" customHeight="1">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c r="AT830" s="25"/>
      <c r="AU830" s="26"/>
      <c r="AV830" s="26"/>
      <c r="AW830" s="26"/>
    </row>
    <row r="831" ht="15.75" customHeight="1">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c r="AT831" s="25"/>
      <c r="AU831" s="26"/>
      <c r="AV831" s="26"/>
      <c r="AW831" s="26"/>
    </row>
    <row r="832" ht="15.75" customHeight="1">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c r="AT832" s="25"/>
      <c r="AU832" s="26"/>
      <c r="AV832" s="26"/>
      <c r="AW832" s="26"/>
    </row>
    <row r="833" ht="15.75" customHeight="1">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c r="AT833" s="25"/>
      <c r="AU833" s="26"/>
      <c r="AV833" s="26"/>
      <c r="AW833" s="26"/>
    </row>
    <row r="834" ht="15.75" customHeight="1">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c r="AT834" s="25"/>
      <c r="AU834" s="26"/>
      <c r="AV834" s="26"/>
      <c r="AW834" s="26"/>
    </row>
    <row r="835" ht="15.75" customHeight="1">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c r="AT835" s="25"/>
      <c r="AU835" s="26"/>
      <c r="AV835" s="26"/>
      <c r="AW835" s="26"/>
    </row>
    <row r="836" ht="15.75" customHeight="1">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c r="AT836" s="25"/>
      <c r="AU836" s="26"/>
      <c r="AV836" s="26"/>
      <c r="AW836" s="26"/>
    </row>
    <row r="837" ht="15.75" customHeight="1">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c r="AT837" s="25"/>
      <c r="AU837" s="26"/>
      <c r="AV837" s="26"/>
      <c r="AW837" s="26"/>
    </row>
    <row r="838" ht="15.75" customHeight="1">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c r="AT838" s="25"/>
      <c r="AU838" s="26"/>
      <c r="AV838" s="26"/>
      <c r="AW838" s="26"/>
    </row>
    <row r="839" ht="15.75" customHeight="1">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c r="AT839" s="25"/>
      <c r="AU839" s="26"/>
      <c r="AV839" s="26"/>
      <c r="AW839" s="26"/>
    </row>
    <row r="840" ht="15.75" customHeight="1">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c r="AT840" s="25"/>
      <c r="AU840" s="26"/>
      <c r="AV840" s="26"/>
      <c r="AW840" s="26"/>
    </row>
    <row r="841" ht="15.75" customHeight="1">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c r="AT841" s="25"/>
      <c r="AU841" s="26"/>
      <c r="AV841" s="26"/>
      <c r="AW841" s="26"/>
    </row>
    <row r="842" ht="15.75" customHeight="1">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c r="AT842" s="25"/>
      <c r="AU842" s="26"/>
      <c r="AV842" s="26"/>
      <c r="AW842" s="26"/>
    </row>
    <row r="843" ht="15.75" customHeight="1">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c r="AT843" s="25"/>
      <c r="AU843" s="26"/>
      <c r="AV843" s="26"/>
      <c r="AW843" s="26"/>
    </row>
    <row r="844" ht="15.75" customHeight="1">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c r="AT844" s="25"/>
      <c r="AU844" s="26"/>
      <c r="AV844" s="26"/>
      <c r="AW844" s="26"/>
    </row>
    <row r="845" ht="15.75" customHeight="1">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c r="AT845" s="25"/>
      <c r="AU845" s="26"/>
      <c r="AV845" s="26"/>
      <c r="AW845" s="26"/>
    </row>
    <row r="846" ht="15.75" customHeight="1">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c r="AT846" s="25"/>
      <c r="AU846" s="26"/>
      <c r="AV846" s="26"/>
      <c r="AW846" s="26"/>
    </row>
    <row r="847" ht="15.75" customHeight="1">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c r="AT847" s="25"/>
      <c r="AU847" s="26"/>
      <c r="AV847" s="26"/>
      <c r="AW847" s="26"/>
    </row>
    <row r="848" ht="15.75" customHeight="1">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c r="AT848" s="25"/>
      <c r="AU848" s="26"/>
      <c r="AV848" s="26"/>
      <c r="AW848" s="26"/>
    </row>
    <row r="849" ht="15.75" customHeight="1">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c r="AT849" s="25"/>
      <c r="AU849" s="26"/>
      <c r="AV849" s="26"/>
      <c r="AW849" s="26"/>
    </row>
    <row r="850" ht="15.75" customHeight="1">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6"/>
      <c r="AV850" s="26"/>
      <c r="AW850" s="26"/>
    </row>
    <row r="851" ht="15.75" customHeight="1">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6"/>
      <c r="AV851" s="26"/>
      <c r="AW851" s="26"/>
    </row>
    <row r="852" ht="15.75" customHeight="1">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6"/>
      <c r="AV852" s="26"/>
      <c r="AW852" s="26"/>
    </row>
    <row r="853" ht="15.75" customHeight="1">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6"/>
      <c r="AV853" s="26"/>
      <c r="AW853" s="26"/>
    </row>
    <row r="854" ht="15.75" customHeight="1">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c r="AT854" s="25"/>
      <c r="AU854" s="26"/>
      <c r="AV854" s="26"/>
      <c r="AW854" s="26"/>
    </row>
    <row r="855" ht="15.75" customHeight="1">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c r="AT855" s="25"/>
      <c r="AU855" s="26"/>
      <c r="AV855" s="26"/>
      <c r="AW855" s="26"/>
    </row>
    <row r="856" ht="15.75" customHeight="1">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c r="AT856" s="25"/>
      <c r="AU856" s="26"/>
      <c r="AV856" s="26"/>
      <c r="AW856" s="26"/>
    </row>
    <row r="857" ht="15.75" customHeight="1">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c r="AT857" s="25"/>
      <c r="AU857" s="26"/>
      <c r="AV857" s="26"/>
      <c r="AW857" s="26"/>
    </row>
    <row r="858" ht="15.75" customHeight="1">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c r="AT858" s="25"/>
      <c r="AU858" s="26"/>
      <c r="AV858" s="26"/>
      <c r="AW858" s="26"/>
    </row>
    <row r="859" ht="15.75" customHeight="1">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c r="AT859" s="25"/>
      <c r="AU859" s="26"/>
      <c r="AV859" s="26"/>
      <c r="AW859" s="26"/>
    </row>
    <row r="860" ht="15.75" customHeight="1">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c r="AT860" s="25"/>
      <c r="AU860" s="26"/>
      <c r="AV860" s="26"/>
      <c r="AW860" s="26"/>
    </row>
    <row r="861" ht="15.75" customHeight="1">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c r="AT861" s="25"/>
      <c r="AU861" s="26"/>
      <c r="AV861" s="26"/>
      <c r="AW861" s="26"/>
    </row>
    <row r="862" ht="15.75" customHeight="1">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c r="AT862" s="25"/>
      <c r="AU862" s="26"/>
      <c r="AV862" s="26"/>
      <c r="AW862" s="26"/>
    </row>
    <row r="863" ht="15.75" customHeight="1">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c r="AT863" s="25"/>
      <c r="AU863" s="26"/>
      <c r="AV863" s="26"/>
      <c r="AW863" s="26"/>
    </row>
    <row r="864" ht="15.75" customHeight="1">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c r="AT864" s="25"/>
      <c r="AU864" s="26"/>
      <c r="AV864" s="26"/>
      <c r="AW864" s="26"/>
    </row>
    <row r="865" ht="15.75" customHeight="1">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c r="AT865" s="25"/>
      <c r="AU865" s="26"/>
      <c r="AV865" s="26"/>
      <c r="AW865" s="26"/>
    </row>
    <row r="866" ht="15.75" customHeight="1">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c r="AT866" s="25"/>
      <c r="AU866" s="26"/>
      <c r="AV866" s="26"/>
      <c r="AW866" s="26"/>
    </row>
    <row r="867" ht="15.75" customHeight="1">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c r="AT867" s="25"/>
      <c r="AU867" s="26"/>
      <c r="AV867" s="26"/>
      <c r="AW867" s="26"/>
    </row>
    <row r="868" ht="15.75" customHeight="1">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c r="AT868" s="25"/>
      <c r="AU868" s="26"/>
      <c r="AV868" s="26"/>
      <c r="AW868" s="26"/>
    </row>
    <row r="869" ht="15.75" customHeight="1">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c r="AT869" s="25"/>
      <c r="AU869" s="26"/>
      <c r="AV869" s="26"/>
      <c r="AW869" s="26"/>
    </row>
    <row r="870" ht="15.75" customHeight="1">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6"/>
      <c r="AV870" s="26"/>
      <c r="AW870" s="26"/>
    </row>
    <row r="871" ht="15.75" customHeight="1">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c r="AT871" s="25"/>
      <c r="AU871" s="26"/>
      <c r="AV871" s="26"/>
      <c r="AW871" s="26"/>
    </row>
    <row r="872" ht="15.75" customHeight="1">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c r="AT872" s="25"/>
      <c r="AU872" s="26"/>
      <c r="AV872" s="26"/>
      <c r="AW872" s="26"/>
    </row>
    <row r="873" ht="15.75" customHeight="1">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c r="AT873" s="25"/>
      <c r="AU873" s="26"/>
      <c r="AV873" s="26"/>
      <c r="AW873" s="26"/>
    </row>
    <row r="874" ht="15.75" customHeight="1">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c r="AT874" s="25"/>
      <c r="AU874" s="26"/>
      <c r="AV874" s="26"/>
      <c r="AW874" s="26"/>
    </row>
    <row r="875" ht="15.75" customHeight="1">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c r="AT875" s="25"/>
      <c r="AU875" s="26"/>
      <c r="AV875" s="26"/>
      <c r="AW875" s="26"/>
    </row>
    <row r="876" ht="15.75" customHeight="1">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c r="AT876" s="25"/>
      <c r="AU876" s="26"/>
      <c r="AV876" s="26"/>
      <c r="AW876" s="26"/>
    </row>
    <row r="877" ht="15.75" customHeight="1">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c r="AT877" s="25"/>
      <c r="AU877" s="26"/>
      <c r="AV877" s="26"/>
      <c r="AW877" s="26"/>
    </row>
    <row r="878" ht="15.75" customHeight="1">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c r="AT878" s="25"/>
      <c r="AU878" s="26"/>
      <c r="AV878" s="26"/>
      <c r="AW878" s="26"/>
    </row>
    <row r="879" ht="15.75" customHeight="1">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c r="AT879" s="25"/>
      <c r="AU879" s="26"/>
      <c r="AV879" s="26"/>
      <c r="AW879" s="26"/>
    </row>
    <row r="880" ht="15.75" customHeight="1">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c r="AT880" s="25"/>
      <c r="AU880" s="26"/>
      <c r="AV880" s="26"/>
      <c r="AW880" s="26"/>
    </row>
    <row r="881" ht="15.75" customHeight="1">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c r="AT881" s="25"/>
      <c r="AU881" s="26"/>
      <c r="AV881" s="26"/>
      <c r="AW881" s="26"/>
    </row>
    <row r="882" ht="15.75" customHeight="1">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c r="AT882" s="25"/>
      <c r="AU882" s="26"/>
      <c r="AV882" s="26"/>
      <c r="AW882" s="26"/>
    </row>
    <row r="883" ht="15.75" customHeight="1">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c r="AT883" s="25"/>
      <c r="AU883" s="26"/>
      <c r="AV883" s="26"/>
      <c r="AW883" s="26"/>
    </row>
    <row r="884" ht="15.75" customHeight="1">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c r="AT884" s="25"/>
      <c r="AU884" s="26"/>
      <c r="AV884" s="26"/>
      <c r="AW884" s="26"/>
    </row>
    <row r="885" ht="15.75" customHeight="1">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c r="AT885" s="25"/>
      <c r="AU885" s="26"/>
      <c r="AV885" s="26"/>
      <c r="AW885" s="26"/>
    </row>
    <row r="886" ht="15.75" customHeight="1">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c r="AT886" s="25"/>
      <c r="AU886" s="26"/>
      <c r="AV886" s="26"/>
      <c r="AW886" s="26"/>
    </row>
    <row r="887" ht="15.75" customHeight="1">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c r="AT887" s="25"/>
      <c r="AU887" s="26"/>
      <c r="AV887" s="26"/>
      <c r="AW887" s="26"/>
    </row>
    <row r="888" ht="15.75" customHeight="1">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c r="AT888" s="25"/>
      <c r="AU888" s="26"/>
      <c r="AV888" s="26"/>
      <c r="AW888" s="26"/>
    </row>
    <row r="889" ht="15.75" customHeight="1">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c r="AT889" s="25"/>
      <c r="AU889" s="26"/>
      <c r="AV889" s="26"/>
      <c r="AW889" s="26"/>
    </row>
    <row r="890" ht="15.75" customHeight="1">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c r="AT890" s="25"/>
      <c r="AU890" s="26"/>
      <c r="AV890" s="26"/>
      <c r="AW890" s="26"/>
    </row>
    <row r="891" ht="15.75" customHeight="1">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c r="AT891" s="25"/>
      <c r="AU891" s="26"/>
      <c r="AV891" s="26"/>
      <c r="AW891" s="26"/>
    </row>
    <row r="892" ht="15.75" customHeight="1">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c r="AT892" s="25"/>
      <c r="AU892" s="26"/>
      <c r="AV892" s="26"/>
      <c r="AW892" s="26"/>
    </row>
    <row r="893" ht="15.75" customHeight="1">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c r="AT893" s="25"/>
      <c r="AU893" s="26"/>
      <c r="AV893" s="26"/>
      <c r="AW893" s="26"/>
    </row>
    <row r="894" ht="15.75" customHeight="1">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c r="AT894" s="25"/>
      <c r="AU894" s="26"/>
      <c r="AV894" s="26"/>
      <c r="AW894" s="26"/>
    </row>
    <row r="895" ht="15.75" customHeight="1">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c r="AT895" s="25"/>
      <c r="AU895" s="26"/>
      <c r="AV895" s="26"/>
      <c r="AW895" s="26"/>
    </row>
    <row r="896" ht="15.75" customHeight="1">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c r="AT896" s="25"/>
      <c r="AU896" s="26"/>
      <c r="AV896" s="26"/>
      <c r="AW896" s="26"/>
    </row>
    <row r="897" ht="15.75" customHeight="1">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c r="AT897" s="25"/>
      <c r="AU897" s="26"/>
      <c r="AV897" s="26"/>
      <c r="AW897" s="26"/>
    </row>
    <row r="898" ht="15.75" customHeight="1">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c r="AT898" s="25"/>
      <c r="AU898" s="26"/>
      <c r="AV898" s="26"/>
      <c r="AW898" s="26"/>
    </row>
    <row r="899" ht="15.75" customHeight="1">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c r="AT899" s="25"/>
      <c r="AU899" s="26"/>
      <c r="AV899" s="26"/>
      <c r="AW899" s="26"/>
    </row>
    <row r="900" ht="15.75" customHeight="1">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c r="AT900" s="25"/>
      <c r="AU900" s="26"/>
      <c r="AV900" s="26"/>
      <c r="AW900" s="26"/>
    </row>
    <row r="901" ht="15.75" customHeight="1">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c r="AT901" s="25"/>
      <c r="AU901" s="26"/>
      <c r="AV901" s="26"/>
      <c r="AW901" s="26"/>
    </row>
    <row r="902" ht="15.75" customHeight="1">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c r="AT902" s="25"/>
      <c r="AU902" s="26"/>
      <c r="AV902" s="26"/>
      <c r="AW902" s="26"/>
    </row>
    <row r="903" ht="15.75" customHeight="1">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c r="AT903" s="25"/>
      <c r="AU903" s="26"/>
      <c r="AV903" s="26"/>
      <c r="AW903" s="26"/>
    </row>
    <row r="904" ht="15.75" customHeight="1">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c r="AT904" s="25"/>
      <c r="AU904" s="26"/>
      <c r="AV904" s="26"/>
      <c r="AW904" s="26"/>
    </row>
    <row r="905" ht="15.75" customHeight="1">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c r="AT905" s="25"/>
      <c r="AU905" s="26"/>
      <c r="AV905" s="26"/>
      <c r="AW905" s="26"/>
    </row>
    <row r="906" ht="15.75" customHeight="1">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6"/>
      <c r="AV906" s="26"/>
      <c r="AW906" s="26"/>
    </row>
    <row r="907" ht="15.75" customHeight="1">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6"/>
      <c r="AV907" s="26"/>
      <c r="AW907" s="26"/>
    </row>
    <row r="908" ht="15.75" customHeight="1">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6"/>
      <c r="AV908" s="26"/>
      <c r="AW908" s="26"/>
    </row>
    <row r="909" ht="15.75" customHeight="1">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6"/>
      <c r="AV909" s="26"/>
      <c r="AW909" s="26"/>
    </row>
    <row r="910" ht="15.75" customHeight="1">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c r="AT910" s="25"/>
      <c r="AU910" s="26"/>
      <c r="AV910" s="26"/>
      <c r="AW910" s="26"/>
    </row>
    <row r="911" ht="15.75" customHeight="1">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c r="AT911" s="25"/>
      <c r="AU911" s="26"/>
      <c r="AV911" s="26"/>
      <c r="AW911" s="26"/>
    </row>
    <row r="912" ht="15.75" customHeight="1">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c r="AT912" s="25"/>
      <c r="AU912" s="26"/>
      <c r="AV912" s="26"/>
      <c r="AW912" s="26"/>
    </row>
    <row r="913" ht="15.75" customHeight="1">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c r="AT913" s="25"/>
      <c r="AU913" s="26"/>
      <c r="AV913" s="26"/>
      <c r="AW913" s="26"/>
    </row>
    <row r="914" ht="15.75" customHeight="1">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c r="AT914" s="25"/>
      <c r="AU914" s="26"/>
      <c r="AV914" s="26"/>
      <c r="AW914" s="26"/>
    </row>
    <row r="915" ht="15.75" customHeight="1">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c r="AT915" s="25"/>
      <c r="AU915" s="26"/>
      <c r="AV915" s="26"/>
      <c r="AW915" s="26"/>
    </row>
    <row r="916" ht="15.75" customHeight="1">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c r="AT916" s="25"/>
      <c r="AU916" s="26"/>
      <c r="AV916" s="26"/>
      <c r="AW916" s="26"/>
    </row>
    <row r="917" ht="15.75" customHeight="1">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c r="AT917" s="25"/>
      <c r="AU917" s="26"/>
      <c r="AV917" s="26"/>
      <c r="AW917" s="26"/>
    </row>
    <row r="918" ht="15.75" customHeight="1">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c r="AT918" s="25"/>
      <c r="AU918" s="26"/>
      <c r="AV918" s="26"/>
      <c r="AW918" s="26"/>
    </row>
    <row r="919" ht="15.75" customHeight="1">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c r="AT919" s="25"/>
      <c r="AU919" s="26"/>
      <c r="AV919" s="26"/>
      <c r="AW919" s="26"/>
    </row>
    <row r="920" ht="15.75" customHeight="1">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c r="AT920" s="25"/>
      <c r="AU920" s="26"/>
      <c r="AV920" s="26"/>
      <c r="AW920" s="26"/>
    </row>
    <row r="921" ht="15.75" customHeight="1">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c r="AT921" s="25"/>
      <c r="AU921" s="26"/>
      <c r="AV921" s="26"/>
      <c r="AW921" s="26"/>
    </row>
    <row r="922" ht="15.75" customHeight="1">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c r="AT922" s="25"/>
      <c r="AU922" s="26"/>
      <c r="AV922" s="26"/>
      <c r="AW922" s="26"/>
    </row>
    <row r="923" ht="15.75" customHeight="1">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c r="AT923" s="25"/>
      <c r="AU923" s="26"/>
      <c r="AV923" s="26"/>
      <c r="AW923" s="26"/>
    </row>
    <row r="924" ht="15.75" customHeight="1">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c r="AT924" s="25"/>
      <c r="AU924" s="26"/>
      <c r="AV924" s="26"/>
      <c r="AW924" s="26"/>
    </row>
    <row r="925" ht="15.75" customHeight="1">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c r="AT925" s="25"/>
      <c r="AU925" s="26"/>
      <c r="AV925" s="26"/>
      <c r="AW925" s="26"/>
    </row>
    <row r="926" ht="15.75" customHeight="1">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c r="AT926" s="25"/>
      <c r="AU926" s="26"/>
      <c r="AV926" s="26"/>
      <c r="AW926" s="26"/>
    </row>
    <row r="927" ht="15.75" customHeight="1">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6"/>
      <c r="AV927" s="26"/>
      <c r="AW927" s="26"/>
    </row>
    <row r="928" ht="15.75" customHeight="1">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c r="AT928" s="25"/>
      <c r="AU928" s="26"/>
      <c r="AV928" s="26"/>
      <c r="AW928" s="26"/>
    </row>
    <row r="929" ht="15.75" customHeight="1">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c r="AT929" s="25"/>
      <c r="AU929" s="26"/>
      <c r="AV929" s="26"/>
      <c r="AW929" s="26"/>
    </row>
    <row r="930" ht="15.75" customHeight="1">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c r="AT930" s="25"/>
      <c r="AU930" s="26"/>
      <c r="AV930" s="26"/>
      <c r="AW930" s="26"/>
    </row>
    <row r="931" ht="15.75" customHeight="1">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c r="AT931" s="25"/>
      <c r="AU931" s="26"/>
      <c r="AV931" s="26"/>
      <c r="AW931" s="26"/>
    </row>
    <row r="932" ht="15.75" customHeight="1">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c r="AT932" s="25"/>
      <c r="AU932" s="26"/>
      <c r="AV932" s="26"/>
      <c r="AW932" s="26"/>
    </row>
    <row r="933" ht="15.75" customHeight="1">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c r="AT933" s="25"/>
      <c r="AU933" s="26"/>
      <c r="AV933" s="26"/>
      <c r="AW933" s="26"/>
    </row>
    <row r="934" ht="15.75" customHeight="1">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c r="AT934" s="25"/>
      <c r="AU934" s="26"/>
      <c r="AV934" s="26"/>
      <c r="AW934" s="26"/>
    </row>
    <row r="935" ht="15.75" customHeight="1">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c r="AT935" s="25"/>
      <c r="AU935" s="26"/>
      <c r="AV935" s="26"/>
      <c r="AW935" s="26"/>
    </row>
    <row r="936" ht="15.75" customHeight="1">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c r="AT936" s="25"/>
      <c r="AU936" s="26"/>
      <c r="AV936" s="26"/>
      <c r="AW936" s="26"/>
    </row>
    <row r="937" ht="15.75" customHeight="1">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c r="AT937" s="25"/>
      <c r="AU937" s="26"/>
      <c r="AV937" s="26"/>
      <c r="AW937" s="26"/>
    </row>
    <row r="938" ht="15.75" customHeight="1">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c r="AT938" s="25"/>
      <c r="AU938" s="26"/>
      <c r="AV938" s="26"/>
      <c r="AW938" s="26"/>
    </row>
    <row r="939" ht="15.75" customHeight="1">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c r="AT939" s="25"/>
      <c r="AU939" s="26"/>
      <c r="AV939" s="26"/>
      <c r="AW939" s="26"/>
    </row>
    <row r="940" ht="15.75" customHeight="1">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c r="AT940" s="25"/>
      <c r="AU940" s="26"/>
      <c r="AV940" s="26"/>
      <c r="AW940" s="26"/>
    </row>
    <row r="941" ht="15.75" customHeight="1">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c r="AT941" s="25"/>
      <c r="AU941" s="26"/>
      <c r="AV941" s="26"/>
      <c r="AW941" s="26"/>
    </row>
    <row r="942" ht="15.75" customHeight="1">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c r="AT942" s="25"/>
      <c r="AU942" s="26"/>
      <c r="AV942" s="26"/>
      <c r="AW942" s="26"/>
    </row>
    <row r="943" ht="15.75" customHeight="1">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c r="AT943" s="25"/>
      <c r="AU943" s="26"/>
      <c r="AV943" s="26"/>
      <c r="AW943" s="26"/>
    </row>
    <row r="944" ht="15.75" customHeight="1">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c r="AT944" s="25"/>
      <c r="AU944" s="26"/>
      <c r="AV944" s="26"/>
      <c r="AW944" s="26"/>
    </row>
    <row r="945" ht="15.75" customHeight="1">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c r="AT945" s="25"/>
      <c r="AU945" s="26"/>
      <c r="AV945" s="26"/>
      <c r="AW945" s="26"/>
    </row>
    <row r="946" ht="15.75" customHeight="1">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c r="AT946" s="25"/>
      <c r="AU946" s="26"/>
      <c r="AV946" s="26"/>
      <c r="AW946" s="26"/>
    </row>
    <row r="947" ht="15.75" customHeight="1">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c r="AT947" s="25"/>
      <c r="AU947" s="26"/>
      <c r="AV947" s="26"/>
      <c r="AW947" s="26"/>
    </row>
    <row r="948" ht="15.75" customHeight="1">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6"/>
      <c r="AV948" s="26"/>
      <c r="AW948" s="26"/>
    </row>
    <row r="949" ht="15.75" customHeight="1">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6"/>
      <c r="AV949" s="26"/>
      <c r="AW949" s="26"/>
    </row>
    <row r="950" ht="15.75" customHeight="1">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6"/>
      <c r="AV950" s="26"/>
      <c r="AW950" s="26"/>
    </row>
    <row r="951" ht="15.75" customHeight="1">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c r="AT951" s="25"/>
      <c r="AU951" s="26"/>
      <c r="AV951" s="26"/>
      <c r="AW951" s="26"/>
    </row>
    <row r="952" ht="15.75" customHeight="1">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6"/>
      <c r="AV952" s="26"/>
      <c r="AW952" s="26"/>
    </row>
    <row r="953" ht="15.75" customHeight="1">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6"/>
      <c r="AV953" s="26"/>
      <c r="AW953" s="26"/>
    </row>
    <row r="954" ht="15.75" customHeight="1">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6"/>
      <c r="AV954" s="26"/>
      <c r="AW954" s="26"/>
    </row>
    <row r="955" ht="15.75" customHeight="1">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6"/>
      <c r="AV955" s="26"/>
      <c r="AW955" s="26"/>
    </row>
    <row r="956" ht="15.75" customHeight="1">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c r="AT956" s="25"/>
      <c r="AU956" s="26"/>
      <c r="AV956" s="26"/>
      <c r="AW956" s="26"/>
    </row>
    <row r="957" ht="15.75" customHeight="1">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c r="AT957" s="25"/>
      <c r="AU957" s="26"/>
      <c r="AV957" s="26"/>
      <c r="AW957" s="26"/>
    </row>
    <row r="958" ht="15.75" customHeight="1">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6"/>
      <c r="AV958" s="26"/>
      <c r="AW958" s="26"/>
    </row>
    <row r="959" ht="15.75" customHeight="1">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6"/>
      <c r="AV959" s="26"/>
      <c r="AW959" s="26"/>
    </row>
    <row r="960" ht="15.75" customHeight="1">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6"/>
      <c r="AV960" s="26"/>
      <c r="AW960" s="26"/>
    </row>
    <row r="961" ht="15.75" customHeight="1">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c r="AT961" s="25"/>
      <c r="AU961" s="26"/>
      <c r="AV961" s="26"/>
      <c r="AW961" s="26"/>
    </row>
    <row r="962" ht="15.75" customHeight="1">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c r="AT962" s="25"/>
      <c r="AU962" s="26"/>
      <c r="AV962" s="26"/>
      <c r="AW962" s="26"/>
    </row>
    <row r="963" ht="15.75" customHeight="1">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c r="AT963" s="25"/>
      <c r="AU963" s="26"/>
      <c r="AV963" s="26"/>
      <c r="AW963" s="26"/>
    </row>
    <row r="964" ht="15.75" customHeight="1">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c r="AT964" s="25"/>
      <c r="AU964" s="26"/>
      <c r="AV964" s="26"/>
      <c r="AW964" s="26"/>
    </row>
    <row r="965" ht="15.75" customHeight="1">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c r="AT965" s="25"/>
      <c r="AU965" s="26"/>
      <c r="AV965" s="26"/>
      <c r="AW965" s="26"/>
    </row>
    <row r="966" ht="15.75" customHeight="1">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c r="AT966" s="25"/>
      <c r="AU966" s="26"/>
      <c r="AV966" s="26"/>
      <c r="AW966" s="26"/>
    </row>
    <row r="967" ht="15.75" customHeight="1">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c r="AT967" s="25"/>
      <c r="AU967" s="26"/>
      <c r="AV967" s="26"/>
      <c r="AW967" s="26"/>
    </row>
    <row r="968" ht="15.75" customHeight="1">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c r="AT968" s="25"/>
      <c r="AU968" s="26"/>
      <c r="AV968" s="26"/>
      <c r="AW968" s="26"/>
    </row>
    <row r="969" ht="15.75" customHeight="1">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c r="AT969" s="25"/>
      <c r="AU969" s="26"/>
      <c r="AV969" s="26"/>
      <c r="AW969" s="26"/>
    </row>
    <row r="970" ht="15.75" customHeight="1">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c r="AT970" s="25"/>
      <c r="AU970" s="26"/>
      <c r="AV970" s="26"/>
      <c r="AW970" s="26"/>
    </row>
    <row r="971" ht="15.75" customHeight="1">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6"/>
      <c r="AV971" s="26"/>
      <c r="AW971" s="26"/>
    </row>
    <row r="972" ht="15.75" customHeight="1">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c r="AT972" s="25"/>
      <c r="AU972" s="26"/>
      <c r="AV972" s="26"/>
      <c r="AW972" s="26"/>
    </row>
    <row r="973" ht="15.75" customHeight="1">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c r="AT973" s="25"/>
      <c r="AU973" s="26"/>
      <c r="AV973" s="26"/>
      <c r="AW973" s="26"/>
    </row>
    <row r="974" ht="15.75" customHeight="1">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c r="AT974" s="25"/>
      <c r="AU974" s="26"/>
      <c r="AV974" s="26"/>
      <c r="AW974" s="26"/>
    </row>
    <row r="975" ht="15.75" customHeight="1">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c r="AT975" s="25"/>
      <c r="AU975" s="26"/>
      <c r="AV975" s="26"/>
      <c r="AW975" s="26"/>
    </row>
    <row r="976" ht="15.75" customHeight="1">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c r="AT976" s="25"/>
      <c r="AU976" s="26"/>
      <c r="AV976" s="26"/>
      <c r="AW976" s="26"/>
    </row>
    <row r="977" ht="15.75" customHeight="1">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c r="AT977" s="25"/>
      <c r="AU977" s="26"/>
      <c r="AV977" s="26"/>
      <c r="AW977" s="26"/>
    </row>
    <row r="978" ht="15.75" customHeight="1">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c r="AT978" s="25"/>
      <c r="AU978" s="26"/>
      <c r="AV978" s="26"/>
      <c r="AW978" s="26"/>
    </row>
    <row r="979" ht="15.75" customHeight="1">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c r="AT979" s="25"/>
      <c r="AU979" s="26"/>
      <c r="AV979" s="26"/>
      <c r="AW979" s="26"/>
    </row>
    <row r="980" ht="15.75" customHeight="1">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c r="AT980" s="25"/>
      <c r="AU980" s="26"/>
      <c r="AV980" s="26"/>
      <c r="AW980" s="26"/>
    </row>
    <row r="981" ht="15.75" customHeight="1">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c r="AT981" s="25"/>
      <c r="AU981" s="26"/>
      <c r="AV981" s="26"/>
      <c r="AW981" s="26"/>
    </row>
    <row r="982" ht="15.75" customHeight="1">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c r="AT982" s="25"/>
      <c r="AU982" s="26"/>
      <c r="AV982" s="26"/>
      <c r="AW982" s="26"/>
    </row>
    <row r="983" ht="15.75" customHeight="1">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c r="AT983" s="25"/>
      <c r="AU983" s="26"/>
      <c r="AV983" s="26"/>
      <c r="AW983" s="26"/>
    </row>
    <row r="984" ht="15.75" customHeight="1">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6"/>
      <c r="AV984" s="26"/>
      <c r="AW984" s="26"/>
    </row>
    <row r="985" ht="15.75" customHeight="1">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6"/>
      <c r="AV985" s="26"/>
      <c r="AW985" s="26"/>
    </row>
    <row r="986" ht="15.75" customHeight="1">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6"/>
      <c r="AV986" s="26"/>
      <c r="AW986" s="26"/>
    </row>
    <row r="987" ht="15.75" customHeight="1">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c r="AT987" s="25"/>
      <c r="AU987" s="26"/>
      <c r="AV987" s="26"/>
      <c r="AW987" s="26"/>
    </row>
    <row r="988" ht="15.75" customHeight="1">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c r="AT988" s="25"/>
      <c r="AU988" s="26"/>
      <c r="AV988" s="26"/>
      <c r="AW988" s="26"/>
    </row>
    <row r="989" ht="15.75" customHeight="1">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c r="AT989" s="25"/>
      <c r="AU989" s="26"/>
      <c r="AV989" s="26"/>
      <c r="AW989" s="26"/>
    </row>
    <row r="990" ht="15.75" customHeight="1">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6"/>
      <c r="AV990" s="26"/>
      <c r="AW990" s="26"/>
    </row>
    <row r="991" ht="15.75" customHeight="1">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6"/>
      <c r="AV991" s="26"/>
      <c r="AW991" s="26"/>
    </row>
    <row r="992" ht="15.75" customHeight="1">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6"/>
      <c r="AV992" s="26"/>
      <c r="AW992" s="26"/>
    </row>
    <row r="993" ht="15.75" customHeight="1">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6"/>
      <c r="AV993" s="26"/>
      <c r="AW993" s="26"/>
    </row>
    <row r="994" ht="15.75" customHeight="1">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6"/>
      <c r="AV994" s="26"/>
      <c r="AW994" s="26"/>
    </row>
    <row r="995" ht="15.75" customHeight="1">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6"/>
      <c r="AV995" s="26"/>
      <c r="AW995" s="26"/>
    </row>
    <row r="996" ht="15.75" customHeight="1">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c r="AT996" s="25"/>
      <c r="AU996" s="26"/>
      <c r="AV996" s="26"/>
      <c r="AW996" s="26"/>
    </row>
    <row r="997" ht="15.75" customHeight="1">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c r="AT997" s="25"/>
      <c r="AU997" s="26"/>
      <c r="AV997" s="26"/>
      <c r="AW997" s="26"/>
    </row>
    <row r="998" ht="15.75" customHeight="1">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c r="AS998" s="25"/>
      <c r="AT998" s="25"/>
      <c r="AU998" s="26"/>
      <c r="AV998" s="26"/>
      <c r="AW998" s="26"/>
    </row>
    <row r="999" ht="15.75" customHeight="1">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c r="AS999" s="25"/>
      <c r="AT999" s="25"/>
      <c r="AU999" s="26"/>
      <c r="AV999" s="26"/>
      <c r="AW999" s="26"/>
    </row>
    <row r="1000" ht="15.75" customHeight="1">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6"/>
      <c r="AV1000" s="26"/>
      <c r="AW1000" s="26"/>
    </row>
  </sheetData>
  <conditionalFormatting sqref="F4:AT25">
    <cfRule type="colorScale" priority="1">
      <colorScale>
        <cfvo type="min"/>
        <cfvo type="max"/>
        <color rgb="FFFFFFFF"/>
        <color rgb="FF57BB8A"/>
      </colorScale>
    </cfRule>
  </conditionalFormatting>
  <drawing r:id="rId1"/>
  <tableParts count="1">
    <tablePart r:id="rId3"/>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12.63"/>
    <col customWidth="1" min="3" max="3" width="11.0"/>
    <col customWidth="1" min="4" max="4" width="13.13"/>
    <col customWidth="1" min="5" max="50" width="8.63"/>
  </cols>
  <sheetData>
    <row r="1" ht="114.0" customHeight="1">
      <c r="A1" s="27"/>
      <c r="B1" s="27"/>
      <c r="C1" s="27"/>
      <c r="D1" s="28">
        <f>SUM(D4:D12)</f>
        <v>5199</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SUM(E4:E12)</f>
        <v>2658</v>
      </c>
      <c r="F2" s="10">
        <f t="shared" si="1"/>
        <v>12</v>
      </c>
      <c r="G2" s="10">
        <f t="shared" si="1"/>
        <v>25</v>
      </c>
      <c r="H2" s="10">
        <f t="shared" si="1"/>
        <v>2633</v>
      </c>
      <c r="I2" s="11">
        <f t="shared" si="1"/>
        <v>12</v>
      </c>
      <c r="J2" s="11">
        <f t="shared" si="1"/>
        <v>11</v>
      </c>
      <c r="K2" s="11">
        <f t="shared" si="1"/>
        <v>12</v>
      </c>
      <c r="L2" s="11">
        <f t="shared" si="1"/>
        <v>7</v>
      </c>
      <c r="M2" s="11">
        <f t="shared" si="1"/>
        <v>12</v>
      </c>
      <c r="N2" s="11">
        <f t="shared" si="1"/>
        <v>1</v>
      </c>
      <c r="O2" s="11">
        <f t="shared" si="1"/>
        <v>2</v>
      </c>
      <c r="P2" s="11">
        <f t="shared" si="1"/>
        <v>5</v>
      </c>
      <c r="Q2" s="11">
        <f t="shared" si="1"/>
        <v>2</v>
      </c>
      <c r="R2" s="11">
        <f t="shared" si="1"/>
        <v>11</v>
      </c>
      <c r="S2" s="11">
        <f t="shared" si="1"/>
        <v>11</v>
      </c>
      <c r="T2" s="11">
        <f t="shared" si="1"/>
        <v>4</v>
      </c>
      <c r="U2" s="11">
        <f t="shared" si="1"/>
        <v>2</v>
      </c>
      <c r="V2" s="11">
        <f t="shared" si="1"/>
        <v>3</v>
      </c>
      <c r="W2" s="11">
        <f t="shared" si="1"/>
        <v>2</v>
      </c>
      <c r="X2" s="11">
        <f t="shared" si="1"/>
        <v>3</v>
      </c>
      <c r="Y2" s="11">
        <f t="shared" si="1"/>
        <v>1</v>
      </c>
      <c r="Z2" s="11">
        <f t="shared" si="1"/>
        <v>1</v>
      </c>
      <c r="AA2" s="11">
        <f t="shared" si="1"/>
        <v>12</v>
      </c>
      <c r="AB2" s="11">
        <f t="shared" si="1"/>
        <v>0</v>
      </c>
      <c r="AC2" s="11">
        <f t="shared" si="1"/>
        <v>86</v>
      </c>
      <c r="AD2" s="11">
        <f t="shared" si="1"/>
        <v>3</v>
      </c>
      <c r="AE2" s="11">
        <f t="shared" si="1"/>
        <v>3</v>
      </c>
      <c r="AF2" s="11">
        <f t="shared" si="1"/>
        <v>1</v>
      </c>
      <c r="AG2" s="11">
        <f t="shared" si="1"/>
        <v>5</v>
      </c>
      <c r="AH2" s="11">
        <f t="shared" si="1"/>
        <v>4</v>
      </c>
      <c r="AI2" s="11">
        <f t="shared" si="1"/>
        <v>7</v>
      </c>
      <c r="AJ2" s="11">
        <f t="shared" si="1"/>
        <v>1</v>
      </c>
      <c r="AK2" s="11">
        <f t="shared" si="1"/>
        <v>4</v>
      </c>
      <c r="AL2" s="11">
        <f t="shared" si="1"/>
        <v>2</v>
      </c>
      <c r="AM2" s="11">
        <f t="shared" si="1"/>
        <v>1902</v>
      </c>
      <c r="AN2" s="11">
        <f t="shared" si="1"/>
        <v>7</v>
      </c>
      <c r="AO2" s="11">
        <f t="shared" si="1"/>
        <v>1</v>
      </c>
      <c r="AP2" s="11">
        <f t="shared" si="1"/>
        <v>4</v>
      </c>
      <c r="AQ2" s="11">
        <f t="shared" si="1"/>
        <v>2</v>
      </c>
      <c r="AR2" s="11">
        <f t="shared" si="1"/>
        <v>66</v>
      </c>
      <c r="AS2" s="11">
        <f t="shared" si="1"/>
        <v>64</v>
      </c>
      <c r="AT2" s="11">
        <f t="shared" si="1"/>
        <v>3</v>
      </c>
      <c r="AU2" s="11">
        <f t="shared" si="1"/>
        <v>336</v>
      </c>
      <c r="AV2" s="11">
        <f t="shared" si="1"/>
        <v>8</v>
      </c>
      <c r="AW2" s="11">
        <f t="shared" si="1"/>
        <v>10</v>
      </c>
      <c r="AX2" s="34">
        <f t="shared" si="1"/>
        <v>2633</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23</v>
      </c>
      <c r="B4" s="40" t="s">
        <v>23</v>
      </c>
      <c r="C4" s="41">
        <v>1.0</v>
      </c>
      <c r="D4" s="41">
        <v>582.0</v>
      </c>
      <c r="E4" s="49">
        <f>IFERROR(__xludf.DUMMYFUNCTION("IMPORTRANGE(""https://docs.google.com/spreadsheets/d/1Fjr0gg8mn8_J_osxka2Jf37CKWBAJ9kY49QHU5anqX4/edit?gid=0#gid=0"",""E4:AW12"")"),378.0)</f>
        <v>378</v>
      </c>
      <c r="F4" s="49">
        <f>IFERROR(__xludf.DUMMYFUNCTION("""COMPUTED_VALUE"""),1.0)</f>
        <v>1</v>
      </c>
      <c r="G4" s="49">
        <f>IFERROR(__xludf.DUMMYFUNCTION("""COMPUTED_VALUE"""),6.0)</f>
        <v>6</v>
      </c>
      <c r="H4" s="49">
        <f>IFERROR(__xludf.DUMMYFUNCTION("""COMPUTED_VALUE"""),372.0)</f>
        <v>372</v>
      </c>
      <c r="I4" s="44">
        <f>IFERROR(__xludf.DUMMYFUNCTION("""COMPUTED_VALUE"""),1.0)</f>
        <v>1</v>
      </c>
      <c r="J4" s="44">
        <f>IFERROR(__xludf.DUMMYFUNCTION("""COMPUTED_VALUE"""),3.0)</f>
        <v>3</v>
      </c>
      <c r="K4" s="44">
        <f>IFERROR(__xludf.DUMMYFUNCTION("""COMPUTED_VALUE"""),0.0)</f>
        <v>0</v>
      </c>
      <c r="L4" s="44">
        <f>IFERROR(__xludf.DUMMYFUNCTION("""COMPUTED_VALUE"""),1.0)</f>
        <v>1</v>
      </c>
      <c r="M4" s="44">
        <f>IFERROR(__xludf.DUMMYFUNCTION("""COMPUTED_VALUE"""),2.0)</f>
        <v>2</v>
      </c>
      <c r="N4" s="44">
        <f>IFERROR(__xludf.DUMMYFUNCTION("""COMPUTED_VALUE"""),1.0)</f>
        <v>1</v>
      </c>
      <c r="O4" s="44">
        <f>IFERROR(__xludf.DUMMYFUNCTION("""COMPUTED_VALUE"""),0.0)</f>
        <v>0</v>
      </c>
      <c r="P4" s="44">
        <f>IFERROR(__xludf.DUMMYFUNCTION("""COMPUTED_VALUE"""),0.0)</f>
        <v>0</v>
      </c>
      <c r="Q4" s="44">
        <f>IFERROR(__xludf.DUMMYFUNCTION("""COMPUTED_VALUE"""),0.0)</f>
        <v>0</v>
      </c>
      <c r="R4" s="44">
        <f>IFERROR(__xludf.DUMMYFUNCTION("""COMPUTED_VALUE"""),0.0)</f>
        <v>0</v>
      </c>
      <c r="S4" s="44">
        <f>IFERROR(__xludf.DUMMYFUNCTION("""COMPUTED_VALUE"""),1.0)</f>
        <v>1</v>
      </c>
      <c r="T4" s="44">
        <f>IFERROR(__xludf.DUMMYFUNCTION("""COMPUTED_VALUE"""),0.0)</f>
        <v>0</v>
      </c>
      <c r="U4" s="44">
        <f>IFERROR(__xludf.DUMMYFUNCTION("""COMPUTED_VALUE"""),0.0)</f>
        <v>0</v>
      </c>
      <c r="V4" s="44">
        <f>IFERROR(__xludf.DUMMYFUNCTION("""COMPUTED_VALUE"""),1.0)</f>
        <v>1</v>
      </c>
      <c r="W4" s="44">
        <f>IFERROR(__xludf.DUMMYFUNCTION("""COMPUTED_VALUE"""),1.0)</f>
        <v>1</v>
      </c>
      <c r="X4" s="44">
        <f>IFERROR(__xludf.DUMMYFUNCTION("""COMPUTED_VALUE"""),0.0)</f>
        <v>0</v>
      </c>
      <c r="Y4" s="44">
        <f>IFERROR(__xludf.DUMMYFUNCTION("""COMPUTED_VALUE"""),0.0)</f>
        <v>0</v>
      </c>
      <c r="Z4" s="44">
        <f>IFERROR(__xludf.DUMMYFUNCTION("""COMPUTED_VALUE"""),0.0)</f>
        <v>0</v>
      </c>
      <c r="AA4" s="44">
        <f>IFERROR(__xludf.DUMMYFUNCTION("""COMPUTED_VALUE"""),1.0)</f>
        <v>1</v>
      </c>
      <c r="AB4" s="44">
        <f>IFERROR(__xludf.DUMMYFUNCTION("""COMPUTED_VALUE"""),0.0)</f>
        <v>0</v>
      </c>
      <c r="AC4" s="44">
        <f>IFERROR(__xludf.DUMMYFUNCTION("""COMPUTED_VALUE"""),20.0)</f>
        <v>20</v>
      </c>
      <c r="AD4" s="44">
        <f>IFERROR(__xludf.DUMMYFUNCTION("""COMPUTED_VALUE"""),0.0)</f>
        <v>0</v>
      </c>
      <c r="AE4" s="44">
        <f>IFERROR(__xludf.DUMMYFUNCTION("""COMPUTED_VALUE"""),2.0)</f>
        <v>2</v>
      </c>
      <c r="AF4" s="44">
        <f>IFERROR(__xludf.DUMMYFUNCTION("""COMPUTED_VALUE"""),0.0)</f>
        <v>0</v>
      </c>
      <c r="AG4" s="44">
        <f>IFERROR(__xludf.DUMMYFUNCTION("""COMPUTED_VALUE"""),0.0)</f>
        <v>0</v>
      </c>
      <c r="AH4" s="44">
        <f>IFERROR(__xludf.DUMMYFUNCTION("""COMPUTED_VALUE"""),0.0)</f>
        <v>0</v>
      </c>
      <c r="AI4" s="44">
        <f>IFERROR(__xludf.DUMMYFUNCTION("""COMPUTED_VALUE"""),2.0)</f>
        <v>2</v>
      </c>
      <c r="AJ4" s="44">
        <f>IFERROR(__xludf.DUMMYFUNCTION("""COMPUTED_VALUE"""),0.0)</f>
        <v>0</v>
      </c>
      <c r="AK4" s="44">
        <f>IFERROR(__xludf.DUMMYFUNCTION("""COMPUTED_VALUE"""),2.0)</f>
        <v>2</v>
      </c>
      <c r="AL4" s="44">
        <f>IFERROR(__xludf.DUMMYFUNCTION("""COMPUTED_VALUE"""),0.0)</f>
        <v>0</v>
      </c>
      <c r="AM4" s="44">
        <f>IFERROR(__xludf.DUMMYFUNCTION("""COMPUTED_VALUE"""),270.0)</f>
        <v>270</v>
      </c>
      <c r="AN4" s="44">
        <f>IFERROR(__xludf.DUMMYFUNCTION("""COMPUTED_VALUE"""),1.0)</f>
        <v>1</v>
      </c>
      <c r="AO4" s="44">
        <f>IFERROR(__xludf.DUMMYFUNCTION("""COMPUTED_VALUE"""),0.0)</f>
        <v>0</v>
      </c>
      <c r="AP4" s="44">
        <f>IFERROR(__xludf.DUMMYFUNCTION("""COMPUTED_VALUE"""),0.0)</f>
        <v>0</v>
      </c>
      <c r="AQ4" s="44">
        <f>IFERROR(__xludf.DUMMYFUNCTION("""COMPUTED_VALUE"""),0.0)</f>
        <v>0</v>
      </c>
      <c r="AR4" s="44">
        <f>IFERROR(__xludf.DUMMYFUNCTION("""COMPUTED_VALUE"""),5.0)</f>
        <v>5</v>
      </c>
      <c r="AS4" s="44">
        <f>IFERROR(__xludf.DUMMYFUNCTION("""COMPUTED_VALUE"""),10.0)</f>
        <v>10</v>
      </c>
      <c r="AT4" s="44">
        <f>IFERROR(__xludf.DUMMYFUNCTION("""COMPUTED_VALUE"""),1.0)</f>
        <v>1</v>
      </c>
      <c r="AU4" s="44">
        <f>IFERROR(__xludf.DUMMYFUNCTION("""COMPUTED_VALUE"""),44.0)</f>
        <v>44</v>
      </c>
      <c r="AV4" s="44">
        <f>IFERROR(__xludf.DUMMYFUNCTION("""COMPUTED_VALUE"""),0.0)</f>
        <v>0</v>
      </c>
      <c r="AW4" s="44">
        <f>IFERROR(__xludf.DUMMYFUNCTION("""COMPUTED_VALUE"""),3.0)</f>
        <v>3</v>
      </c>
      <c r="AX4" s="45">
        <f t="shared" ref="AX4:AX12" si="2">SUM(I4:AW4)</f>
        <v>372</v>
      </c>
    </row>
    <row r="5" ht="15.75" customHeight="1">
      <c r="A5" s="46" t="s">
        <v>23</v>
      </c>
      <c r="B5" s="47" t="s">
        <v>23</v>
      </c>
      <c r="C5" s="48">
        <v>2.0</v>
      </c>
      <c r="D5" s="48">
        <v>581.0</v>
      </c>
      <c r="E5" s="49">
        <f>IFERROR(__xludf.DUMMYFUNCTION("""COMPUTED_VALUE"""),354.0)</f>
        <v>354</v>
      </c>
      <c r="F5" s="49">
        <f>IFERROR(__xludf.DUMMYFUNCTION("""COMPUTED_VALUE"""),3.0)</f>
        <v>3</v>
      </c>
      <c r="G5" s="49">
        <f>IFERROR(__xludf.DUMMYFUNCTION("""COMPUTED_VALUE"""),4.0)</f>
        <v>4</v>
      </c>
      <c r="H5" s="49">
        <f>IFERROR(__xludf.DUMMYFUNCTION("""COMPUTED_VALUE"""),350.0)</f>
        <v>350</v>
      </c>
      <c r="I5" s="44">
        <f>IFERROR(__xludf.DUMMYFUNCTION("""COMPUTED_VALUE"""),1.0)</f>
        <v>1</v>
      </c>
      <c r="J5" s="44">
        <f>IFERROR(__xludf.DUMMYFUNCTION("""COMPUTED_VALUE"""),0.0)</f>
        <v>0</v>
      </c>
      <c r="K5" s="44">
        <f>IFERROR(__xludf.DUMMYFUNCTION("""COMPUTED_VALUE"""),2.0)</f>
        <v>2</v>
      </c>
      <c r="L5" s="44">
        <f>IFERROR(__xludf.DUMMYFUNCTION("""COMPUTED_VALUE"""),1.0)</f>
        <v>1</v>
      </c>
      <c r="M5" s="44">
        <f>IFERROR(__xludf.DUMMYFUNCTION("""COMPUTED_VALUE"""),2.0)</f>
        <v>2</v>
      </c>
      <c r="N5" s="44">
        <f>IFERROR(__xludf.DUMMYFUNCTION("""COMPUTED_VALUE"""),0.0)</f>
        <v>0</v>
      </c>
      <c r="O5" s="44">
        <f>IFERROR(__xludf.DUMMYFUNCTION("""COMPUTED_VALUE"""),0.0)</f>
        <v>0</v>
      </c>
      <c r="P5" s="44">
        <f>IFERROR(__xludf.DUMMYFUNCTION("""COMPUTED_VALUE"""),2.0)</f>
        <v>2</v>
      </c>
      <c r="Q5" s="44">
        <f>IFERROR(__xludf.DUMMYFUNCTION("""COMPUTED_VALUE"""),0.0)</f>
        <v>0</v>
      </c>
      <c r="R5" s="44">
        <f>IFERROR(__xludf.DUMMYFUNCTION("""COMPUTED_VALUE"""),0.0)</f>
        <v>0</v>
      </c>
      <c r="S5" s="44">
        <f>IFERROR(__xludf.DUMMYFUNCTION("""COMPUTED_VALUE"""),3.0)</f>
        <v>3</v>
      </c>
      <c r="T5" s="44">
        <f>IFERROR(__xludf.DUMMYFUNCTION("""COMPUTED_VALUE"""),2.0)</f>
        <v>2</v>
      </c>
      <c r="U5" s="44">
        <f>IFERROR(__xludf.DUMMYFUNCTION("""COMPUTED_VALUE"""),1.0)</f>
        <v>1</v>
      </c>
      <c r="V5" s="44">
        <f>IFERROR(__xludf.DUMMYFUNCTION("""COMPUTED_VALUE"""),1.0)</f>
        <v>1</v>
      </c>
      <c r="W5" s="44">
        <f>IFERROR(__xludf.DUMMYFUNCTION("""COMPUTED_VALUE"""),0.0)</f>
        <v>0</v>
      </c>
      <c r="X5" s="44">
        <f>IFERROR(__xludf.DUMMYFUNCTION("""COMPUTED_VALUE"""),0.0)</f>
        <v>0</v>
      </c>
      <c r="Y5" s="44">
        <f>IFERROR(__xludf.DUMMYFUNCTION("""COMPUTED_VALUE"""),0.0)</f>
        <v>0</v>
      </c>
      <c r="Z5" s="44">
        <f>IFERROR(__xludf.DUMMYFUNCTION("""COMPUTED_VALUE"""),0.0)</f>
        <v>0</v>
      </c>
      <c r="AA5" s="44">
        <f>IFERROR(__xludf.DUMMYFUNCTION("""COMPUTED_VALUE"""),2.0)</f>
        <v>2</v>
      </c>
      <c r="AB5" s="44">
        <f>IFERROR(__xludf.DUMMYFUNCTION("""COMPUTED_VALUE"""),0.0)</f>
        <v>0</v>
      </c>
      <c r="AC5" s="44">
        <f>IFERROR(__xludf.DUMMYFUNCTION("""COMPUTED_VALUE"""),14.0)</f>
        <v>14</v>
      </c>
      <c r="AD5" s="44">
        <f>IFERROR(__xludf.DUMMYFUNCTION("""COMPUTED_VALUE"""),1.0)</f>
        <v>1</v>
      </c>
      <c r="AE5" s="44">
        <f>IFERROR(__xludf.DUMMYFUNCTION("""COMPUTED_VALUE"""),0.0)</f>
        <v>0</v>
      </c>
      <c r="AF5" s="44">
        <f>IFERROR(__xludf.DUMMYFUNCTION("""COMPUTED_VALUE"""),0.0)</f>
        <v>0</v>
      </c>
      <c r="AG5" s="44">
        <f>IFERROR(__xludf.DUMMYFUNCTION("""COMPUTED_VALUE"""),0.0)</f>
        <v>0</v>
      </c>
      <c r="AH5" s="44">
        <f>IFERROR(__xludf.DUMMYFUNCTION("""COMPUTED_VALUE"""),1.0)</f>
        <v>1</v>
      </c>
      <c r="AI5" s="44">
        <f>IFERROR(__xludf.DUMMYFUNCTION("""COMPUTED_VALUE"""),1.0)</f>
        <v>1</v>
      </c>
      <c r="AJ5" s="44">
        <f>IFERROR(__xludf.DUMMYFUNCTION("""COMPUTED_VALUE"""),0.0)</f>
        <v>0</v>
      </c>
      <c r="AK5" s="44">
        <f>IFERROR(__xludf.DUMMYFUNCTION("""COMPUTED_VALUE"""),1.0)</f>
        <v>1</v>
      </c>
      <c r="AL5" s="44">
        <f>IFERROR(__xludf.DUMMYFUNCTION("""COMPUTED_VALUE"""),0.0)</f>
        <v>0</v>
      </c>
      <c r="AM5" s="44">
        <f>IFERROR(__xludf.DUMMYFUNCTION("""COMPUTED_VALUE"""),250.0)</f>
        <v>250</v>
      </c>
      <c r="AN5" s="44">
        <f>IFERROR(__xludf.DUMMYFUNCTION("""COMPUTED_VALUE"""),2.0)</f>
        <v>2</v>
      </c>
      <c r="AO5" s="44">
        <f>IFERROR(__xludf.DUMMYFUNCTION("""COMPUTED_VALUE"""),0.0)</f>
        <v>0</v>
      </c>
      <c r="AP5" s="44">
        <f>IFERROR(__xludf.DUMMYFUNCTION("""COMPUTED_VALUE"""),0.0)</f>
        <v>0</v>
      </c>
      <c r="AQ5" s="44">
        <f>IFERROR(__xludf.DUMMYFUNCTION("""COMPUTED_VALUE"""),0.0)</f>
        <v>0</v>
      </c>
      <c r="AR5" s="44">
        <f>IFERROR(__xludf.DUMMYFUNCTION("""COMPUTED_VALUE"""),6.0)</f>
        <v>6</v>
      </c>
      <c r="AS5" s="44">
        <f>IFERROR(__xludf.DUMMYFUNCTION("""COMPUTED_VALUE"""),12.0)</f>
        <v>12</v>
      </c>
      <c r="AT5" s="44">
        <f>IFERROR(__xludf.DUMMYFUNCTION("""COMPUTED_VALUE"""),1.0)</f>
        <v>1</v>
      </c>
      <c r="AU5" s="44">
        <f>IFERROR(__xludf.DUMMYFUNCTION("""COMPUTED_VALUE"""),42.0)</f>
        <v>42</v>
      </c>
      <c r="AV5" s="44">
        <f>IFERROR(__xludf.DUMMYFUNCTION("""COMPUTED_VALUE"""),1.0)</f>
        <v>1</v>
      </c>
      <c r="AW5" s="44">
        <f>IFERROR(__xludf.DUMMYFUNCTION("""COMPUTED_VALUE"""),1.0)</f>
        <v>1</v>
      </c>
      <c r="AX5" s="45">
        <f t="shared" si="2"/>
        <v>350</v>
      </c>
    </row>
    <row r="6" ht="15.75" customHeight="1">
      <c r="A6" s="46" t="s">
        <v>23</v>
      </c>
      <c r="B6" s="47" t="s">
        <v>23</v>
      </c>
      <c r="C6" s="48">
        <v>3.0</v>
      </c>
      <c r="D6" s="48">
        <v>584.0</v>
      </c>
      <c r="E6" s="49">
        <f>IFERROR(__xludf.DUMMYFUNCTION("""COMPUTED_VALUE"""),381.0)</f>
        <v>381</v>
      </c>
      <c r="F6" s="49">
        <f>IFERROR(__xludf.DUMMYFUNCTION("""COMPUTED_VALUE"""),0.0)</f>
        <v>0</v>
      </c>
      <c r="G6" s="49">
        <f>IFERROR(__xludf.DUMMYFUNCTION("""COMPUTED_VALUE"""),4.0)</f>
        <v>4</v>
      </c>
      <c r="H6" s="49">
        <f>IFERROR(__xludf.DUMMYFUNCTION("""COMPUTED_VALUE"""),377.0)</f>
        <v>377</v>
      </c>
      <c r="I6" s="44">
        <f>IFERROR(__xludf.DUMMYFUNCTION("""COMPUTED_VALUE"""),0.0)</f>
        <v>0</v>
      </c>
      <c r="J6" s="44">
        <f>IFERROR(__xludf.DUMMYFUNCTION("""COMPUTED_VALUE"""),0.0)</f>
        <v>0</v>
      </c>
      <c r="K6" s="44">
        <f>IFERROR(__xludf.DUMMYFUNCTION("""COMPUTED_VALUE"""),1.0)</f>
        <v>1</v>
      </c>
      <c r="L6" s="44">
        <f>IFERROR(__xludf.DUMMYFUNCTION("""COMPUTED_VALUE"""),1.0)</f>
        <v>1</v>
      </c>
      <c r="M6" s="44">
        <f>IFERROR(__xludf.DUMMYFUNCTION("""COMPUTED_VALUE"""),1.0)</f>
        <v>1</v>
      </c>
      <c r="N6" s="44">
        <f>IFERROR(__xludf.DUMMYFUNCTION("""COMPUTED_VALUE"""),0.0)</f>
        <v>0</v>
      </c>
      <c r="O6" s="44">
        <f>IFERROR(__xludf.DUMMYFUNCTION("""COMPUTED_VALUE"""),0.0)</f>
        <v>0</v>
      </c>
      <c r="P6" s="44">
        <f>IFERROR(__xludf.DUMMYFUNCTION("""COMPUTED_VALUE"""),0.0)</f>
        <v>0</v>
      </c>
      <c r="Q6" s="44">
        <f>IFERROR(__xludf.DUMMYFUNCTION("""COMPUTED_VALUE"""),0.0)</f>
        <v>0</v>
      </c>
      <c r="R6" s="44">
        <f>IFERROR(__xludf.DUMMYFUNCTION("""COMPUTED_VALUE"""),1.0)</f>
        <v>1</v>
      </c>
      <c r="S6" s="44">
        <f>IFERROR(__xludf.DUMMYFUNCTION("""COMPUTED_VALUE"""),0.0)</f>
        <v>0</v>
      </c>
      <c r="T6" s="44">
        <f>IFERROR(__xludf.DUMMYFUNCTION("""COMPUTED_VALUE"""),1.0)</f>
        <v>1</v>
      </c>
      <c r="U6" s="44">
        <f>IFERROR(__xludf.DUMMYFUNCTION("""COMPUTED_VALUE"""),1.0)</f>
        <v>1</v>
      </c>
      <c r="V6" s="44">
        <f>IFERROR(__xludf.DUMMYFUNCTION("""COMPUTED_VALUE"""),0.0)</f>
        <v>0</v>
      </c>
      <c r="W6" s="44">
        <f>IFERROR(__xludf.DUMMYFUNCTION("""COMPUTED_VALUE"""),0.0)</f>
        <v>0</v>
      </c>
      <c r="X6" s="44">
        <f>IFERROR(__xludf.DUMMYFUNCTION("""COMPUTED_VALUE"""),2.0)</f>
        <v>2</v>
      </c>
      <c r="Y6" s="44">
        <f>IFERROR(__xludf.DUMMYFUNCTION("""COMPUTED_VALUE"""),1.0)</f>
        <v>1</v>
      </c>
      <c r="Z6" s="44">
        <f>IFERROR(__xludf.DUMMYFUNCTION("""COMPUTED_VALUE"""),1.0)</f>
        <v>1</v>
      </c>
      <c r="AA6" s="44">
        <f>IFERROR(__xludf.DUMMYFUNCTION("""COMPUTED_VALUE"""),0.0)</f>
        <v>0</v>
      </c>
      <c r="AB6" s="44">
        <f>IFERROR(__xludf.DUMMYFUNCTION("""COMPUTED_VALUE"""),0.0)</f>
        <v>0</v>
      </c>
      <c r="AC6" s="44">
        <f>IFERROR(__xludf.DUMMYFUNCTION("""COMPUTED_VALUE"""),14.0)</f>
        <v>14</v>
      </c>
      <c r="AD6" s="44">
        <f>IFERROR(__xludf.DUMMYFUNCTION("""COMPUTED_VALUE"""),0.0)</f>
        <v>0</v>
      </c>
      <c r="AE6" s="44">
        <f>IFERROR(__xludf.DUMMYFUNCTION("""COMPUTED_VALUE"""),0.0)</f>
        <v>0</v>
      </c>
      <c r="AF6" s="44">
        <f>IFERROR(__xludf.DUMMYFUNCTION("""COMPUTED_VALUE"""),0.0)</f>
        <v>0</v>
      </c>
      <c r="AG6" s="44">
        <f>IFERROR(__xludf.DUMMYFUNCTION("""COMPUTED_VALUE"""),0.0)</f>
        <v>0</v>
      </c>
      <c r="AH6" s="44">
        <f>IFERROR(__xludf.DUMMYFUNCTION("""COMPUTED_VALUE"""),0.0)</f>
        <v>0</v>
      </c>
      <c r="AI6" s="44">
        <f>IFERROR(__xludf.DUMMYFUNCTION("""COMPUTED_VALUE"""),0.0)</f>
        <v>0</v>
      </c>
      <c r="AJ6" s="44">
        <f>IFERROR(__xludf.DUMMYFUNCTION("""COMPUTED_VALUE"""),0.0)</f>
        <v>0</v>
      </c>
      <c r="AK6" s="44">
        <f>IFERROR(__xludf.DUMMYFUNCTION("""COMPUTED_VALUE"""),0.0)</f>
        <v>0</v>
      </c>
      <c r="AL6" s="44">
        <f>IFERROR(__xludf.DUMMYFUNCTION("""COMPUTED_VALUE"""),0.0)</f>
        <v>0</v>
      </c>
      <c r="AM6" s="44">
        <f>IFERROR(__xludf.DUMMYFUNCTION("""COMPUTED_VALUE"""),283.0)</f>
        <v>283</v>
      </c>
      <c r="AN6" s="44">
        <f>IFERROR(__xludf.DUMMYFUNCTION("""COMPUTED_VALUE"""),1.0)</f>
        <v>1</v>
      </c>
      <c r="AO6" s="44">
        <f>IFERROR(__xludf.DUMMYFUNCTION("""COMPUTED_VALUE"""),0.0)</f>
        <v>0</v>
      </c>
      <c r="AP6" s="44">
        <f>IFERROR(__xludf.DUMMYFUNCTION("""COMPUTED_VALUE"""),1.0)</f>
        <v>1</v>
      </c>
      <c r="AQ6" s="44">
        <f>IFERROR(__xludf.DUMMYFUNCTION("""COMPUTED_VALUE"""),0.0)</f>
        <v>0</v>
      </c>
      <c r="AR6" s="44">
        <f>IFERROR(__xludf.DUMMYFUNCTION("""COMPUTED_VALUE"""),4.0)</f>
        <v>4</v>
      </c>
      <c r="AS6" s="44">
        <f>IFERROR(__xludf.DUMMYFUNCTION("""COMPUTED_VALUE"""),10.0)</f>
        <v>10</v>
      </c>
      <c r="AT6" s="44">
        <f>IFERROR(__xludf.DUMMYFUNCTION("""COMPUTED_VALUE"""),0.0)</f>
        <v>0</v>
      </c>
      <c r="AU6" s="44">
        <f>IFERROR(__xludf.DUMMYFUNCTION("""COMPUTED_VALUE"""),53.0)</f>
        <v>53</v>
      </c>
      <c r="AV6" s="44">
        <f>IFERROR(__xludf.DUMMYFUNCTION("""COMPUTED_VALUE"""),0.0)</f>
        <v>0</v>
      </c>
      <c r="AW6" s="44">
        <f>IFERROR(__xludf.DUMMYFUNCTION("""COMPUTED_VALUE"""),1.0)</f>
        <v>1</v>
      </c>
      <c r="AX6" s="45">
        <f t="shared" si="2"/>
        <v>377</v>
      </c>
    </row>
    <row r="7" ht="15.75" customHeight="1">
      <c r="A7" s="46" t="s">
        <v>23</v>
      </c>
      <c r="B7" s="47" t="s">
        <v>23</v>
      </c>
      <c r="C7" s="48">
        <v>4.0</v>
      </c>
      <c r="D7" s="48">
        <v>579.0</v>
      </c>
      <c r="E7" s="49">
        <f>IFERROR(__xludf.DUMMYFUNCTION("""COMPUTED_VALUE"""),307.0)</f>
        <v>307</v>
      </c>
      <c r="F7" s="49">
        <f>IFERROR(__xludf.DUMMYFUNCTION("""COMPUTED_VALUE"""),1.0)</f>
        <v>1</v>
      </c>
      <c r="G7" s="49">
        <f>IFERROR(__xludf.DUMMYFUNCTION("""COMPUTED_VALUE"""),1.0)</f>
        <v>1</v>
      </c>
      <c r="H7" s="49">
        <f>IFERROR(__xludf.DUMMYFUNCTION("""COMPUTED_VALUE"""),306.0)</f>
        <v>306</v>
      </c>
      <c r="I7" s="44">
        <f>IFERROR(__xludf.DUMMYFUNCTION("""COMPUTED_VALUE"""),0.0)</f>
        <v>0</v>
      </c>
      <c r="J7" s="44">
        <f>IFERROR(__xludf.DUMMYFUNCTION("""COMPUTED_VALUE"""),1.0)</f>
        <v>1</v>
      </c>
      <c r="K7" s="44">
        <f>IFERROR(__xludf.DUMMYFUNCTION("""COMPUTED_VALUE"""),2.0)</f>
        <v>2</v>
      </c>
      <c r="L7" s="44">
        <f>IFERROR(__xludf.DUMMYFUNCTION("""COMPUTED_VALUE"""),0.0)</f>
        <v>0</v>
      </c>
      <c r="M7" s="44">
        <f>IFERROR(__xludf.DUMMYFUNCTION("""COMPUTED_VALUE"""),0.0)</f>
        <v>0</v>
      </c>
      <c r="N7" s="44">
        <f>IFERROR(__xludf.DUMMYFUNCTION("""COMPUTED_VALUE"""),0.0)</f>
        <v>0</v>
      </c>
      <c r="O7" s="44">
        <f>IFERROR(__xludf.DUMMYFUNCTION("""COMPUTED_VALUE"""),0.0)</f>
        <v>0</v>
      </c>
      <c r="P7" s="44">
        <f>IFERROR(__xludf.DUMMYFUNCTION("""COMPUTED_VALUE"""),0.0)</f>
        <v>0</v>
      </c>
      <c r="Q7" s="44">
        <f>IFERROR(__xludf.DUMMYFUNCTION("""COMPUTED_VALUE"""),0.0)</f>
        <v>0</v>
      </c>
      <c r="R7" s="44">
        <f>IFERROR(__xludf.DUMMYFUNCTION("""COMPUTED_VALUE"""),1.0)</f>
        <v>1</v>
      </c>
      <c r="S7" s="44">
        <f>IFERROR(__xludf.DUMMYFUNCTION("""COMPUTED_VALUE"""),0.0)</f>
        <v>0</v>
      </c>
      <c r="T7" s="44">
        <f>IFERROR(__xludf.DUMMYFUNCTION("""COMPUTED_VALUE"""),0.0)</f>
        <v>0</v>
      </c>
      <c r="U7" s="44">
        <f>IFERROR(__xludf.DUMMYFUNCTION("""COMPUTED_VALUE"""),0.0)</f>
        <v>0</v>
      </c>
      <c r="V7" s="44">
        <f>IFERROR(__xludf.DUMMYFUNCTION("""COMPUTED_VALUE"""),1.0)</f>
        <v>1</v>
      </c>
      <c r="W7" s="44">
        <f>IFERROR(__xludf.DUMMYFUNCTION("""COMPUTED_VALUE"""),0.0)</f>
        <v>0</v>
      </c>
      <c r="X7" s="44">
        <f>IFERROR(__xludf.DUMMYFUNCTION("""COMPUTED_VALUE"""),0.0)</f>
        <v>0</v>
      </c>
      <c r="Y7" s="44">
        <f>IFERROR(__xludf.DUMMYFUNCTION("""COMPUTED_VALUE"""),0.0)</f>
        <v>0</v>
      </c>
      <c r="Z7" s="44">
        <f>IFERROR(__xludf.DUMMYFUNCTION("""COMPUTED_VALUE"""),0.0)</f>
        <v>0</v>
      </c>
      <c r="AA7" s="44">
        <f>IFERROR(__xludf.DUMMYFUNCTION("""COMPUTED_VALUE"""),1.0)</f>
        <v>1</v>
      </c>
      <c r="AB7" s="44">
        <f>IFERROR(__xludf.DUMMYFUNCTION("""COMPUTED_VALUE"""),0.0)</f>
        <v>0</v>
      </c>
      <c r="AC7" s="44">
        <f>IFERROR(__xludf.DUMMYFUNCTION("""COMPUTED_VALUE"""),13.0)</f>
        <v>13</v>
      </c>
      <c r="AD7" s="44">
        <f>IFERROR(__xludf.DUMMYFUNCTION("""COMPUTED_VALUE"""),0.0)</f>
        <v>0</v>
      </c>
      <c r="AE7" s="44">
        <f>IFERROR(__xludf.DUMMYFUNCTION("""COMPUTED_VALUE"""),0.0)</f>
        <v>0</v>
      </c>
      <c r="AF7" s="44">
        <f>IFERROR(__xludf.DUMMYFUNCTION("""COMPUTED_VALUE"""),0.0)</f>
        <v>0</v>
      </c>
      <c r="AG7" s="44">
        <f>IFERROR(__xludf.DUMMYFUNCTION("""COMPUTED_VALUE"""),3.0)</f>
        <v>3</v>
      </c>
      <c r="AH7" s="44">
        <f>IFERROR(__xludf.DUMMYFUNCTION("""COMPUTED_VALUE"""),0.0)</f>
        <v>0</v>
      </c>
      <c r="AI7" s="44">
        <f>IFERROR(__xludf.DUMMYFUNCTION("""COMPUTED_VALUE"""),2.0)</f>
        <v>2</v>
      </c>
      <c r="AJ7" s="44">
        <f>IFERROR(__xludf.DUMMYFUNCTION("""COMPUTED_VALUE"""),0.0)</f>
        <v>0</v>
      </c>
      <c r="AK7" s="44">
        <f>IFERROR(__xludf.DUMMYFUNCTION("""COMPUTED_VALUE"""),0.0)</f>
        <v>0</v>
      </c>
      <c r="AL7" s="44">
        <f>IFERROR(__xludf.DUMMYFUNCTION("""COMPUTED_VALUE"""),0.0)</f>
        <v>0</v>
      </c>
      <c r="AM7" s="44">
        <f>IFERROR(__xludf.DUMMYFUNCTION("""COMPUTED_VALUE"""),229.0)</f>
        <v>229</v>
      </c>
      <c r="AN7" s="44">
        <f>IFERROR(__xludf.DUMMYFUNCTION("""COMPUTED_VALUE"""),0.0)</f>
        <v>0</v>
      </c>
      <c r="AO7" s="44">
        <f>IFERROR(__xludf.DUMMYFUNCTION("""COMPUTED_VALUE"""),0.0)</f>
        <v>0</v>
      </c>
      <c r="AP7" s="44">
        <f>IFERROR(__xludf.DUMMYFUNCTION("""COMPUTED_VALUE"""),0.0)</f>
        <v>0</v>
      </c>
      <c r="AQ7" s="44">
        <f>IFERROR(__xludf.DUMMYFUNCTION("""COMPUTED_VALUE"""),1.0)</f>
        <v>1</v>
      </c>
      <c r="AR7" s="44">
        <f>IFERROR(__xludf.DUMMYFUNCTION("""COMPUTED_VALUE"""),4.0)</f>
        <v>4</v>
      </c>
      <c r="AS7" s="44">
        <f>IFERROR(__xludf.DUMMYFUNCTION("""COMPUTED_VALUE"""),3.0)</f>
        <v>3</v>
      </c>
      <c r="AT7" s="44">
        <f>IFERROR(__xludf.DUMMYFUNCTION("""COMPUTED_VALUE"""),0.0)</f>
        <v>0</v>
      </c>
      <c r="AU7" s="44">
        <f>IFERROR(__xludf.DUMMYFUNCTION("""COMPUTED_VALUE"""),44.0)</f>
        <v>44</v>
      </c>
      <c r="AV7" s="44">
        <f>IFERROR(__xludf.DUMMYFUNCTION("""COMPUTED_VALUE"""),1.0)</f>
        <v>1</v>
      </c>
      <c r="AW7" s="44">
        <f>IFERROR(__xludf.DUMMYFUNCTION("""COMPUTED_VALUE"""),0.0)</f>
        <v>0</v>
      </c>
      <c r="AX7" s="45">
        <f t="shared" si="2"/>
        <v>306</v>
      </c>
    </row>
    <row r="8" ht="15.75" customHeight="1">
      <c r="A8" s="46" t="s">
        <v>23</v>
      </c>
      <c r="B8" s="47" t="s">
        <v>23</v>
      </c>
      <c r="C8" s="48">
        <v>5.0</v>
      </c>
      <c r="D8" s="48">
        <v>581.0</v>
      </c>
      <c r="E8" s="49">
        <f>IFERROR(__xludf.DUMMYFUNCTION("""COMPUTED_VALUE"""),308.0)</f>
        <v>308</v>
      </c>
      <c r="F8" s="49">
        <f>IFERROR(__xludf.DUMMYFUNCTION("""COMPUTED_VALUE"""),1.0)</f>
        <v>1</v>
      </c>
      <c r="G8" s="49">
        <f>IFERROR(__xludf.DUMMYFUNCTION("""COMPUTED_VALUE"""),5.0)</f>
        <v>5</v>
      </c>
      <c r="H8" s="49">
        <f>IFERROR(__xludf.DUMMYFUNCTION("""COMPUTED_VALUE"""),303.0)</f>
        <v>303</v>
      </c>
      <c r="I8" s="44">
        <f>IFERROR(__xludf.DUMMYFUNCTION("""COMPUTED_VALUE"""),7.0)</f>
        <v>7</v>
      </c>
      <c r="J8" s="44">
        <f>IFERROR(__xludf.DUMMYFUNCTION("""COMPUTED_VALUE"""),0.0)</f>
        <v>0</v>
      </c>
      <c r="K8" s="44">
        <f>IFERROR(__xludf.DUMMYFUNCTION("""COMPUTED_VALUE"""),0.0)</f>
        <v>0</v>
      </c>
      <c r="L8" s="44">
        <f>IFERROR(__xludf.DUMMYFUNCTION("""COMPUTED_VALUE"""),0.0)</f>
        <v>0</v>
      </c>
      <c r="M8" s="44">
        <f>IFERROR(__xludf.DUMMYFUNCTION("""COMPUTED_VALUE"""),1.0)</f>
        <v>1</v>
      </c>
      <c r="N8" s="44">
        <f>IFERROR(__xludf.DUMMYFUNCTION("""COMPUTED_VALUE"""),0.0)</f>
        <v>0</v>
      </c>
      <c r="O8" s="44">
        <f>IFERROR(__xludf.DUMMYFUNCTION("""COMPUTED_VALUE"""),1.0)</f>
        <v>1</v>
      </c>
      <c r="P8" s="44">
        <f>IFERROR(__xludf.DUMMYFUNCTION("""COMPUTED_VALUE"""),2.0)</f>
        <v>2</v>
      </c>
      <c r="Q8" s="44">
        <f>IFERROR(__xludf.DUMMYFUNCTION("""COMPUTED_VALUE"""),1.0)</f>
        <v>1</v>
      </c>
      <c r="R8" s="44">
        <f>IFERROR(__xludf.DUMMYFUNCTION("""COMPUTED_VALUE"""),1.0)</f>
        <v>1</v>
      </c>
      <c r="S8" s="44">
        <f>IFERROR(__xludf.DUMMYFUNCTION("""COMPUTED_VALUE"""),2.0)</f>
        <v>2</v>
      </c>
      <c r="T8" s="44">
        <f>IFERROR(__xludf.DUMMYFUNCTION("""COMPUTED_VALUE"""),0.0)</f>
        <v>0</v>
      </c>
      <c r="U8" s="44">
        <f>IFERROR(__xludf.DUMMYFUNCTION("""COMPUTED_VALUE"""),0.0)</f>
        <v>0</v>
      </c>
      <c r="V8" s="44">
        <f>IFERROR(__xludf.DUMMYFUNCTION("""COMPUTED_VALUE"""),0.0)</f>
        <v>0</v>
      </c>
      <c r="W8" s="44">
        <f>IFERROR(__xludf.DUMMYFUNCTION("""COMPUTED_VALUE"""),0.0)</f>
        <v>0</v>
      </c>
      <c r="X8" s="44">
        <f>IFERROR(__xludf.DUMMYFUNCTION("""COMPUTED_VALUE"""),1.0)</f>
        <v>1</v>
      </c>
      <c r="Y8" s="44">
        <f>IFERROR(__xludf.DUMMYFUNCTION("""COMPUTED_VALUE"""),0.0)</f>
        <v>0</v>
      </c>
      <c r="Z8" s="44">
        <f>IFERROR(__xludf.DUMMYFUNCTION("""COMPUTED_VALUE"""),0.0)</f>
        <v>0</v>
      </c>
      <c r="AA8" s="44">
        <f>IFERROR(__xludf.DUMMYFUNCTION("""COMPUTED_VALUE"""),2.0)</f>
        <v>2</v>
      </c>
      <c r="AB8" s="44">
        <f>IFERROR(__xludf.DUMMYFUNCTION("""COMPUTED_VALUE"""),0.0)</f>
        <v>0</v>
      </c>
      <c r="AC8" s="44">
        <f>IFERROR(__xludf.DUMMYFUNCTION("""COMPUTED_VALUE"""),10.0)</f>
        <v>10</v>
      </c>
      <c r="AD8" s="44">
        <f>IFERROR(__xludf.DUMMYFUNCTION("""COMPUTED_VALUE"""),0.0)</f>
        <v>0</v>
      </c>
      <c r="AE8" s="44">
        <f>IFERROR(__xludf.DUMMYFUNCTION("""COMPUTED_VALUE"""),1.0)</f>
        <v>1</v>
      </c>
      <c r="AF8" s="44">
        <f>IFERROR(__xludf.DUMMYFUNCTION("""COMPUTED_VALUE"""),0.0)</f>
        <v>0</v>
      </c>
      <c r="AG8" s="44">
        <f>IFERROR(__xludf.DUMMYFUNCTION("""COMPUTED_VALUE"""),1.0)</f>
        <v>1</v>
      </c>
      <c r="AH8" s="44">
        <f>IFERROR(__xludf.DUMMYFUNCTION("""COMPUTED_VALUE"""),1.0)</f>
        <v>1</v>
      </c>
      <c r="AI8" s="44">
        <f>IFERROR(__xludf.DUMMYFUNCTION("""COMPUTED_VALUE"""),0.0)</f>
        <v>0</v>
      </c>
      <c r="AJ8" s="44">
        <f>IFERROR(__xludf.DUMMYFUNCTION("""COMPUTED_VALUE"""),0.0)</f>
        <v>0</v>
      </c>
      <c r="AK8" s="44">
        <f>IFERROR(__xludf.DUMMYFUNCTION("""COMPUTED_VALUE"""),1.0)</f>
        <v>1</v>
      </c>
      <c r="AL8" s="44">
        <f>IFERROR(__xludf.DUMMYFUNCTION("""COMPUTED_VALUE"""),1.0)</f>
        <v>1</v>
      </c>
      <c r="AM8" s="44">
        <f>IFERROR(__xludf.DUMMYFUNCTION("""COMPUTED_VALUE"""),205.0)</f>
        <v>205</v>
      </c>
      <c r="AN8" s="44">
        <f>IFERROR(__xludf.DUMMYFUNCTION("""COMPUTED_VALUE"""),0.0)</f>
        <v>0</v>
      </c>
      <c r="AO8" s="44">
        <f>IFERROR(__xludf.DUMMYFUNCTION("""COMPUTED_VALUE"""),1.0)</f>
        <v>1</v>
      </c>
      <c r="AP8" s="44">
        <f>IFERROR(__xludf.DUMMYFUNCTION("""COMPUTED_VALUE"""),3.0)</f>
        <v>3</v>
      </c>
      <c r="AQ8" s="44">
        <f>IFERROR(__xludf.DUMMYFUNCTION("""COMPUTED_VALUE"""),0.0)</f>
        <v>0</v>
      </c>
      <c r="AR8" s="44">
        <f>IFERROR(__xludf.DUMMYFUNCTION("""COMPUTED_VALUE"""),8.0)</f>
        <v>8</v>
      </c>
      <c r="AS8" s="44">
        <f>IFERROR(__xludf.DUMMYFUNCTION("""COMPUTED_VALUE"""),5.0)</f>
        <v>5</v>
      </c>
      <c r="AT8" s="44">
        <f>IFERROR(__xludf.DUMMYFUNCTION("""COMPUTED_VALUE"""),1.0)</f>
        <v>1</v>
      </c>
      <c r="AU8" s="44">
        <f>IFERROR(__xludf.DUMMYFUNCTION("""COMPUTED_VALUE"""),45.0)</f>
        <v>45</v>
      </c>
      <c r="AV8" s="44">
        <f>IFERROR(__xludf.DUMMYFUNCTION("""COMPUTED_VALUE"""),1.0)</f>
        <v>1</v>
      </c>
      <c r="AW8" s="44">
        <f>IFERROR(__xludf.DUMMYFUNCTION("""COMPUTED_VALUE"""),1.0)</f>
        <v>1</v>
      </c>
      <c r="AX8" s="45">
        <f t="shared" si="2"/>
        <v>303</v>
      </c>
    </row>
    <row r="9" ht="15.75" customHeight="1">
      <c r="A9" s="46" t="s">
        <v>23</v>
      </c>
      <c r="B9" s="47" t="s">
        <v>23</v>
      </c>
      <c r="C9" s="48">
        <v>6.0</v>
      </c>
      <c r="D9" s="48">
        <v>571.0</v>
      </c>
      <c r="E9" s="49">
        <f>IFERROR(__xludf.DUMMYFUNCTION("""COMPUTED_VALUE"""),249.0)</f>
        <v>249</v>
      </c>
      <c r="F9" s="49">
        <f>IFERROR(__xludf.DUMMYFUNCTION("""COMPUTED_VALUE"""),0.0)</f>
        <v>0</v>
      </c>
      <c r="G9" s="49">
        <f>IFERROR(__xludf.DUMMYFUNCTION("""COMPUTED_VALUE"""),1.0)</f>
        <v>1</v>
      </c>
      <c r="H9" s="49">
        <f>IFERROR(__xludf.DUMMYFUNCTION("""COMPUTED_VALUE"""),248.0)</f>
        <v>248</v>
      </c>
      <c r="I9" s="44">
        <f>IFERROR(__xludf.DUMMYFUNCTION("""COMPUTED_VALUE"""),0.0)</f>
        <v>0</v>
      </c>
      <c r="J9" s="44">
        <f>IFERROR(__xludf.DUMMYFUNCTION("""COMPUTED_VALUE"""),3.0)</f>
        <v>3</v>
      </c>
      <c r="K9" s="44">
        <f>IFERROR(__xludf.DUMMYFUNCTION("""COMPUTED_VALUE"""),1.0)</f>
        <v>1</v>
      </c>
      <c r="L9" s="44">
        <f>IFERROR(__xludf.DUMMYFUNCTION("""COMPUTED_VALUE"""),0.0)</f>
        <v>0</v>
      </c>
      <c r="M9" s="44">
        <f>IFERROR(__xludf.DUMMYFUNCTION("""COMPUTED_VALUE"""),1.0)</f>
        <v>1</v>
      </c>
      <c r="N9" s="44">
        <f>IFERROR(__xludf.DUMMYFUNCTION("""COMPUTED_VALUE"""),0.0)</f>
        <v>0</v>
      </c>
      <c r="O9" s="44">
        <f>IFERROR(__xludf.DUMMYFUNCTION("""COMPUTED_VALUE"""),0.0)</f>
        <v>0</v>
      </c>
      <c r="P9" s="44">
        <f>IFERROR(__xludf.DUMMYFUNCTION("""COMPUTED_VALUE"""),0.0)</f>
        <v>0</v>
      </c>
      <c r="Q9" s="44">
        <f>IFERROR(__xludf.DUMMYFUNCTION("""COMPUTED_VALUE"""),0.0)</f>
        <v>0</v>
      </c>
      <c r="R9" s="44">
        <f>IFERROR(__xludf.DUMMYFUNCTION("""COMPUTED_VALUE"""),5.0)</f>
        <v>5</v>
      </c>
      <c r="S9" s="44">
        <f>IFERROR(__xludf.DUMMYFUNCTION("""COMPUTED_VALUE"""),1.0)</f>
        <v>1</v>
      </c>
      <c r="T9" s="44">
        <f>IFERROR(__xludf.DUMMYFUNCTION("""COMPUTED_VALUE"""),0.0)</f>
        <v>0</v>
      </c>
      <c r="U9" s="44">
        <f>IFERROR(__xludf.DUMMYFUNCTION("""COMPUTED_VALUE"""),0.0)</f>
        <v>0</v>
      </c>
      <c r="V9" s="44">
        <f>IFERROR(__xludf.DUMMYFUNCTION("""COMPUTED_VALUE"""),0.0)</f>
        <v>0</v>
      </c>
      <c r="W9" s="44">
        <f>IFERROR(__xludf.DUMMYFUNCTION("""COMPUTED_VALUE"""),0.0)</f>
        <v>0</v>
      </c>
      <c r="X9" s="44">
        <f>IFERROR(__xludf.DUMMYFUNCTION("""COMPUTED_VALUE"""),0.0)</f>
        <v>0</v>
      </c>
      <c r="Y9" s="44">
        <f>IFERROR(__xludf.DUMMYFUNCTION("""COMPUTED_VALUE"""),0.0)</f>
        <v>0</v>
      </c>
      <c r="Z9" s="44">
        <f>IFERROR(__xludf.DUMMYFUNCTION("""COMPUTED_VALUE"""),0.0)</f>
        <v>0</v>
      </c>
      <c r="AA9" s="44">
        <f>IFERROR(__xludf.DUMMYFUNCTION("""COMPUTED_VALUE"""),1.0)</f>
        <v>1</v>
      </c>
      <c r="AB9" s="44">
        <f>IFERROR(__xludf.DUMMYFUNCTION("""COMPUTED_VALUE"""),0.0)</f>
        <v>0</v>
      </c>
      <c r="AC9" s="44">
        <f>IFERROR(__xludf.DUMMYFUNCTION("""COMPUTED_VALUE"""),6.0)</f>
        <v>6</v>
      </c>
      <c r="AD9" s="44">
        <f>IFERROR(__xludf.DUMMYFUNCTION("""COMPUTED_VALUE"""),0.0)</f>
        <v>0</v>
      </c>
      <c r="AE9" s="44">
        <f>IFERROR(__xludf.DUMMYFUNCTION("""COMPUTED_VALUE"""),0.0)</f>
        <v>0</v>
      </c>
      <c r="AF9" s="44">
        <f>IFERROR(__xludf.DUMMYFUNCTION("""COMPUTED_VALUE"""),1.0)</f>
        <v>1</v>
      </c>
      <c r="AG9" s="44">
        <f>IFERROR(__xludf.DUMMYFUNCTION("""COMPUTED_VALUE"""),0.0)</f>
        <v>0</v>
      </c>
      <c r="AH9" s="44">
        <f>IFERROR(__xludf.DUMMYFUNCTION("""COMPUTED_VALUE"""),0.0)</f>
        <v>0</v>
      </c>
      <c r="AI9" s="44">
        <f>IFERROR(__xludf.DUMMYFUNCTION("""COMPUTED_VALUE"""),0.0)</f>
        <v>0</v>
      </c>
      <c r="AJ9" s="44">
        <f>IFERROR(__xludf.DUMMYFUNCTION("""COMPUTED_VALUE"""),0.0)</f>
        <v>0</v>
      </c>
      <c r="AK9" s="44">
        <f>IFERROR(__xludf.DUMMYFUNCTION("""COMPUTED_VALUE"""),0.0)</f>
        <v>0</v>
      </c>
      <c r="AL9" s="44">
        <f>IFERROR(__xludf.DUMMYFUNCTION("""COMPUTED_VALUE"""),0.0)</f>
        <v>0</v>
      </c>
      <c r="AM9" s="44">
        <f>IFERROR(__xludf.DUMMYFUNCTION("""COMPUTED_VALUE"""),183.0)</f>
        <v>183</v>
      </c>
      <c r="AN9" s="44">
        <f>IFERROR(__xludf.DUMMYFUNCTION("""COMPUTED_VALUE"""),1.0)</f>
        <v>1</v>
      </c>
      <c r="AO9" s="44">
        <f>IFERROR(__xludf.DUMMYFUNCTION("""COMPUTED_VALUE"""),0.0)</f>
        <v>0</v>
      </c>
      <c r="AP9" s="44">
        <f>IFERROR(__xludf.DUMMYFUNCTION("""COMPUTED_VALUE"""),0.0)</f>
        <v>0</v>
      </c>
      <c r="AQ9" s="44">
        <f>IFERROR(__xludf.DUMMYFUNCTION("""COMPUTED_VALUE"""),0.0)</f>
        <v>0</v>
      </c>
      <c r="AR9" s="44">
        <f>IFERROR(__xludf.DUMMYFUNCTION("""COMPUTED_VALUE"""),11.0)</f>
        <v>11</v>
      </c>
      <c r="AS9" s="44">
        <f>IFERROR(__xludf.DUMMYFUNCTION("""COMPUTED_VALUE"""),4.0)</f>
        <v>4</v>
      </c>
      <c r="AT9" s="44">
        <f>IFERROR(__xludf.DUMMYFUNCTION("""COMPUTED_VALUE"""),0.0)</f>
        <v>0</v>
      </c>
      <c r="AU9" s="44">
        <f>IFERROR(__xludf.DUMMYFUNCTION("""COMPUTED_VALUE"""),29.0)</f>
        <v>29</v>
      </c>
      <c r="AV9" s="44">
        <f>IFERROR(__xludf.DUMMYFUNCTION("""COMPUTED_VALUE"""),0.0)</f>
        <v>0</v>
      </c>
      <c r="AW9" s="44">
        <f>IFERROR(__xludf.DUMMYFUNCTION("""COMPUTED_VALUE"""),1.0)</f>
        <v>1</v>
      </c>
      <c r="AX9" s="45">
        <f t="shared" si="2"/>
        <v>248</v>
      </c>
    </row>
    <row r="10" ht="15.75" customHeight="1">
      <c r="A10" s="46" t="s">
        <v>23</v>
      </c>
      <c r="B10" s="47" t="s">
        <v>23</v>
      </c>
      <c r="C10" s="48">
        <v>7.0</v>
      </c>
      <c r="D10" s="48">
        <v>573.0</v>
      </c>
      <c r="E10" s="49">
        <f>IFERROR(__xludf.DUMMYFUNCTION("""COMPUTED_VALUE"""),292.0)</f>
        <v>292</v>
      </c>
      <c r="F10" s="49">
        <f>IFERROR(__xludf.DUMMYFUNCTION("""COMPUTED_VALUE"""),5.0)</f>
        <v>5</v>
      </c>
      <c r="G10" s="49">
        <f>IFERROR(__xludf.DUMMYFUNCTION("""COMPUTED_VALUE"""),1.0)</f>
        <v>1</v>
      </c>
      <c r="H10" s="49">
        <f>IFERROR(__xludf.DUMMYFUNCTION("""COMPUTED_VALUE"""),291.0)</f>
        <v>291</v>
      </c>
      <c r="I10" s="44">
        <f>IFERROR(__xludf.DUMMYFUNCTION("""COMPUTED_VALUE"""),2.0)</f>
        <v>2</v>
      </c>
      <c r="J10" s="44">
        <f>IFERROR(__xludf.DUMMYFUNCTION("""COMPUTED_VALUE"""),1.0)</f>
        <v>1</v>
      </c>
      <c r="K10" s="44">
        <f>IFERROR(__xludf.DUMMYFUNCTION("""COMPUTED_VALUE"""),1.0)</f>
        <v>1</v>
      </c>
      <c r="L10" s="44">
        <f>IFERROR(__xludf.DUMMYFUNCTION("""COMPUTED_VALUE"""),0.0)</f>
        <v>0</v>
      </c>
      <c r="M10" s="44">
        <f>IFERROR(__xludf.DUMMYFUNCTION("""COMPUTED_VALUE"""),0.0)</f>
        <v>0</v>
      </c>
      <c r="N10" s="44">
        <f>IFERROR(__xludf.DUMMYFUNCTION("""COMPUTED_VALUE"""),0.0)</f>
        <v>0</v>
      </c>
      <c r="O10" s="44">
        <f>IFERROR(__xludf.DUMMYFUNCTION("""COMPUTED_VALUE"""),0.0)</f>
        <v>0</v>
      </c>
      <c r="P10" s="44">
        <f>IFERROR(__xludf.DUMMYFUNCTION("""COMPUTED_VALUE"""),1.0)</f>
        <v>1</v>
      </c>
      <c r="Q10" s="44">
        <f>IFERROR(__xludf.DUMMYFUNCTION("""COMPUTED_VALUE"""),0.0)</f>
        <v>0</v>
      </c>
      <c r="R10" s="44">
        <f>IFERROR(__xludf.DUMMYFUNCTION("""COMPUTED_VALUE"""),0.0)</f>
        <v>0</v>
      </c>
      <c r="S10" s="44">
        <f>IFERROR(__xludf.DUMMYFUNCTION("""COMPUTED_VALUE"""),0.0)</f>
        <v>0</v>
      </c>
      <c r="T10" s="44">
        <f>IFERROR(__xludf.DUMMYFUNCTION("""COMPUTED_VALUE"""),0.0)</f>
        <v>0</v>
      </c>
      <c r="U10" s="44">
        <f>IFERROR(__xludf.DUMMYFUNCTION("""COMPUTED_VALUE"""),0.0)</f>
        <v>0</v>
      </c>
      <c r="V10" s="44">
        <f>IFERROR(__xludf.DUMMYFUNCTION("""COMPUTED_VALUE"""),0.0)</f>
        <v>0</v>
      </c>
      <c r="W10" s="44">
        <f>IFERROR(__xludf.DUMMYFUNCTION("""COMPUTED_VALUE"""),0.0)</f>
        <v>0</v>
      </c>
      <c r="X10" s="44">
        <f>IFERROR(__xludf.DUMMYFUNCTION("""COMPUTED_VALUE"""),0.0)</f>
        <v>0</v>
      </c>
      <c r="Y10" s="44">
        <f>IFERROR(__xludf.DUMMYFUNCTION("""COMPUTED_VALUE"""),0.0)</f>
        <v>0</v>
      </c>
      <c r="Z10" s="44">
        <f>IFERROR(__xludf.DUMMYFUNCTION("""COMPUTED_VALUE"""),0.0)</f>
        <v>0</v>
      </c>
      <c r="AA10" s="44">
        <f>IFERROR(__xludf.DUMMYFUNCTION("""COMPUTED_VALUE"""),2.0)</f>
        <v>2</v>
      </c>
      <c r="AB10" s="44">
        <f>IFERROR(__xludf.DUMMYFUNCTION("""COMPUTED_VALUE"""),0.0)</f>
        <v>0</v>
      </c>
      <c r="AC10" s="44">
        <f>IFERROR(__xludf.DUMMYFUNCTION("""COMPUTED_VALUE"""),4.0)</f>
        <v>4</v>
      </c>
      <c r="AD10" s="44">
        <f>IFERROR(__xludf.DUMMYFUNCTION("""COMPUTED_VALUE"""),1.0)</f>
        <v>1</v>
      </c>
      <c r="AE10" s="44">
        <f>IFERROR(__xludf.DUMMYFUNCTION("""COMPUTED_VALUE"""),0.0)</f>
        <v>0</v>
      </c>
      <c r="AF10" s="44">
        <f>IFERROR(__xludf.DUMMYFUNCTION("""COMPUTED_VALUE"""),0.0)</f>
        <v>0</v>
      </c>
      <c r="AG10" s="44">
        <f>IFERROR(__xludf.DUMMYFUNCTION("""COMPUTED_VALUE"""),1.0)</f>
        <v>1</v>
      </c>
      <c r="AH10" s="44">
        <f>IFERROR(__xludf.DUMMYFUNCTION("""COMPUTED_VALUE"""),1.0)</f>
        <v>1</v>
      </c>
      <c r="AI10" s="44">
        <f>IFERROR(__xludf.DUMMYFUNCTION("""COMPUTED_VALUE"""),2.0)</f>
        <v>2</v>
      </c>
      <c r="AJ10" s="44">
        <f>IFERROR(__xludf.DUMMYFUNCTION("""COMPUTED_VALUE"""),0.0)</f>
        <v>0</v>
      </c>
      <c r="AK10" s="44">
        <f>IFERROR(__xludf.DUMMYFUNCTION("""COMPUTED_VALUE"""),0.0)</f>
        <v>0</v>
      </c>
      <c r="AL10" s="44">
        <f>IFERROR(__xludf.DUMMYFUNCTION("""COMPUTED_VALUE"""),1.0)</f>
        <v>1</v>
      </c>
      <c r="AM10" s="44">
        <f>IFERROR(__xludf.DUMMYFUNCTION("""COMPUTED_VALUE"""),219.0)</f>
        <v>219</v>
      </c>
      <c r="AN10" s="44">
        <f>IFERROR(__xludf.DUMMYFUNCTION("""COMPUTED_VALUE"""),1.0)</f>
        <v>1</v>
      </c>
      <c r="AO10" s="44">
        <f>IFERROR(__xludf.DUMMYFUNCTION("""COMPUTED_VALUE"""),0.0)</f>
        <v>0</v>
      </c>
      <c r="AP10" s="44">
        <f>IFERROR(__xludf.DUMMYFUNCTION("""COMPUTED_VALUE"""),0.0)</f>
        <v>0</v>
      </c>
      <c r="AQ10" s="44">
        <f>IFERROR(__xludf.DUMMYFUNCTION("""COMPUTED_VALUE"""),1.0)</f>
        <v>1</v>
      </c>
      <c r="AR10" s="44">
        <f>IFERROR(__xludf.DUMMYFUNCTION("""COMPUTED_VALUE"""),7.0)</f>
        <v>7</v>
      </c>
      <c r="AS10" s="44">
        <f>IFERROR(__xludf.DUMMYFUNCTION("""COMPUTED_VALUE"""),9.0)</f>
        <v>9</v>
      </c>
      <c r="AT10" s="44">
        <f>IFERROR(__xludf.DUMMYFUNCTION("""COMPUTED_VALUE"""),0.0)</f>
        <v>0</v>
      </c>
      <c r="AU10" s="44">
        <f>IFERROR(__xludf.DUMMYFUNCTION("""COMPUTED_VALUE"""),31.0)</f>
        <v>31</v>
      </c>
      <c r="AV10" s="44">
        <f>IFERROR(__xludf.DUMMYFUNCTION("""COMPUTED_VALUE"""),3.0)</f>
        <v>3</v>
      </c>
      <c r="AW10" s="44">
        <f>IFERROR(__xludf.DUMMYFUNCTION("""COMPUTED_VALUE"""),3.0)</f>
        <v>3</v>
      </c>
      <c r="AX10" s="45">
        <f t="shared" si="2"/>
        <v>291</v>
      </c>
    </row>
    <row r="11" ht="15.75" customHeight="1">
      <c r="A11" s="46" t="s">
        <v>23</v>
      </c>
      <c r="B11" s="47" t="s">
        <v>23</v>
      </c>
      <c r="C11" s="48">
        <v>8.0</v>
      </c>
      <c r="D11" s="48">
        <v>574.0</v>
      </c>
      <c r="E11" s="49">
        <f>IFERROR(__xludf.DUMMYFUNCTION("""COMPUTED_VALUE"""),190.0)</f>
        <v>190</v>
      </c>
      <c r="F11" s="49">
        <f>IFERROR(__xludf.DUMMYFUNCTION("""COMPUTED_VALUE"""),0.0)</f>
        <v>0</v>
      </c>
      <c r="G11" s="49">
        <f>IFERROR(__xludf.DUMMYFUNCTION("""COMPUTED_VALUE"""),2.0)</f>
        <v>2</v>
      </c>
      <c r="H11" s="49">
        <f>IFERROR(__xludf.DUMMYFUNCTION("""COMPUTED_VALUE"""),188.0)</f>
        <v>188</v>
      </c>
      <c r="I11" s="44">
        <f>IFERROR(__xludf.DUMMYFUNCTION("""COMPUTED_VALUE"""),1.0)</f>
        <v>1</v>
      </c>
      <c r="J11" s="44">
        <f>IFERROR(__xludf.DUMMYFUNCTION("""COMPUTED_VALUE"""),2.0)</f>
        <v>2</v>
      </c>
      <c r="K11" s="44">
        <f>IFERROR(__xludf.DUMMYFUNCTION("""COMPUTED_VALUE"""),4.0)</f>
        <v>4</v>
      </c>
      <c r="L11" s="44">
        <f>IFERROR(__xludf.DUMMYFUNCTION("""COMPUTED_VALUE"""),2.0)</f>
        <v>2</v>
      </c>
      <c r="M11" s="44">
        <f>IFERROR(__xludf.DUMMYFUNCTION("""COMPUTED_VALUE"""),2.0)</f>
        <v>2</v>
      </c>
      <c r="N11" s="44">
        <f>IFERROR(__xludf.DUMMYFUNCTION("""COMPUTED_VALUE"""),0.0)</f>
        <v>0</v>
      </c>
      <c r="O11" s="44">
        <f>IFERROR(__xludf.DUMMYFUNCTION("""COMPUTED_VALUE"""),0.0)</f>
        <v>0</v>
      </c>
      <c r="P11" s="44">
        <f>IFERROR(__xludf.DUMMYFUNCTION("""COMPUTED_VALUE"""),0.0)</f>
        <v>0</v>
      </c>
      <c r="Q11" s="44">
        <f>IFERROR(__xludf.DUMMYFUNCTION("""COMPUTED_VALUE"""),1.0)</f>
        <v>1</v>
      </c>
      <c r="R11" s="44">
        <f>IFERROR(__xludf.DUMMYFUNCTION("""COMPUTED_VALUE"""),2.0)</f>
        <v>2</v>
      </c>
      <c r="S11" s="44">
        <f>IFERROR(__xludf.DUMMYFUNCTION("""COMPUTED_VALUE"""),1.0)</f>
        <v>1</v>
      </c>
      <c r="T11" s="44">
        <f>IFERROR(__xludf.DUMMYFUNCTION("""COMPUTED_VALUE"""),0.0)</f>
        <v>0</v>
      </c>
      <c r="U11" s="44">
        <f>IFERROR(__xludf.DUMMYFUNCTION("""COMPUTED_VALUE"""),0.0)</f>
        <v>0</v>
      </c>
      <c r="V11" s="44">
        <f>IFERROR(__xludf.DUMMYFUNCTION("""COMPUTED_VALUE"""),0.0)</f>
        <v>0</v>
      </c>
      <c r="W11" s="44">
        <f>IFERROR(__xludf.DUMMYFUNCTION("""COMPUTED_VALUE"""),1.0)</f>
        <v>1</v>
      </c>
      <c r="X11" s="44">
        <f>IFERROR(__xludf.DUMMYFUNCTION("""COMPUTED_VALUE"""),0.0)</f>
        <v>0</v>
      </c>
      <c r="Y11" s="44">
        <f>IFERROR(__xludf.DUMMYFUNCTION("""COMPUTED_VALUE"""),0.0)</f>
        <v>0</v>
      </c>
      <c r="Z11" s="44">
        <f>IFERROR(__xludf.DUMMYFUNCTION("""COMPUTED_VALUE"""),0.0)</f>
        <v>0</v>
      </c>
      <c r="AA11" s="44">
        <f>IFERROR(__xludf.DUMMYFUNCTION("""COMPUTED_VALUE"""),1.0)</f>
        <v>1</v>
      </c>
      <c r="AB11" s="44">
        <f>IFERROR(__xludf.DUMMYFUNCTION("""COMPUTED_VALUE"""),0.0)</f>
        <v>0</v>
      </c>
      <c r="AC11" s="44">
        <f>IFERROR(__xludf.DUMMYFUNCTION("""COMPUTED_VALUE"""),3.0)</f>
        <v>3</v>
      </c>
      <c r="AD11" s="44">
        <f>IFERROR(__xludf.DUMMYFUNCTION("""COMPUTED_VALUE"""),0.0)</f>
        <v>0</v>
      </c>
      <c r="AE11" s="44">
        <f>IFERROR(__xludf.DUMMYFUNCTION("""COMPUTED_VALUE"""),0.0)</f>
        <v>0</v>
      </c>
      <c r="AF11" s="44">
        <f>IFERROR(__xludf.DUMMYFUNCTION("""COMPUTED_VALUE"""),0.0)</f>
        <v>0</v>
      </c>
      <c r="AG11" s="44">
        <f>IFERROR(__xludf.DUMMYFUNCTION("""COMPUTED_VALUE"""),0.0)</f>
        <v>0</v>
      </c>
      <c r="AH11" s="44">
        <f>IFERROR(__xludf.DUMMYFUNCTION("""COMPUTED_VALUE"""),1.0)</f>
        <v>1</v>
      </c>
      <c r="AI11" s="44">
        <f>IFERROR(__xludf.DUMMYFUNCTION("""COMPUTED_VALUE"""),0.0)</f>
        <v>0</v>
      </c>
      <c r="AJ11" s="44">
        <f>IFERROR(__xludf.DUMMYFUNCTION("""COMPUTED_VALUE"""),0.0)</f>
        <v>0</v>
      </c>
      <c r="AK11" s="44">
        <f>IFERROR(__xludf.DUMMYFUNCTION("""COMPUTED_VALUE"""),0.0)</f>
        <v>0</v>
      </c>
      <c r="AL11" s="44">
        <f>IFERROR(__xludf.DUMMYFUNCTION("""COMPUTED_VALUE"""),0.0)</f>
        <v>0</v>
      </c>
      <c r="AM11" s="44">
        <f>IFERROR(__xludf.DUMMYFUNCTION("""COMPUTED_VALUE"""),124.0)</f>
        <v>124</v>
      </c>
      <c r="AN11" s="44">
        <f>IFERROR(__xludf.DUMMYFUNCTION("""COMPUTED_VALUE"""),0.0)</f>
        <v>0</v>
      </c>
      <c r="AO11" s="44">
        <f>IFERROR(__xludf.DUMMYFUNCTION("""COMPUTED_VALUE"""),0.0)</f>
        <v>0</v>
      </c>
      <c r="AP11" s="44">
        <f>IFERROR(__xludf.DUMMYFUNCTION("""COMPUTED_VALUE"""),0.0)</f>
        <v>0</v>
      </c>
      <c r="AQ11" s="44">
        <f>IFERROR(__xludf.DUMMYFUNCTION("""COMPUTED_VALUE"""),0.0)</f>
        <v>0</v>
      </c>
      <c r="AR11" s="44">
        <f>IFERROR(__xludf.DUMMYFUNCTION("""COMPUTED_VALUE"""),13.0)</f>
        <v>13</v>
      </c>
      <c r="AS11" s="44">
        <f>IFERROR(__xludf.DUMMYFUNCTION("""COMPUTED_VALUE"""),5.0)</f>
        <v>5</v>
      </c>
      <c r="AT11" s="44">
        <f>IFERROR(__xludf.DUMMYFUNCTION("""COMPUTED_VALUE"""),0.0)</f>
        <v>0</v>
      </c>
      <c r="AU11" s="44">
        <f>IFERROR(__xludf.DUMMYFUNCTION("""COMPUTED_VALUE"""),23.0)</f>
        <v>23</v>
      </c>
      <c r="AV11" s="44">
        <f>IFERROR(__xludf.DUMMYFUNCTION("""COMPUTED_VALUE"""),2.0)</f>
        <v>2</v>
      </c>
      <c r="AW11" s="44">
        <f>IFERROR(__xludf.DUMMYFUNCTION("""COMPUTED_VALUE"""),0.0)</f>
        <v>0</v>
      </c>
      <c r="AX11" s="45">
        <f t="shared" si="2"/>
        <v>188</v>
      </c>
    </row>
    <row r="12" ht="15.75" customHeight="1">
      <c r="A12" s="46" t="s">
        <v>23</v>
      </c>
      <c r="B12" s="47" t="s">
        <v>23</v>
      </c>
      <c r="C12" s="48">
        <v>9.0</v>
      </c>
      <c r="D12" s="48">
        <v>574.0</v>
      </c>
      <c r="E12" s="49">
        <f>IFERROR(__xludf.DUMMYFUNCTION("""COMPUTED_VALUE"""),199.0)</f>
        <v>199</v>
      </c>
      <c r="F12" s="49">
        <f>IFERROR(__xludf.DUMMYFUNCTION("""COMPUTED_VALUE"""),1.0)</f>
        <v>1</v>
      </c>
      <c r="G12" s="49">
        <f>IFERROR(__xludf.DUMMYFUNCTION("""COMPUTED_VALUE"""),1.0)</f>
        <v>1</v>
      </c>
      <c r="H12" s="49">
        <f>IFERROR(__xludf.DUMMYFUNCTION("""COMPUTED_VALUE"""),198.0)</f>
        <v>198</v>
      </c>
      <c r="I12" s="44">
        <f>IFERROR(__xludf.DUMMYFUNCTION("""COMPUTED_VALUE"""),0.0)</f>
        <v>0</v>
      </c>
      <c r="J12" s="44">
        <f>IFERROR(__xludf.DUMMYFUNCTION("""COMPUTED_VALUE"""),1.0)</f>
        <v>1</v>
      </c>
      <c r="K12" s="44">
        <f>IFERROR(__xludf.DUMMYFUNCTION("""COMPUTED_VALUE"""),1.0)</f>
        <v>1</v>
      </c>
      <c r="L12" s="44">
        <f>IFERROR(__xludf.DUMMYFUNCTION("""COMPUTED_VALUE"""),2.0)</f>
        <v>2</v>
      </c>
      <c r="M12" s="44">
        <f>IFERROR(__xludf.DUMMYFUNCTION("""COMPUTED_VALUE"""),3.0)</f>
        <v>3</v>
      </c>
      <c r="N12" s="44">
        <f>IFERROR(__xludf.DUMMYFUNCTION("""COMPUTED_VALUE"""),0.0)</f>
        <v>0</v>
      </c>
      <c r="O12" s="44">
        <f>IFERROR(__xludf.DUMMYFUNCTION("""COMPUTED_VALUE"""),1.0)</f>
        <v>1</v>
      </c>
      <c r="P12" s="44">
        <f>IFERROR(__xludf.DUMMYFUNCTION("""COMPUTED_VALUE"""),0.0)</f>
        <v>0</v>
      </c>
      <c r="Q12" s="44">
        <f>IFERROR(__xludf.DUMMYFUNCTION("""COMPUTED_VALUE"""),0.0)</f>
        <v>0</v>
      </c>
      <c r="R12" s="44">
        <f>IFERROR(__xludf.DUMMYFUNCTION("""COMPUTED_VALUE"""),1.0)</f>
        <v>1</v>
      </c>
      <c r="S12" s="44">
        <f>IFERROR(__xludf.DUMMYFUNCTION("""COMPUTED_VALUE"""),3.0)</f>
        <v>3</v>
      </c>
      <c r="T12" s="44">
        <f>IFERROR(__xludf.DUMMYFUNCTION("""COMPUTED_VALUE"""),1.0)</f>
        <v>1</v>
      </c>
      <c r="U12" s="44">
        <f>IFERROR(__xludf.DUMMYFUNCTION("""COMPUTED_VALUE"""),0.0)</f>
        <v>0</v>
      </c>
      <c r="V12" s="44">
        <f>IFERROR(__xludf.DUMMYFUNCTION("""COMPUTED_VALUE"""),0.0)</f>
        <v>0</v>
      </c>
      <c r="W12" s="44">
        <f>IFERROR(__xludf.DUMMYFUNCTION("""COMPUTED_VALUE"""),0.0)</f>
        <v>0</v>
      </c>
      <c r="X12" s="44">
        <f>IFERROR(__xludf.DUMMYFUNCTION("""COMPUTED_VALUE"""),0.0)</f>
        <v>0</v>
      </c>
      <c r="Y12" s="44">
        <f>IFERROR(__xludf.DUMMYFUNCTION("""COMPUTED_VALUE"""),0.0)</f>
        <v>0</v>
      </c>
      <c r="Z12" s="44">
        <f>IFERROR(__xludf.DUMMYFUNCTION("""COMPUTED_VALUE"""),0.0)</f>
        <v>0</v>
      </c>
      <c r="AA12" s="44">
        <f>IFERROR(__xludf.DUMMYFUNCTION("""COMPUTED_VALUE"""),2.0)</f>
        <v>2</v>
      </c>
      <c r="AB12" s="44">
        <f>IFERROR(__xludf.DUMMYFUNCTION("""COMPUTED_VALUE"""),0.0)</f>
        <v>0</v>
      </c>
      <c r="AC12" s="44">
        <f>IFERROR(__xludf.DUMMYFUNCTION("""COMPUTED_VALUE"""),2.0)</f>
        <v>2</v>
      </c>
      <c r="AD12" s="44">
        <f>IFERROR(__xludf.DUMMYFUNCTION("""COMPUTED_VALUE"""),1.0)</f>
        <v>1</v>
      </c>
      <c r="AE12" s="44">
        <f>IFERROR(__xludf.DUMMYFUNCTION("""COMPUTED_VALUE"""),0.0)</f>
        <v>0</v>
      </c>
      <c r="AF12" s="44">
        <f>IFERROR(__xludf.DUMMYFUNCTION("""COMPUTED_VALUE"""),0.0)</f>
        <v>0</v>
      </c>
      <c r="AG12" s="44">
        <f>IFERROR(__xludf.DUMMYFUNCTION("""COMPUTED_VALUE"""),0.0)</f>
        <v>0</v>
      </c>
      <c r="AH12" s="44">
        <f>IFERROR(__xludf.DUMMYFUNCTION("""COMPUTED_VALUE"""),0.0)</f>
        <v>0</v>
      </c>
      <c r="AI12" s="44">
        <f>IFERROR(__xludf.DUMMYFUNCTION("""COMPUTED_VALUE"""),0.0)</f>
        <v>0</v>
      </c>
      <c r="AJ12" s="44">
        <f>IFERROR(__xludf.DUMMYFUNCTION("""COMPUTED_VALUE"""),1.0)</f>
        <v>1</v>
      </c>
      <c r="AK12" s="44">
        <f>IFERROR(__xludf.DUMMYFUNCTION("""COMPUTED_VALUE"""),0.0)</f>
        <v>0</v>
      </c>
      <c r="AL12" s="44">
        <f>IFERROR(__xludf.DUMMYFUNCTION("""COMPUTED_VALUE"""),0.0)</f>
        <v>0</v>
      </c>
      <c r="AM12" s="44">
        <f>IFERROR(__xludf.DUMMYFUNCTION("""COMPUTED_VALUE"""),139.0)</f>
        <v>139</v>
      </c>
      <c r="AN12" s="44">
        <f>IFERROR(__xludf.DUMMYFUNCTION("""COMPUTED_VALUE"""),1.0)</f>
        <v>1</v>
      </c>
      <c r="AO12" s="44">
        <f>IFERROR(__xludf.DUMMYFUNCTION("""COMPUTED_VALUE"""),0.0)</f>
        <v>0</v>
      </c>
      <c r="AP12" s="44">
        <f>IFERROR(__xludf.DUMMYFUNCTION("""COMPUTED_VALUE"""),0.0)</f>
        <v>0</v>
      </c>
      <c r="AQ12" s="44">
        <f>IFERROR(__xludf.DUMMYFUNCTION("""COMPUTED_VALUE"""),0.0)</f>
        <v>0</v>
      </c>
      <c r="AR12" s="44">
        <f>IFERROR(__xludf.DUMMYFUNCTION("""COMPUTED_VALUE"""),8.0)</f>
        <v>8</v>
      </c>
      <c r="AS12" s="44">
        <f>IFERROR(__xludf.DUMMYFUNCTION("""COMPUTED_VALUE"""),6.0)</f>
        <v>6</v>
      </c>
      <c r="AT12" s="44">
        <f>IFERROR(__xludf.DUMMYFUNCTION("""COMPUTED_VALUE"""),0.0)</f>
        <v>0</v>
      </c>
      <c r="AU12" s="44">
        <f>IFERROR(__xludf.DUMMYFUNCTION("""COMPUTED_VALUE"""),25.0)</f>
        <v>25</v>
      </c>
      <c r="AV12" s="44">
        <f>IFERROR(__xludf.DUMMYFUNCTION("""COMPUTED_VALUE"""),0.0)</f>
        <v>0</v>
      </c>
      <c r="AW12" s="44">
        <f>IFERROR(__xludf.DUMMYFUNCTION("""COMPUTED_VALUE"""),0.0)</f>
        <v>0</v>
      </c>
      <c r="AX12" s="45">
        <f t="shared" si="2"/>
        <v>198</v>
      </c>
    </row>
  </sheetData>
  <conditionalFormatting sqref="AX4:AX12">
    <cfRule type="cellIs" dxfId="4" priority="1" operator="equal">
      <formula>H4</formula>
    </cfRule>
  </conditionalFormatting>
  <conditionalFormatting sqref="AX4:AX12">
    <cfRule type="cellIs" dxfId="5" priority="2" operator="notEqual">
      <formula>H4</formula>
    </cfRule>
  </conditionalFormatting>
  <dataValidations>
    <dataValidation type="decimal" allowBlank="1" showDropDown="1" sqref="F4:X12">
      <formula1>0.0</formula1>
      <formula2>600.0</formula2>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12.63"/>
    <col customWidth="1" min="3" max="3" width="11.0"/>
    <col customWidth="1" min="4" max="4" width="13.13"/>
    <col customWidth="1" min="5" max="50" width="8.88"/>
  </cols>
  <sheetData>
    <row r="1" ht="109.5" customHeight="1">
      <c r="A1" s="27"/>
      <c r="B1" s="27"/>
      <c r="C1" s="27"/>
      <c r="D1" s="28">
        <f>SUM(D4:D8)</f>
        <v>2720</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SUM(E4:E8)</f>
        <v>1358</v>
      </c>
      <c r="F2" s="10">
        <f t="shared" si="1"/>
        <v>7</v>
      </c>
      <c r="G2" s="10">
        <f t="shared" si="1"/>
        <v>15</v>
      </c>
      <c r="H2" s="10">
        <f t="shared" si="1"/>
        <v>1336</v>
      </c>
      <c r="I2" s="11">
        <f t="shared" si="1"/>
        <v>7</v>
      </c>
      <c r="J2" s="11">
        <f t="shared" si="1"/>
        <v>6</v>
      </c>
      <c r="K2" s="11">
        <f t="shared" si="1"/>
        <v>18</v>
      </c>
      <c r="L2" s="11">
        <f t="shared" si="1"/>
        <v>1</v>
      </c>
      <c r="M2" s="11">
        <f t="shared" si="1"/>
        <v>7</v>
      </c>
      <c r="N2" s="11">
        <f t="shared" si="1"/>
        <v>5</v>
      </c>
      <c r="O2" s="11">
        <f t="shared" si="1"/>
        <v>0</v>
      </c>
      <c r="P2" s="11">
        <f t="shared" si="1"/>
        <v>1</v>
      </c>
      <c r="Q2" s="11">
        <f t="shared" si="1"/>
        <v>2</v>
      </c>
      <c r="R2" s="11">
        <f t="shared" si="1"/>
        <v>30</v>
      </c>
      <c r="S2" s="11">
        <f t="shared" si="1"/>
        <v>1</v>
      </c>
      <c r="T2" s="11">
        <f t="shared" si="1"/>
        <v>2</v>
      </c>
      <c r="U2" s="11">
        <f t="shared" si="1"/>
        <v>0</v>
      </c>
      <c r="V2" s="11">
        <f t="shared" si="1"/>
        <v>70</v>
      </c>
      <c r="W2" s="11">
        <f t="shared" si="1"/>
        <v>2</v>
      </c>
      <c r="X2" s="11">
        <f t="shared" si="1"/>
        <v>3</v>
      </c>
      <c r="Y2" s="11">
        <f t="shared" si="1"/>
        <v>3</v>
      </c>
      <c r="Z2" s="11">
        <f t="shared" si="1"/>
        <v>3</v>
      </c>
      <c r="AA2" s="11">
        <f t="shared" si="1"/>
        <v>1</v>
      </c>
      <c r="AB2" s="11">
        <f t="shared" si="1"/>
        <v>4</v>
      </c>
      <c r="AC2" s="11">
        <f t="shared" si="1"/>
        <v>4</v>
      </c>
      <c r="AD2" s="11">
        <f t="shared" si="1"/>
        <v>1</v>
      </c>
      <c r="AE2" s="11">
        <f t="shared" si="1"/>
        <v>3</v>
      </c>
      <c r="AF2" s="11">
        <f t="shared" si="1"/>
        <v>0</v>
      </c>
      <c r="AG2" s="11">
        <f t="shared" si="1"/>
        <v>1</v>
      </c>
      <c r="AH2" s="11">
        <f t="shared" si="1"/>
        <v>2</v>
      </c>
      <c r="AI2" s="11">
        <f t="shared" si="1"/>
        <v>1</v>
      </c>
      <c r="AJ2" s="11">
        <f t="shared" si="1"/>
        <v>1</v>
      </c>
      <c r="AK2" s="11">
        <f t="shared" si="1"/>
        <v>1</v>
      </c>
      <c r="AL2" s="11">
        <f t="shared" si="1"/>
        <v>0</v>
      </c>
      <c r="AM2" s="11">
        <f t="shared" si="1"/>
        <v>205</v>
      </c>
      <c r="AN2" s="11">
        <f t="shared" si="1"/>
        <v>3</v>
      </c>
      <c r="AO2" s="11">
        <f t="shared" si="1"/>
        <v>25</v>
      </c>
      <c r="AP2" s="11">
        <f t="shared" si="1"/>
        <v>0</v>
      </c>
      <c r="AQ2" s="11">
        <f t="shared" si="1"/>
        <v>1</v>
      </c>
      <c r="AR2" s="11">
        <f t="shared" si="1"/>
        <v>539</v>
      </c>
      <c r="AS2" s="11">
        <f t="shared" si="1"/>
        <v>3</v>
      </c>
      <c r="AT2" s="11">
        <f t="shared" si="1"/>
        <v>0</v>
      </c>
      <c r="AU2" s="11">
        <f t="shared" si="1"/>
        <v>370</v>
      </c>
      <c r="AV2" s="11">
        <f t="shared" si="1"/>
        <v>6</v>
      </c>
      <c r="AW2" s="11">
        <f t="shared" si="1"/>
        <v>4</v>
      </c>
      <c r="AX2" s="34">
        <f t="shared" si="1"/>
        <v>1336</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24</v>
      </c>
      <c r="B4" s="40" t="s">
        <v>24</v>
      </c>
      <c r="C4" s="41">
        <v>1.0</v>
      </c>
      <c r="D4" s="41">
        <v>538.0</v>
      </c>
      <c r="E4" s="49">
        <f>IFERROR(__xludf.DUMMYFUNCTION("IMPORTRANGE(""https://docs.google.com/spreadsheets/d/1aQPUbKw0PmyJuWE-p_ZVkrD-_m6E7v2qRjwMLEF9q_8/edit?gid=0#gid=0"",""E4:AW8"")"),278.0)</f>
        <v>278</v>
      </c>
      <c r="F4" s="49">
        <f>IFERROR(__xludf.DUMMYFUNCTION("""COMPUTED_VALUE"""),3.0)</f>
        <v>3</v>
      </c>
      <c r="G4" s="49">
        <f>IFERROR(__xludf.DUMMYFUNCTION("""COMPUTED_VALUE"""),3.0)</f>
        <v>3</v>
      </c>
      <c r="H4" s="49">
        <f>IFERROR(__xludf.DUMMYFUNCTION("""COMPUTED_VALUE"""),275.0)</f>
        <v>275</v>
      </c>
      <c r="I4" s="44">
        <f>IFERROR(__xludf.DUMMYFUNCTION("""COMPUTED_VALUE"""),1.0)</f>
        <v>1</v>
      </c>
      <c r="J4" s="44">
        <f>IFERROR(__xludf.DUMMYFUNCTION("""COMPUTED_VALUE"""),1.0)</f>
        <v>1</v>
      </c>
      <c r="K4" s="44">
        <f>IFERROR(__xludf.DUMMYFUNCTION("""COMPUTED_VALUE"""),4.0)</f>
        <v>4</v>
      </c>
      <c r="L4" s="44">
        <f>IFERROR(__xludf.DUMMYFUNCTION("""COMPUTED_VALUE"""),1.0)</f>
        <v>1</v>
      </c>
      <c r="M4" s="44">
        <f>IFERROR(__xludf.DUMMYFUNCTION("""COMPUTED_VALUE"""),2.0)</f>
        <v>2</v>
      </c>
      <c r="N4" s="44">
        <f>IFERROR(__xludf.DUMMYFUNCTION("""COMPUTED_VALUE"""),1.0)</f>
        <v>1</v>
      </c>
      <c r="O4" s="44">
        <f>IFERROR(__xludf.DUMMYFUNCTION("""COMPUTED_VALUE"""),0.0)</f>
        <v>0</v>
      </c>
      <c r="P4" s="44">
        <f>IFERROR(__xludf.DUMMYFUNCTION("""COMPUTED_VALUE"""),0.0)</f>
        <v>0</v>
      </c>
      <c r="Q4" s="44">
        <f>IFERROR(__xludf.DUMMYFUNCTION("""COMPUTED_VALUE"""),0.0)</f>
        <v>0</v>
      </c>
      <c r="R4" s="44">
        <f>IFERROR(__xludf.DUMMYFUNCTION("""COMPUTED_VALUE"""),2.0)</f>
        <v>2</v>
      </c>
      <c r="S4" s="44">
        <f>IFERROR(__xludf.DUMMYFUNCTION("""COMPUTED_VALUE"""),0.0)</f>
        <v>0</v>
      </c>
      <c r="T4" s="44">
        <f>IFERROR(__xludf.DUMMYFUNCTION("""COMPUTED_VALUE"""),1.0)</f>
        <v>1</v>
      </c>
      <c r="U4" s="44">
        <f>IFERROR(__xludf.DUMMYFUNCTION("""COMPUTED_VALUE"""),0.0)</f>
        <v>0</v>
      </c>
      <c r="V4" s="44">
        <f>IFERROR(__xludf.DUMMYFUNCTION("""COMPUTED_VALUE"""),15.0)</f>
        <v>15</v>
      </c>
      <c r="W4" s="44">
        <f>IFERROR(__xludf.DUMMYFUNCTION("""COMPUTED_VALUE"""),0.0)</f>
        <v>0</v>
      </c>
      <c r="X4" s="44">
        <f>IFERROR(__xludf.DUMMYFUNCTION("""COMPUTED_VALUE"""),0.0)</f>
        <v>0</v>
      </c>
      <c r="Y4" s="44">
        <f>IFERROR(__xludf.DUMMYFUNCTION("""COMPUTED_VALUE"""),0.0)</f>
        <v>0</v>
      </c>
      <c r="Z4" s="44">
        <f>IFERROR(__xludf.DUMMYFUNCTION("""COMPUTED_VALUE"""),2.0)</f>
        <v>2</v>
      </c>
      <c r="AA4" s="44">
        <f>IFERROR(__xludf.DUMMYFUNCTION("""COMPUTED_VALUE"""),0.0)</f>
        <v>0</v>
      </c>
      <c r="AB4" s="44">
        <f>IFERROR(__xludf.DUMMYFUNCTION("""COMPUTED_VALUE"""),0.0)</f>
        <v>0</v>
      </c>
      <c r="AC4" s="44">
        <f>IFERROR(__xludf.DUMMYFUNCTION("""COMPUTED_VALUE"""),1.0)</f>
        <v>1</v>
      </c>
      <c r="AD4" s="44">
        <f>IFERROR(__xludf.DUMMYFUNCTION("""COMPUTED_VALUE"""),0.0)</f>
        <v>0</v>
      </c>
      <c r="AE4" s="44">
        <f>IFERROR(__xludf.DUMMYFUNCTION("""COMPUTED_VALUE"""),0.0)</f>
        <v>0</v>
      </c>
      <c r="AF4" s="44">
        <f>IFERROR(__xludf.DUMMYFUNCTION("""COMPUTED_VALUE"""),0.0)</f>
        <v>0</v>
      </c>
      <c r="AG4" s="44">
        <f>IFERROR(__xludf.DUMMYFUNCTION("""COMPUTED_VALUE"""),0.0)</f>
        <v>0</v>
      </c>
      <c r="AH4" s="44">
        <f>IFERROR(__xludf.DUMMYFUNCTION("""COMPUTED_VALUE"""),1.0)</f>
        <v>1</v>
      </c>
      <c r="AI4" s="44">
        <f>IFERROR(__xludf.DUMMYFUNCTION("""COMPUTED_VALUE"""),0.0)</f>
        <v>0</v>
      </c>
      <c r="AJ4" s="44">
        <f>IFERROR(__xludf.DUMMYFUNCTION("""COMPUTED_VALUE"""),0.0)</f>
        <v>0</v>
      </c>
      <c r="AK4" s="44">
        <f>IFERROR(__xludf.DUMMYFUNCTION("""COMPUTED_VALUE"""),0.0)</f>
        <v>0</v>
      </c>
      <c r="AL4" s="44">
        <f>IFERROR(__xludf.DUMMYFUNCTION("""COMPUTED_VALUE"""),0.0)</f>
        <v>0</v>
      </c>
      <c r="AM4" s="44">
        <f>IFERROR(__xludf.DUMMYFUNCTION("""COMPUTED_VALUE"""),36.0)</f>
        <v>36</v>
      </c>
      <c r="AN4" s="44">
        <f>IFERROR(__xludf.DUMMYFUNCTION("""COMPUTED_VALUE"""),0.0)</f>
        <v>0</v>
      </c>
      <c r="AO4" s="44">
        <f>IFERROR(__xludf.DUMMYFUNCTION("""COMPUTED_VALUE"""),4.0)</f>
        <v>4</v>
      </c>
      <c r="AP4" s="44">
        <f>IFERROR(__xludf.DUMMYFUNCTION("""COMPUTED_VALUE"""),0.0)</f>
        <v>0</v>
      </c>
      <c r="AQ4" s="44">
        <f>IFERROR(__xludf.DUMMYFUNCTION("""COMPUTED_VALUE"""),1.0)</f>
        <v>1</v>
      </c>
      <c r="AR4" s="44">
        <f>IFERROR(__xludf.DUMMYFUNCTION("""COMPUTED_VALUE"""),119.0)</f>
        <v>119</v>
      </c>
      <c r="AS4" s="44">
        <f>IFERROR(__xludf.DUMMYFUNCTION("""COMPUTED_VALUE"""),0.0)</f>
        <v>0</v>
      </c>
      <c r="AT4" s="44">
        <f>IFERROR(__xludf.DUMMYFUNCTION("""COMPUTED_VALUE"""),0.0)</f>
        <v>0</v>
      </c>
      <c r="AU4" s="44">
        <f>IFERROR(__xludf.DUMMYFUNCTION("""COMPUTED_VALUE"""),81.0)</f>
        <v>81</v>
      </c>
      <c r="AV4" s="44">
        <f>IFERROR(__xludf.DUMMYFUNCTION("""COMPUTED_VALUE"""),1.0)</f>
        <v>1</v>
      </c>
      <c r="AW4" s="44">
        <f>IFERROR(__xludf.DUMMYFUNCTION("""COMPUTED_VALUE"""),1.0)</f>
        <v>1</v>
      </c>
      <c r="AX4" s="45">
        <f t="shared" ref="AX4:AX8" si="2">SUM(I4:AW4)</f>
        <v>275</v>
      </c>
    </row>
    <row r="5" ht="15.75" customHeight="1">
      <c r="A5" s="46" t="s">
        <v>24</v>
      </c>
      <c r="B5" s="47" t="s">
        <v>24</v>
      </c>
      <c r="C5" s="48">
        <v>2.0</v>
      </c>
      <c r="D5" s="48">
        <v>549.0</v>
      </c>
      <c r="E5" s="49">
        <f>IFERROR(__xludf.DUMMYFUNCTION("""COMPUTED_VALUE"""),272.0)</f>
        <v>272</v>
      </c>
      <c r="F5" s="49">
        <f>IFERROR(__xludf.DUMMYFUNCTION("""COMPUTED_VALUE"""),1.0)</f>
        <v>1</v>
      </c>
      <c r="G5" s="49">
        <f>IFERROR(__xludf.DUMMYFUNCTION("""COMPUTED_VALUE"""),3.0)</f>
        <v>3</v>
      </c>
      <c r="H5" s="49">
        <f>IFERROR(__xludf.DUMMYFUNCTION("""COMPUTED_VALUE"""),269.0)</f>
        <v>269</v>
      </c>
      <c r="I5" s="44">
        <f>IFERROR(__xludf.DUMMYFUNCTION("""COMPUTED_VALUE"""),2.0)</f>
        <v>2</v>
      </c>
      <c r="J5" s="44">
        <f>IFERROR(__xludf.DUMMYFUNCTION("""COMPUTED_VALUE"""),0.0)</f>
        <v>0</v>
      </c>
      <c r="K5" s="44">
        <f>IFERROR(__xludf.DUMMYFUNCTION("""COMPUTED_VALUE"""),6.0)</f>
        <v>6</v>
      </c>
      <c r="L5" s="44">
        <f>IFERROR(__xludf.DUMMYFUNCTION("""COMPUTED_VALUE"""),0.0)</f>
        <v>0</v>
      </c>
      <c r="M5" s="44">
        <f>IFERROR(__xludf.DUMMYFUNCTION("""COMPUTED_VALUE"""),1.0)</f>
        <v>1</v>
      </c>
      <c r="N5" s="44">
        <f>IFERROR(__xludf.DUMMYFUNCTION("""COMPUTED_VALUE"""),2.0)</f>
        <v>2</v>
      </c>
      <c r="O5" s="44">
        <f>IFERROR(__xludf.DUMMYFUNCTION("""COMPUTED_VALUE"""),0.0)</f>
        <v>0</v>
      </c>
      <c r="P5" s="44">
        <f>IFERROR(__xludf.DUMMYFUNCTION("""COMPUTED_VALUE"""),1.0)</f>
        <v>1</v>
      </c>
      <c r="Q5" s="44">
        <f>IFERROR(__xludf.DUMMYFUNCTION("""COMPUTED_VALUE"""),1.0)</f>
        <v>1</v>
      </c>
      <c r="R5" s="44">
        <f>IFERROR(__xludf.DUMMYFUNCTION("""COMPUTED_VALUE"""),6.0)</f>
        <v>6</v>
      </c>
      <c r="S5" s="44">
        <f>IFERROR(__xludf.DUMMYFUNCTION("""COMPUTED_VALUE"""),0.0)</f>
        <v>0</v>
      </c>
      <c r="T5" s="44">
        <f>IFERROR(__xludf.DUMMYFUNCTION("""COMPUTED_VALUE"""),0.0)</f>
        <v>0</v>
      </c>
      <c r="U5" s="44">
        <f>IFERROR(__xludf.DUMMYFUNCTION("""COMPUTED_VALUE"""),0.0)</f>
        <v>0</v>
      </c>
      <c r="V5" s="44">
        <f>IFERROR(__xludf.DUMMYFUNCTION("""COMPUTED_VALUE"""),13.0)</f>
        <v>13</v>
      </c>
      <c r="W5" s="44">
        <f>IFERROR(__xludf.DUMMYFUNCTION("""COMPUTED_VALUE"""),1.0)</f>
        <v>1</v>
      </c>
      <c r="X5" s="44">
        <f>IFERROR(__xludf.DUMMYFUNCTION("""COMPUTED_VALUE"""),0.0)</f>
        <v>0</v>
      </c>
      <c r="Y5" s="44">
        <f>IFERROR(__xludf.DUMMYFUNCTION("""COMPUTED_VALUE"""),0.0)</f>
        <v>0</v>
      </c>
      <c r="Z5" s="44">
        <f>IFERROR(__xludf.DUMMYFUNCTION("""COMPUTED_VALUE"""),0.0)</f>
        <v>0</v>
      </c>
      <c r="AA5" s="44">
        <f>IFERROR(__xludf.DUMMYFUNCTION("""COMPUTED_VALUE"""),1.0)</f>
        <v>1</v>
      </c>
      <c r="AB5" s="44">
        <f>IFERROR(__xludf.DUMMYFUNCTION("""COMPUTED_VALUE"""),1.0)</f>
        <v>1</v>
      </c>
      <c r="AC5" s="44">
        <f>IFERROR(__xludf.DUMMYFUNCTION("""COMPUTED_VALUE"""),1.0)</f>
        <v>1</v>
      </c>
      <c r="AD5" s="44">
        <f>IFERROR(__xludf.DUMMYFUNCTION("""COMPUTED_VALUE"""),1.0)</f>
        <v>1</v>
      </c>
      <c r="AE5" s="44">
        <f>IFERROR(__xludf.DUMMYFUNCTION("""COMPUTED_VALUE"""),2.0)</f>
        <v>2</v>
      </c>
      <c r="AF5" s="44">
        <f>IFERROR(__xludf.DUMMYFUNCTION("""COMPUTED_VALUE"""),0.0)</f>
        <v>0</v>
      </c>
      <c r="AG5" s="44">
        <f>IFERROR(__xludf.DUMMYFUNCTION("""COMPUTED_VALUE"""),1.0)</f>
        <v>1</v>
      </c>
      <c r="AH5" s="44">
        <f>IFERROR(__xludf.DUMMYFUNCTION("""COMPUTED_VALUE"""),0.0)</f>
        <v>0</v>
      </c>
      <c r="AI5" s="44">
        <f>IFERROR(__xludf.DUMMYFUNCTION("""COMPUTED_VALUE"""),1.0)</f>
        <v>1</v>
      </c>
      <c r="AJ5" s="44">
        <f>IFERROR(__xludf.DUMMYFUNCTION("""COMPUTED_VALUE"""),0.0)</f>
        <v>0</v>
      </c>
      <c r="AK5" s="44">
        <f>IFERROR(__xludf.DUMMYFUNCTION("""COMPUTED_VALUE"""),0.0)</f>
        <v>0</v>
      </c>
      <c r="AL5" s="44">
        <f>IFERROR(__xludf.DUMMYFUNCTION("""COMPUTED_VALUE"""),0.0)</f>
        <v>0</v>
      </c>
      <c r="AM5" s="44">
        <f>IFERROR(__xludf.DUMMYFUNCTION("""COMPUTED_VALUE"""),43.0)</f>
        <v>43</v>
      </c>
      <c r="AN5" s="44">
        <f>IFERROR(__xludf.DUMMYFUNCTION("""COMPUTED_VALUE"""),1.0)</f>
        <v>1</v>
      </c>
      <c r="AO5" s="44">
        <f>IFERROR(__xludf.DUMMYFUNCTION("""COMPUTED_VALUE"""),3.0)</f>
        <v>3</v>
      </c>
      <c r="AP5" s="44">
        <f>IFERROR(__xludf.DUMMYFUNCTION("""COMPUTED_VALUE"""),0.0)</f>
        <v>0</v>
      </c>
      <c r="AQ5" s="44">
        <f>IFERROR(__xludf.DUMMYFUNCTION("""COMPUTED_VALUE"""),0.0)</f>
        <v>0</v>
      </c>
      <c r="AR5" s="44">
        <f>IFERROR(__xludf.DUMMYFUNCTION("""COMPUTED_VALUE"""),98.0)</f>
        <v>98</v>
      </c>
      <c r="AS5" s="44">
        <f>IFERROR(__xludf.DUMMYFUNCTION("""COMPUTED_VALUE"""),0.0)</f>
        <v>0</v>
      </c>
      <c r="AT5" s="44">
        <f>IFERROR(__xludf.DUMMYFUNCTION("""COMPUTED_VALUE"""),0.0)</f>
        <v>0</v>
      </c>
      <c r="AU5" s="44">
        <f>IFERROR(__xludf.DUMMYFUNCTION("""COMPUTED_VALUE"""),79.0)</f>
        <v>79</v>
      </c>
      <c r="AV5" s="44">
        <f>IFERROR(__xludf.DUMMYFUNCTION("""COMPUTED_VALUE"""),3.0)</f>
        <v>3</v>
      </c>
      <c r="AW5" s="44">
        <f>IFERROR(__xludf.DUMMYFUNCTION("""COMPUTED_VALUE"""),1.0)</f>
        <v>1</v>
      </c>
      <c r="AX5" s="45">
        <f t="shared" si="2"/>
        <v>269</v>
      </c>
    </row>
    <row r="6" ht="15.75" customHeight="1">
      <c r="A6" s="46" t="s">
        <v>24</v>
      </c>
      <c r="B6" s="47" t="s">
        <v>24</v>
      </c>
      <c r="C6" s="48">
        <v>3.0</v>
      </c>
      <c r="D6" s="48">
        <v>555.0</v>
      </c>
      <c r="E6" s="49">
        <f>IFERROR(__xludf.DUMMYFUNCTION("""COMPUTED_VALUE"""),283.0)</f>
        <v>283</v>
      </c>
      <c r="F6" s="49">
        <f>IFERROR(__xludf.DUMMYFUNCTION("""COMPUTED_VALUE"""),1.0)</f>
        <v>1</v>
      </c>
      <c r="G6" s="49">
        <f>IFERROR(__xludf.DUMMYFUNCTION("""COMPUTED_VALUE"""),3.0)</f>
        <v>3</v>
      </c>
      <c r="H6" s="49">
        <f>IFERROR(__xludf.DUMMYFUNCTION("""COMPUTED_VALUE"""),279.0)</f>
        <v>279</v>
      </c>
      <c r="I6" s="44">
        <f>IFERROR(__xludf.DUMMYFUNCTION("""COMPUTED_VALUE"""),3.0)</f>
        <v>3</v>
      </c>
      <c r="J6" s="44">
        <f>IFERROR(__xludf.DUMMYFUNCTION("""COMPUTED_VALUE"""),3.0)</f>
        <v>3</v>
      </c>
      <c r="K6" s="44">
        <f>IFERROR(__xludf.DUMMYFUNCTION("""COMPUTED_VALUE"""),3.0)</f>
        <v>3</v>
      </c>
      <c r="L6" s="44">
        <f>IFERROR(__xludf.DUMMYFUNCTION("""COMPUTED_VALUE"""),0.0)</f>
        <v>0</v>
      </c>
      <c r="M6" s="44">
        <f>IFERROR(__xludf.DUMMYFUNCTION("""COMPUTED_VALUE"""),1.0)</f>
        <v>1</v>
      </c>
      <c r="N6" s="44">
        <f>IFERROR(__xludf.DUMMYFUNCTION("""COMPUTED_VALUE"""),2.0)</f>
        <v>2</v>
      </c>
      <c r="O6" s="44">
        <f>IFERROR(__xludf.DUMMYFUNCTION("""COMPUTED_VALUE"""),0.0)</f>
        <v>0</v>
      </c>
      <c r="P6" s="44">
        <f>IFERROR(__xludf.DUMMYFUNCTION("""COMPUTED_VALUE"""),0.0)</f>
        <v>0</v>
      </c>
      <c r="Q6" s="44">
        <f>IFERROR(__xludf.DUMMYFUNCTION("""COMPUTED_VALUE"""),1.0)</f>
        <v>1</v>
      </c>
      <c r="R6" s="44">
        <f>IFERROR(__xludf.DUMMYFUNCTION("""COMPUTED_VALUE"""),5.0)</f>
        <v>5</v>
      </c>
      <c r="S6" s="44">
        <f>IFERROR(__xludf.DUMMYFUNCTION("""COMPUTED_VALUE"""),0.0)</f>
        <v>0</v>
      </c>
      <c r="T6" s="44">
        <f>IFERROR(__xludf.DUMMYFUNCTION("""COMPUTED_VALUE"""),1.0)</f>
        <v>1</v>
      </c>
      <c r="U6" s="44">
        <f>IFERROR(__xludf.DUMMYFUNCTION("""COMPUTED_VALUE"""),0.0)</f>
        <v>0</v>
      </c>
      <c r="V6" s="44">
        <f>IFERROR(__xludf.DUMMYFUNCTION("""COMPUTED_VALUE"""),17.0)</f>
        <v>17</v>
      </c>
      <c r="W6" s="44">
        <f>IFERROR(__xludf.DUMMYFUNCTION("""COMPUTED_VALUE"""),0.0)</f>
        <v>0</v>
      </c>
      <c r="X6" s="44">
        <f>IFERROR(__xludf.DUMMYFUNCTION("""COMPUTED_VALUE"""),2.0)</f>
        <v>2</v>
      </c>
      <c r="Y6" s="44">
        <f>IFERROR(__xludf.DUMMYFUNCTION("""COMPUTED_VALUE"""),1.0)</f>
        <v>1</v>
      </c>
      <c r="Z6" s="44">
        <f>IFERROR(__xludf.DUMMYFUNCTION("""COMPUTED_VALUE"""),1.0)</f>
        <v>1</v>
      </c>
      <c r="AA6" s="44">
        <f>IFERROR(__xludf.DUMMYFUNCTION("""COMPUTED_VALUE"""),0.0)</f>
        <v>0</v>
      </c>
      <c r="AB6" s="44">
        <f>IFERROR(__xludf.DUMMYFUNCTION("""COMPUTED_VALUE"""),0.0)</f>
        <v>0</v>
      </c>
      <c r="AC6" s="44">
        <f>IFERROR(__xludf.DUMMYFUNCTION("""COMPUTED_VALUE"""),0.0)</f>
        <v>0</v>
      </c>
      <c r="AD6" s="44">
        <f>IFERROR(__xludf.DUMMYFUNCTION("""COMPUTED_VALUE"""),0.0)</f>
        <v>0</v>
      </c>
      <c r="AE6" s="44">
        <f>IFERROR(__xludf.DUMMYFUNCTION("""COMPUTED_VALUE"""),1.0)</f>
        <v>1</v>
      </c>
      <c r="AF6" s="44">
        <f>IFERROR(__xludf.DUMMYFUNCTION("""COMPUTED_VALUE"""),0.0)</f>
        <v>0</v>
      </c>
      <c r="AG6" s="44">
        <f>IFERROR(__xludf.DUMMYFUNCTION("""COMPUTED_VALUE"""),0.0)</f>
        <v>0</v>
      </c>
      <c r="AH6" s="44">
        <f>IFERROR(__xludf.DUMMYFUNCTION("""COMPUTED_VALUE"""),0.0)</f>
        <v>0</v>
      </c>
      <c r="AI6" s="44">
        <f>IFERROR(__xludf.DUMMYFUNCTION("""COMPUTED_VALUE"""),0.0)</f>
        <v>0</v>
      </c>
      <c r="AJ6" s="44">
        <f>IFERROR(__xludf.DUMMYFUNCTION("""COMPUTED_VALUE"""),1.0)</f>
        <v>1</v>
      </c>
      <c r="AK6" s="44">
        <f>IFERROR(__xludf.DUMMYFUNCTION("""COMPUTED_VALUE"""),0.0)</f>
        <v>0</v>
      </c>
      <c r="AL6" s="44">
        <f>IFERROR(__xludf.DUMMYFUNCTION("""COMPUTED_VALUE"""),0.0)</f>
        <v>0</v>
      </c>
      <c r="AM6" s="44">
        <f>IFERROR(__xludf.DUMMYFUNCTION("""COMPUTED_VALUE"""),42.0)</f>
        <v>42</v>
      </c>
      <c r="AN6" s="44">
        <f>IFERROR(__xludf.DUMMYFUNCTION("""COMPUTED_VALUE"""),0.0)</f>
        <v>0</v>
      </c>
      <c r="AO6" s="44">
        <f>IFERROR(__xludf.DUMMYFUNCTION("""COMPUTED_VALUE"""),4.0)</f>
        <v>4</v>
      </c>
      <c r="AP6" s="44">
        <f>IFERROR(__xludf.DUMMYFUNCTION("""COMPUTED_VALUE"""),0.0)</f>
        <v>0</v>
      </c>
      <c r="AQ6" s="44">
        <f>IFERROR(__xludf.DUMMYFUNCTION("""COMPUTED_VALUE"""),0.0)</f>
        <v>0</v>
      </c>
      <c r="AR6" s="44">
        <f>IFERROR(__xludf.DUMMYFUNCTION("""COMPUTED_VALUE"""),109.0)</f>
        <v>109</v>
      </c>
      <c r="AS6" s="44">
        <f>IFERROR(__xludf.DUMMYFUNCTION("""COMPUTED_VALUE"""),2.0)</f>
        <v>2</v>
      </c>
      <c r="AT6" s="44">
        <f>IFERROR(__xludf.DUMMYFUNCTION("""COMPUTED_VALUE"""),0.0)</f>
        <v>0</v>
      </c>
      <c r="AU6" s="44">
        <f>IFERROR(__xludf.DUMMYFUNCTION("""COMPUTED_VALUE"""),79.0)</f>
        <v>79</v>
      </c>
      <c r="AV6" s="44">
        <f>IFERROR(__xludf.DUMMYFUNCTION("""COMPUTED_VALUE"""),1.0)</f>
        <v>1</v>
      </c>
      <c r="AW6" s="44">
        <f>IFERROR(__xludf.DUMMYFUNCTION("""COMPUTED_VALUE"""),0.0)</f>
        <v>0</v>
      </c>
      <c r="AX6" s="45">
        <f t="shared" si="2"/>
        <v>279</v>
      </c>
    </row>
    <row r="7" ht="15.75" customHeight="1">
      <c r="A7" s="46" t="s">
        <v>24</v>
      </c>
      <c r="B7" s="47" t="s">
        <v>24</v>
      </c>
      <c r="C7" s="48">
        <v>4.0</v>
      </c>
      <c r="D7" s="48">
        <v>548.0</v>
      </c>
      <c r="E7" s="49">
        <f>IFERROR(__xludf.DUMMYFUNCTION("""COMPUTED_VALUE"""),276.0)</f>
        <v>276</v>
      </c>
      <c r="F7" s="49">
        <f>IFERROR(__xludf.DUMMYFUNCTION("""COMPUTED_VALUE"""),1.0)</f>
        <v>1</v>
      </c>
      <c r="G7" s="49">
        <f>IFERROR(__xludf.DUMMYFUNCTION("""COMPUTED_VALUE"""),2.0)</f>
        <v>2</v>
      </c>
      <c r="H7" s="49">
        <f>IFERROR(__xludf.DUMMYFUNCTION("""COMPUTED_VALUE"""),274.0)</f>
        <v>274</v>
      </c>
      <c r="I7" s="44">
        <f>IFERROR(__xludf.DUMMYFUNCTION("""COMPUTED_VALUE"""),1.0)</f>
        <v>1</v>
      </c>
      <c r="J7" s="44">
        <f>IFERROR(__xludf.DUMMYFUNCTION("""COMPUTED_VALUE"""),0.0)</f>
        <v>0</v>
      </c>
      <c r="K7" s="44">
        <f>IFERROR(__xludf.DUMMYFUNCTION("""COMPUTED_VALUE"""),3.0)</f>
        <v>3</v>
      </c>
      <c r="L7" s="44">
        <f>IFERROR(__xludf.DUMMYFUNCTION("""COMPUTED_VALUE"""),0.0)</f>
        <v>0</v>
      </c>
      <c r="M7" s="44">
        <f>IFERROR(__xludf.DUMMYFUNCTION("""COMPUTED_VALUE"""),2.0)</f>
        <v>2</v>
      </c>
      <c r="N7" s="44">
        <f>IFERROR(__xludf.DUMMYFUNCTION("""COMPUTED_VALUE"""),0.0)</f>
        <v>0</v>
      </c>
      <c r="O7" s="44">
        <f>IFERROR(__xludf.DUMMYFUNCTION("""COMPUTED_VALUE"""),0.0)</f>
        <v>0</v>
      </c>
      <c r="P7" s="44">
        <f>IFERROR(__xludf.DUMMYFUNCTION("""COMPUTED_VALUE"""),0.0)</f>
        <v>0</v>
      </c>
      <c r="Q7" s="44">
        <f>IFERROR(__xludf.DUMMYFUNCTION("""COMPUTED_VALUE"""),0.0)</f>
        <v>0</v>
      </c>
      <c r="R7" s="44">
        <f>IFERROR(__xludf.DUMMYFUNCTION("""COMPUTED_VALUE"""),7.0)</f>
        <v>7</v>
      </c>
      <c r="S7" s="44">
        <f>IFERROR(__xludf.DUMMYFUNCTION("""COMPUTED_VALUE"""),1.0)</f>
        <v>1</v>
      </c>
      <c r="T7" s="44">
        <f>IFERROR(__xludf.DUMMYFUNCTION("""COMPUTED_VALUE"""),0.0)</f>
        <v>0</v>
      </c>
      <c r="U7" s="44">
        <f>IFERROR(__xludf.DUMMYFUNCTION("""COMPUTED_VALUE"""),0.0)</f>
        <v>0</v>
      </c>
      <c r="V7" s="44">
        <f>IFERROR(__xludf.DUMMYFUNCTION("""COMPUTED_VALUE"""),14.0)</f>
        <v>14</v>
      </c>
      <c r="W7" s="44">
        <f>IFERROR(__xludf.DUMMYFUNCTION("""COMPUTED_VALUE"""),1.0)</f>
        <v>1</v>
      </c>
      <c r="X7" s="44">
        <f>IFERROR(__xludf.DUMMYFUNCTION("""COMPUTED_VALUE"""),0.0)</f>
        <v>0</v>
      </c>
      <c r="Y7" s="44">
        <f>IFERROR(__xludf.DUMMYFUNCTION("""COMPUTED_VALUE"""),2.0)</f>
        <v>2</v>
      </c>
      <c r="Z7" s="44">
        <f>IFERROR(__xludf.DUMMYFUNCTION("""COMPUTED_VALUE"""),0.0)</f>
        <v>0</v>
      </c>
      <c r="AA7" s="44">
        <f>IFERROR(__xludf.DUMMYFUNCTION("""COMPUTED_VALUE"""),0.0)</f>
        <v>0</v>
      </c>
      <c r="AB7" s="44">
        <f>IFERROR(__xludf.DUMMYFUNCTION("""COMPUTED_VALUE"""),3.0)</f>
        <v>3</v>
      </c>
      <c r="AC7" s="44">
        <f>IFERROR(__xludf.DUMMYFUNCTION("""COMPUTED_VALUE"""),2.0)</f>
        <v>2</v>
      </c>
      <c r="AD7" s="44">
        <f>IFERROR(__xludf.DUMMYFUNCTION("""COMPUTED_VALUE"""),0.0)</f>
        <v>0</v>
      </c>
      <c r="AE7" s="44">
        <f>IFERROR(__xludf.DUMMYFUNCTION("""COMPUTED_VALUE"""),0.0)</f>
        <v>0</v>
      </c>
      <c r="AF7" s="44">
        <f>IFERROR(__xludf.DUMMYFUNCTION("""COMPUTED_VALUE"""),0.0)</f>
        <v>0</v>
      </c>
      <c r="AG7" s="44">
        <f>IFERROR(__xludf.DUMMYFUNCTION("""COMPUTED_VALUE"""),0.0)</f>
        <v>0</v>
      </c>
      <c r="AH7" s="44">
        <f>IFERROR(__xludf.DUMMYFUNCTION("""COMPUTED_VALUE"""),0.0)</f>
        <v>0</v>
      </c>
      <c r="AI7" s="44">
        <f>IFERROR(__xludf.DUMMYFUNCTION("""COMPUTED_VALUE"""),0.0)</f>
        <v>0</v>
      </c>
      <c r="AJ7" s="44">
        <f>IFERROR(__xludf.DUMMYFUNCTION("""COMPUTED_VALUE"""),0.0)</f>
        <v>0</v>
      </c>
      <c r="AK7" s="44">
        <f>IFERROR(__xludf.DUMMYFUNCTION("""COMPUTED_VALUE"""),0.0)</f>
        <v>0</v>
      </c>
      <c r="AL7" s="44">
        <f>IFERROR(__xludf.DUMMYFUNCTION("""COMPUTED_VALUE"""),0.0)</f>
        <v>0</v>
      </c>
      <c r="AM7" s="44">
        <f>IFERROR(__xludf.DUMMYFUNCTION("""COMPUTED_VALUE"""),45.0)</f>
        <v>45</v>
      </c>
      <c r="AN7" s="44">
        <f>IFERROR(__xludf.DUMMYFUNCTION("""COMPUTED_VALUE"""),2.0)</f>
        <v>2</v>
      </c>
      <c r="AO7" s="44">
        <f>IFERROR(__xludf.DUMMYFUNCTION("""COMPUTED_VALUE"""),8.0)</f>
        <v>8</v>
      </c>
      <c r="AP7" s="44">
        <f>IFERROR(__xludf.DUMMYFUNCTION("""COMPUTED_VALUE"""),0.0)</f>
        <v>0</v>
      </c>
      <c r="AQ7" s="44">
        <f>IFERROR(__xludf.DUMMYFUNCTION("""COMPUTED_VALUE"""),0.0)</f>
        <v>0</v>
      </c>
      <c r="AR7" s="44">
        <f>IFERROR(__xludf.DUMMYFUNCTION("""COMPUTED_VALUE"""),114.0)</f>
        <v>114</v>
      </c>
      <c r="AS7" s="44">
        <f>IFERROR(__xludf.DUMMYFUNCTION("""COMPUTED_VALUE"""),0.0)</f>
        <v>0</v>
      </c>
      <c r="AT7" s="44">
        <f>IFERROR(__xludf.DUMMYFUNCTION("""COMPUTED_VALUE"""),0.0)</f>
        <v>0</v>
      </c>
      <c r="AU7" s="44">
        <f>IFERROR(__xludf.DUMMYFUNCTION("""COMPUTED_VALUE"""),67.0)</f>
        <v>67</v>
      </c>
      <c r="AV7" s="44">
        <f>IFERROR(__xludf.DUMMYFUNCTION("""COMPUTED_VALUE"""),0.0)</f>
        <v>0</v>
      </c>
      <c r="AW7" s="44">
        <f>IFERROR(__xludf.DUMMYFUNCTION("""COMPUTED_VALUE"""),2.0)</f>
        <v>2</v>
      </c>
      <c r="AX7" s="45">
        <f t="shared" si="2"/>
        <v>274</v>
      </c>
    </row>
    <row r="8" ht="15.75" customHeight="1">
      <c r="A8" s="46" t="s">
        <v>24</v>
      </c>
      <c r="B8" s="47" t="s">
        <v>24</v>
      </c>
      <c r="C8" s="48">
        <v>5.0</v>
      </c>
      <c r="D8" s="48">
        <v>530.0</v>
      </c>
      <c r="E8" s="49">
        <f>IFERROR(__xludf.DUMMYFUNCTION("""COMPUTED_VALUE"""),249.0)</f>
        <v>249</v>
      </c>
      <c r="F8" s="49">
        <f>IFERROR(__xludf.DUMMYFUNCTION("""COMPUTED_VALUE"""),1.0)</f>
        <v>1</v>
      </c>
      <c r="G8" s="49">
        <f>IFERROR(__xludf.DUMMYFUNCTION("""COMPUTED_VALUE"""),4.0)</f>
        <v>4</v>
      </c>
      <c r="H8" s="49">
        <f>IFERROR(__xludf.DUMMYFUNCTION("""COMPUTED_VALUE"""),239.0)</f>
        <v>239</v>
      </c>
      <c r="I8" s="44">
        <f>IFERROR(__xludf.DUMMYFUNCTION("""COMPUTED_VALUE"""),0.0)</f>
        <v>0</v>
      </c>
      <c r="J8" s="44">
        <f>IFERROR(__xludf.DUMMYFUNCTION("""COMPUTED_VALUE"""),2.0)</f>
        <v>2</v>
      </c>
      <c r="K8" s="44">
        <f>IFERROR(__xludf.DUMMYFUNCTION("""COMPUTED_VALUE"""),2.0)</f>
        <v>2</v>
      </c>
      <c r="L8" s="44">
        <f>IFERROR(__xludf.DUMMYFUNCTION("""COMPUTED_VALUE"""),0.0)</f>
        <v>0</v>
      </c>
      <c r="M8" s="44">
        <f>IFERROR(__xludf.DUMMYFUNCTION("""COMPUTED_VALUE"""),1.0)</f>
        <v>1</v>
      </c>
      <c r="N8" s="44">
        <f>IFERROR(__xludf.DUMMYFUNCTION("""COMPUTED_VALUE"""),0.0)</f>
        <v>0</v>
      </c>
      <c r="O8" s="44">
        <f>IFERROR(__xludf.DUMMYFUNCTION("""COMPUTED_VALUE"""),0.0)</f>
        <v>0</v>
      </c>
      <c r="P8" s="44">
        <f>IFERROR(__xludf.DUMMYFUNCTION("""COMPUTED_VALUE"""),0.0)</f>
        <v>0</v>
      </c>
      <c r="Q8" s="44">
        <f>IFERROR(__xludf.DUMMYFUNCTION("""COMPUTED_VALUE"""),0.0)</f>
        <v>0</v>
      </c>
      <c r="R8" s="44">
        <f>IFERROR(__xludf.DUMMYFUNCTION("""COMPUTED_VALUE"""),10.0)</f>
        <v>10</v>
      </c>
      <c r="S8" s="44">
        <f>IFERROR(__xludf.DUMMYFUNCTION("""COMPUTED_VALUE"""),0.0)</f>
        <v>0</v>
      </c>
      <c r="T8" s="44">
        <f>IFERROR(__xludf.DUMMYFUNCTION("""COMPUTED_VALUE"""),0.0)</f>
        <v>0</v>
      </c>
      <c r="U8" s="44">
        <f>IFERROR(__xludf.DUMMYFUNCTION("""COMPUTED_VALUE"""),0.0)</f>
        <v>0</v>
      </c>
      <c r="V8" s="44">
        <f>IFERROR(__xludf.DUMMYFUNCTION("""COMPUTED_VALUE"""),11.0)</f>
        <v>11</v>
      </c>
      <c r="W8" s="44">
        <f>IFERROR(__xludf.DUMMYFUNCTION("""COMPUTED_VALUE"""),0.0)</f>
        <v>0</v>
      </c>
      <c r="X8" s="44">
        <f>IFERROR(__xludf.DUMMYFUNCTION("""COMPUTED_VALUE"""),1.0)</f>
        <v>1</v>
      </c>
      <c r="Y8" s="44">
        <f>IFERROR(__xludf.DUMMYFUNCTION("""COMPUTED_VALUE"""),0.0)</f>
        <v>0</v>
      </c>
      <c r="Z8" s="44">
        <f>IFERROR(__xludf.DUMMYFUNCTION("""COMPUTED_VALUE"""),0.0)</f>
        <v>0</v>
      </c>
      <c r="AA8" s="44">
        <f>IFERROR(__xludf.DUMMYFUNCTION("""COMPUTED_VALUE"""),0.0)</f>
        <v>0</v>
      </c>
      <c r="AB8" s="44">
        <f>IFERROR(__xludf.DUMMYFUNCTION("""COMPUTED_VALUE"""),0.0)</f>
        <v>0</v>
      </c>
      <c r="AC8" s="44">
        <f>IFERROR(__xludf.DUMMYFUNCTION("""COMPUTED_VALUE"""),0.0)</f>
        <v>0</v>
      </c>
      <c r="AD8" s="44">
        <f>IFERROR(__xludf.DUMMYFUNCTION("""COMPUTED_VALUE"""),0.0)</f>
        <v>0</v>
      </c>
      <c r="AE8" s="44">
        <f>IFERROR(__xludf.DUMMYFUNCTION("""COMPUTED_VALUE"""),0.0)</f>
        <v>0</v>
      </c>
      <c r="AF8" s="44">
        <f>IFERROR(__xludf.DUMMYFUNCTION("""COMPUTED_VALUE"""),0.0)</f>
        <v>0</v>
      </c>
      <c r="AG8" s="44">
        <f>IFERROR(__xludf.DUMMYFUNCTION("""COMPUTED_VALUE"""),0.0)</f>
        <v>0</v>
      </c>
      <c r="AH8" s="44">
        <f>IFERROR(__xludf.DUMMYFUNCTION("""COMPUTED_VALUE"""),1.0)</f>
        <v>1</v>
      </c>
      <c r="AI8" s="44">
        <f>IFERROR(__xludf.DUMMYFUNCTION("""COMPUTED_VALUE"""),0.0)</f>
        <v>0</v>
      </c>
      <c r="AJ8" s="44">
        <f>IFERROR(__xludf.DUMMYFUNCTION("""COMPUTED_VALUE"""),0.0)</f>
        <v>0</v>
      </c>
      <c r="AK8" s="44">
        <f>IFERROR(__xludf.DUMMYFUNCTION("""COMPUTED_VALUE"""),1.0)</f>
        <v>1</v>
      </c>
      <c r="AL8" s="44">
        <f>IFERROR(__xludf.DUMMYFUNCTION("""COMPUTED_VALUE"""),0.0)</f>
        <v>0</v>
      </c>
      <c r="AM8" s="44">
        <f>IFERROR(__xludf.DUMMYFUNCTION("""COMPUTED_VALUE"""),39.0)</f>
        <v>39</v>
      </c>
      <c r="AN8" s="44">
        <f>IFERROR(__xludf.DUMMYFUNCTION("""COMPUTED_VALUE"""),0.0)</f>
        <v>0</v>
      </c>
      <c r="AO8" s="44">
        <f>IFERROR(__xludf.DUMMYFUNCTION("""COMPUTED_VALUE"""),6.0)</f>
        <v>6</v>
      </c>
      <c r="AP8" s="44">
        <f>IFERROR(__xludf.DUMMYFUNCTION("""COMPUTED_VALUE"""),0.0)</f>
        <v>0</v>
      </c>
      <c r="AQ8" s="44">
        <f>IFERROR(__xludf.DUMMYFUNCTION("""COMPUTED_VALUE"""),0.0)</f>
        <v>0</v>
      </c>
      <c r="AR8" s="44">
        <f>IFERROR(__xludf.DUMMYFUNCTION("""COMPUTED_VALUE"""),99.0)</f>
        <v>99</v>
      </c>
      <c r="AS8" s="44">
        <f>IFERROR(__xludf.DUMMYFUNCTION("""COMPUTED_VALUE"""),1.0)</f>
        <v>1</v>
      </c>
      <c r="AT8" s="44">
        <f>IFERROR(__xludf.DUMMYFUNCTION("""COMPUTED_VALUE"""),0.0)</f>
        <v>0</v>
      </c>
      <c r="AU8" s="44">
        <f>IFERROR(__xludf.DUMMYFUNCTION("""COMPUTED_VALUE"""),64.0)</f>
        <v>64</v>
      </c>
      <c r="AV8" s="44">
        <f>IFERROR(__xludf.DUMMYFUNCTION("""COMPUTED_VALUE"""),1.0)</f>
        <v>1</v>
      </c>
      <c r="AW8" s="44">
        <f>IFERROR(__xludf.DUMMYFUNCTION("""COMPUTED_VALUE"""),0.0)</f>
        <v>0</v>
      </c>
      <c r="AX8" s="45">
        <f t="shared" si="2"/>
        <v>239</v>
      </c>
    </row>
  </sheetData>
  <conditionalFormatting sqref="AX4:AX8">
    <cfRule type="cellIs" dxfId="4" priority="1" operator="equal">
      <formula>H4</formula>
    </cfRule>
  </conditionalFormatting>
  <conditionalFormatting sqref="AX4:AX8">
    <cfRule type="cellIs" dxfId="5" priority="2" operator="notEqual">
      <formula>H4</formula>
    </cfRule>
  </conditionalFormatting>
  <dataValidations>
    <dataValidation type="decimal" allowBlank="1" showDropDown="1" sqref="F4:X8">
      <formula1>0.0</formula1>
      <formula2>600.0</formula2>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12.75"/>
    <col customWidth="1" min="3" max="3" width="11.0"/>
    <col customWidth="1" min="4" max="4" width="13.13"/>
    <col customWidth="1" min="5" max="50" width="8.75"/>
  </cols>
  <sheetData>
    <row r="1" ht="111.75" customHeight="1">
      <c r="A1" s="27"/>
      <c r="B1" s="27"/>
      <c r="C1" s="27"/>
      <c r="D1" s="28">
        <f>SUM(D4:D25)</f>
        <v>12226</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SUM(E4:E25)</f>
        <v>6927</v>
      </c>
      <c r="F2" s="10">
        <f t="shared" si="1"/>
        <v>37</v>
      </c>
      <c r="G2" s="10">
        <f t="shared" si="1"/>
        <v>74</v>
      </c>
      <c r="H2" s="10">
        <f t="shared" si="1"/>
        <v>6857</v>
      </c>
      <c r="I2" s="11">
        <f t="shared" si="1"/>
        <v>14</v>
      </c>
      <c r="J2" s="11">
        <f t="shared" si="1"/>
        <v>26</v>
      </c>
      <c r="K2" s="11">
        <f t="shared" si="1"/>
        <v>109</v>
      </c>
      <c r="L2" s="11">
        <f t="shared" si="1"/>
        <v>5</v>
      </c>
      <c r="M2" s="11">
        <f t="shared" si="1"/>
        <v>26</v>
      </c>
      <c r="N2" s="11">
        <f t="shared" si="1"/>
        <v>7</v>
      </c>
      <c r="O2" s="11">
        <f t="shared" si="1"/>
        <v>2</v>
      </c>
      <c r="P2" s="11">
        <f t="shared" si="1"/>
        <v>16</v>
      </c>
      <c r="Q2" s="11">
        <f t="shared" si="1"/>
        <v>7</v>
      </c>
      <c r="R2" s="11">
        <f t="shared" si="1"/>
        <v>35</v>
      </c>
      <c r="S2" s="11">
        <f t="shared" si="1"/>
        <v>8</v>
      </c>
      <c r="T2" s="11">
        <f t="shared" si="1"/>
        <v>8</v>
      </c>
      <c r="U2" s="11">
        <f t="shared" si="1"/>
        <v>7</v>
      </c>
      <c r="V2" s="11">
        <f t="shared" si="1"/>
        <v>8</v>
      </c>
      <c r="W2" s="11">
        <f t="shared" si="1"/>
        <v>26</v>
      </c>
      <c r="X2" s="11">
        <f t="shared" si="1"/>
        <v>9</v>
      </c>
      <c r="Y2" s="11">
        <f t="shared" si="1"/>
        <v>10</v>
      </c>
      <c r="Z2" s="11">
        <f t="shared" si="1"/>
        <v>10</v>
      </c>
      <c r="AA2" s="11">
        <f t="shared" si="1"/>
        <v>29</v>
      </c>
      <c r="AB2" s="11">
        <f t="shared" si="1"/>
        <v>4</v>
      </c>
      <c r="AC2" s="11">
        <f t="shared" si="1"/>
        <v>7</v>
      </c>
      <c r="AD2" s="11">
        <f t="shared" si="1"/>
        <v>8</v>
      </c>
      <c r="AE2" s="11">
        <f t="shared" si="1"/>
        <v>6</v>
      </c>
      <c r="AF2" s="11">
        <f t="shared" si="1"/>
        <v>8</v>
      </c>
      <c r="AG2" s="11">
        <f t="shared" si="1"/>
        <v>6</v>
      </c>
      <c r="AH2" s="11">
        <f t="shared" si="1"/>
        <v>19</v>
      </c>
      <c r="AI2" s="11">
        <f t="shared" si="1"/>
        <v>7</v>
      </c>
      <c r="AJ2" s="11">
        <f t="shared" si="1"/>
        <v>5</v>
      </c>
      <c r="AK2" s="11">
        <f t="shared" si="1"/>
        <v>5</v>
      </c>
      <c r="AL2" s="11">
        <f t="shared" si="1"/>
        <v>2</v>
      </c>
      <c r="AM2" s="11">
        <f t="shared" si="1"/>
        <v>1541</v>
      </c>
      <c r="AN2" s="11">
        <f t="shared" si="1"/>
        <v>21</v>
      </c>
      <c r="AO2" s="11">
        <f t="shared" si="1"/>
        <v>4</v>
      </c>
      <c r="AP2" s="11">
        <f t="shared" si="1"/>
        <v>5</v>
      </c>
      <c r="AQ2" s="11">
        <f t="shared" si="1"/>
        <v>6</v>
      </c>
      <c r="AR2" s="11">
        <f t="shared" si="1"/>
        <v>4217</v>
      </c>
      <c r="AS2" s="11">
        <f t="shared" si="1"/>
        <v>51</v>
      </c>
      <c r="AT2" s="11">
        <f t="shared" si="1"/>
        <v>7</v>
      </c>
      <c r="AU2" s="11">
        <f t="shared" si="1"/>
        <v>513</v>
      </c>
      <c r="AV2" s="11">
        <f t="shared" si="1"/>
        <v>39</v>
      </c>
      <c r="AW2" s="11">
        <f t="shared" si="1"/>
        <v>14</v>
      </c>
      <c r="AX2" s="34">
        <f t="shared" si="1"/>
        <v>6857</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22</v>
      </c>
      <c r="B4" s="40" t="s">
        <v>255</v>
      </c>
      <c r="C4" s="41">
        <v>1.0</v>
      </c>
      <c r="D4" s="41">
        <v>523.0</v>
      </c>
      <c r="E4" s="49">
        <f>IFERROR(__xludf.DUMMYFUNCTION("IMPORTRANGE(""https://docs.google.com/spreadsheets/d/1_7JTF-Rc747KOUUnw2myokKniXUYSwVH6Is1OwgQoJE/edit?gid=0#gid=0"",""E4:AW25"")"),294.0)</f>
        <v>294</v>
      </c>
      <c r="F4" s="49">
        <f>IFERROR(__xludf.DUMMYFUNCTION("""COMPUTED_VALUE"""),0.0)</f>
        <v>0</v>
      </c>
      <c r="G4" s="49">
        <f>IFERROR(__xludf.DUMMYFUNCTION("""COMPUTED_VALUE"""),3.0)</f>
        <v>3</v>
      </c>
      <c r="H4" s="49">
        <f>IFERROR(__xludf.DUMMYFUNCTION("""COMPUTED_VALUE"""),291.0)</f>
        <v>291</v>
      </c>
      <c r="I4" s="44">
        <f>IFERROR(__xludf.DUMMYFUNCTION("""COMPUTED_VALUE"""),1.0)</f>
        <v>1</v>
      </c>
      <c r="J4" s="44">
        <f>IFERROR(__xludf.DUMMYFUNCTION("""COMPUTED_VALUE"""),0.0)</f>
        <v>0</v>
      </c>
      <c r="K4" s="44">
        <f>IFERROR(__xludf.DUMMYFUNCTION("""COMPUTED_VALUE"""),9.0)</f>
        <v>9</v>
      </c>
      <c r="L4" s="44">
        <f>IFERROR(__xludf.DUMMYFUNCTION("""COMPUTED_VALUE"""),0.0)</f>
        <v>0</v>
      </c>
      <c r="M4" s="44">
        <f>IFERROR(__xludf.DUMMYFUNCTION("""COMPUTED_VALUE"""),3.0)</f>
        <v>3</v>
      </c>
      <c r="N4" s="44">
        <f>IFERROR(__xludf.DUMMYFUNCTION("""COMPUTED_VALUE"""),1.0)</f>
        <v>1</v>
      </c>
      <c r="O4" s="44">
        <f>IFERROR(__xludf.DUMMYFUNCTION("""COMPUTED_VALUE"""),0.0)</f>
        <v>0</v>
      </c>
      <c r="P4" s="44">
        <f>IFERROR(__xludf.DUMMYFUNCTION("""COMPUTED_VALUE"""),2.0)</f>
        <v>2</v>
      </c>
      <c r="Q4" s="44">
        <f>IFERROR(__xludf.DUMMYFUNCTION("""COMPUTED_VALUE"""),1.0)</f>
        <v>1</v>
      </c>
      <c r="R4" s="44">
        <f>IFERROR(__xludf.DUMMYFUNCTION("""COMPUTED_VALUE"""),2.0)</f>
        <v>2</v>
      </c>
      <c r="S4" s="44">
        <f>IFERROR(__xludf.DUMMYFUNCTION("""COMPUTED_VALUE"""),0.0)</f>
        <v>0</v>
      </c>
      <c r="T4" s="44">
        <f>IFERROR(__xludf.DUMMYFUNCTION("""COMPUTED_VALUE"""),0.0)</f>
        <v>0</v>
      </c>
      <c r="U4" s="44">
        <f>IFERROR(__xludf.DUMMYFUNCTION("""COMPUTED_VALUE"""),0.0)</f>
        <v>0</v>
      </c>
      <c r="V4" s="44">
        <f>IFERROR(__xludf.DUMMYFUNCTION("""COMPUTED_VALUE"""),1.0)</f>
        <v>1</v>
      </c>
      <c r="W4" s="44">
        <f>IFERROR(__xludf.DUMMYFUNCTION("""COMPUTED_VALUE"""),2.0)</f>
        <v>2</v>
      </c>
      <c r="X4" s="44">
        <f>IFERROR(__xludf.DUMMYFUNCTION("""COMPUTED_VALUE"""),1.0)</f>
        <v>1</v>
      </c>
      <c r="Y4" s="44">
        <f>IFERROR(__xludf.DUMMYFUNCTION("""COMPUTED_VALUE"""),0.0)</f>
        <v>0</v>
      </c>
      <c r="Z4" s="44">
        <f>IFERROR(__xludf.DUMMYFUNCTION("""COMPUTED_VALUE"""),0.0)</f>
        <v>0</v>
      </c>
      <c r="AA4" s="44">
        <f>IFERROR(__xludf.DUMMYFUNCTION("""COMPUTED_VALUE"""),0.0)</f>
        <v>0</v>
      </c>
      <c r="AB4" s="44">
        <f>IFERROR(__xludf.DUMMYFUNCTION("""COMPUTED_VALUE"""),0.0)</f>
        <v>0</v>
      </c>
      <c r="AC4" s="44">
        <f>IFERROR(__xludf.DUMMYFUNCTION("""COMPUTED_VALUE"""),0.0)</f>
        <v>0</v>
      </c>
      <c r="AD4" s="44">
        <f>IFERROR(__xludf.DUMMYFUNCTION("""COMPUTED_VALUE"""),0.0)</f>
        <v>0</v>
      </c>
      <c r="AE4" s="44">
        <f>IFERROR(__xludf.DUMMYFUNCTION("""COMPUTED_VALUE"""),0.0)</f>
        <v>0</v>
      </c>
      <c r="AF4" s="44">
        <f>IFERROR(__xludf.DUMMYFUNCTION("""COMPUTED_VALUE"""),0.0)</f>
        <v>0</v>
      </c>
      <c r="AG4" s="44">
        <f>IFERROR(__xludf.DUMMYFUNCTION("""COMPUTED_VALUE"""),0.0)</f>
        <v>0</v>
      </c>
      <c r="AH4" s="44">
        <f>IFERROR(__xludf.DUMMYFUNCTION("""COMPUTED_VALUE"""),1.0)</f>
        <v>1</v>
      </c>
      <c r="AI4" s="44">
        <f>IFERROR(__xludf.DUMMYFUNCTION("""COMPUTED_VALUE"""),0.0)</f>
        <v>0</v>
      </c>
      <c r="AJ4" s="44">
        <f>IFERROR(__xludf.DUMMYFUNCTION("""COMPUTED_VALUE"""),0.0)</f>
        <v>0</v>
      </c>
      <c r="AK4" s="44">
        <f>IFERROR(__xludf.DUMMYFUNCTION("""COMPUTED_VALUE"""),1.0)</f>
        <v>1</v>
      </c>
      <c r="AL4" s="44">
        <f>IFERROR(__xludf.DUMMYFUNCTION("""COMPUTED_VALUE"""),0.0)</f>
        <v>0</v>
      </c>
      <c r="AM4" s="44">
        <f>IFERROR(__xludf.DUMMYFUNCTION("""COMPUTED_VALUE"""),51.0)</f>
        <v>51</v>
      </c>
      <c r="AN4" s="44">
        <f>IFERROR(__xludf.DUMMYFUNCTION("""COMPUTED_VALUE"""),0.0)</f>
        <v>0</v>
      </c>
      <c r="AO4" s="44">
        <f>IFERROR(__xludf.DUMMYFUNCTION("""COMPUTED_VALUE"""),0.0)</f>
        <v>0</v>
      </c>
      <c r="AP4" s="44">
        <f>IFERROR(__xludf.DUMMYFUNCTION("""COMPUTED_VALUE"""),1.0)</f>
        <v>1</v>
      </c>
      <c r="AQ4" s="44">
        <f>IFERROR(__xludf.DUMMYFUNCTION("""COMPUTED_VALUE"""),0.0)</f>
        <v>0</v>
      </c>
      <c r="AR4" s="44">
        <f>IFERROR(__xludf.DUMMYFUNCTION("""COMPUTED_VALUE"""),187.0)</f>
        <v>187</v>
      </c>
      <c r="AS4" s="44">
        <f>IFERROR(__xludf.DUMMYFUNCTION("""COMPUTED_VALUE"""),1.0)</f>
        <v>1</v>
      </c>
      <c r="AT4" s="44">
        <f>IFERROR(__xludf.DUMMYFUNCTION("""COMPUTED_VALUE"""),0.0)</f>
        <v>0</v>
      </c>
      <c r="AU4" s="44">
        <f>IFERROR(__xludf.DUMMYFUNCTION("""COMPUTED_VALUE"""),19.0)</f>
        <v>19</v>
      </c>
      <c r="AV4" s="44">
        <f>IFERROR(__xludf.DUMMYFUNCTION("""COMPUTED_VALUE"""),5.0)</f>
        <v>5</v>
      </c>
      <c r="AW4" s="44">
        <f>IFERROR(__xludf.DUMMYFUNCTION("""COMPUTED_VALUE"""),2.0)</f>
        <v>2</v>
      </c>
      <c r="AX4" s="45">
        <f t="shared" ref="AX4:AX25" si="2">SUM(I4:AW4)</f>
        <v>291</v>
      </c>
    </row>
    <row r="5" ht="15.75" customHeight="1">
      <c r="A5" s="46" t="s">
        <v>22</v>
      </c>
      <c r="B5" s="47" t="s">
        <v>255</v>
      </c>
      <c r="C5" s="48">
        <v>2.0</v>
      </c>
      <c r="D5" s="48">
        <v>524.0</v>
      </c>
      <c r="E5" s="49">
        <f>IFERROR(__xludf.DUMMYFUNCTION("""COMPUTED_VALUE"""),270.0)</f>
        <v>270</v>
      </c>
      <c r="F5" s="49">
        <f>IFERROR(__xludf.DUMMYFUNCTION("""COMPUTED_VALUE"""),1.0)</f>
        <v>1</v>
      </c>
      <c r="G5" s="49">
        <f>IFERROR(__xludf.DUMMYFUNCTION("""COMPUTED_VALUE"""),7.0)</f>
        <v>7</v>
      </c>
      <c r="H5" s="49">
        <f>IFERROR(__xludf.DUMMYFUNCTION("""COMPUTED_VALUE"""),269.0)</f>
        <v>269</v>
      </c>
      <c r="I5" s="44">
        <f>IFERROR(__xludf.DUMMYFUNCTION("""COMPUTED_VALUE"""),1.0)</f>
        <v>1</v>
      </c>
      <c r="J5" s="44">
        <f>IFERROR(__xludf.DUMMYFUNCTION("""COMPUTED_VALUE"""),1.0)</f>
        <v>1</v>
      </c>
      <c r="K5" s="44">
        <f>IFERROR(__xludf.DUMMYFUNCTION("""COMPUTED_VALUE"""),4.0)</f>
        <v>4</v>
      </c>
      <c r="L5" s="44">
        <f>IFERROR(__xludf.DUMMYFUNCTION("""COMPUTED_VALUE"""),1.0)</f>
        <v>1</v>
      </c>
      <c r="M5" s="44">
        <f>IFERROR(__xludf.DUMMYFUNCTION("""COMPUTED_VALUE"""),1.0)</f>
        <v>1</v>
      </c>
      <c r="N5" s="44">
        <f>IFERROR(__xludf.DUMMYFUNCTION("""COMPUTED_VALUE"""),0.0)</f>
        <v>0</v>
      </c>
      <c r="O5" s="44">
        <f>IFERROR(__xludf.DUMMYFUNCTION("""COMPUTED_VALUE"""),0.0)</f>
        <v>0</v>
      </c>
      <c r="P5" s="44">
        <f>IFERROR(__xludf.DUMMYFUNCTION("""COMPUTED_VALUE"""),0.0)</f>
        <v>0</v>
      </c>
      <c r="Q5" s="44">
        <f>IFERROR(__xludf.DUMMYFUNCTION("""COMPUTED_VALUE"""),0.0)</f>
        <v>0</v>
      </c>
      <c r="R5" s="44">
        <f>IFERROR(__xludf.DUMMYFUNCTION("""COMPUTED_VALUE"""),1.0)</f>
        <v>1</v>
      </c>
      <c r="S5" s="44">
        <f>IFERROR(__xludf.DUMMYFUNCTION("""COMPUTED_VALUE"""),2.0)</f>
        <v>2</v>
      </c>
      <c r="T5" s="44">
        <f>IFERROR(__xludf.DUMMYFUNCTION("""COMPUTED_VALUE"""),0.0)</f>
        <v>0</v>
      </c>
      <c r="U5" s="44">
        <f>IFERROR(__xludf.DUMMYFUNCTION("""COMPUTED_VALUE"""),0.0)</f>
        <v>0</v>
      </c>
      <c r="V5" s="44">
        <f>IFERROR(__xludf.DUMMYFUNCTION("""COMPUTED_VALUE"""),0.0)</f>
        <v>0</v>
      </c>
      <c r="W5" s="44">
        <f>IFERROR(__xludf.DUMMYFUNCTION("""COMPUTED_VALUE"""),2.0)</f>
        <v>2</v>
      </c>
      <c r="X5" s="44">
        <f>IFERROR(__xludf.DUMMYFUNCTION("""COMPUTED_VALUE"""),0.0)</f>
        <v>0</v>
      </c>
      <c r="Y5" s="44">
        <f>IFERROR(__xludf.DUMMYFUNCTION("""COMPUTED_VALUE"""),0.0)</f>
        <v>0</v>
      </c>
      <c r="Z5" s="44">
        <f>IFERROR(__xludf.DUMMYFUNCTION("""COMPUTED_VALUE"""),1.0)</f>
        <v>1</v>
      </c>
      <c r="AA5" s="44">
        <f>IFERROR(__xludf.DUMMYFUNCTION("""COMPUTED_VALUE"""),4.0)</f>
        <v>4</v>
      </c>
      <c r="AB5" s="44">
        <f>IFERROR(__xludf.DUMMYFUNCTION("""COMPUTED_VALUE"""),0.0)</f>
        <v>0</v>
      </c>
      <c r="AC5" s="44">
        <f>IFERROR(__xludf.DUMMYFUNCTION("""COMPUTED_VALUE"""),0.0)</f>
        <v>0</v>
      </c>
      <c r="AD5" s="44">
        <f>IFERROR(__xludf.DUMMYFUNCTION("""COMPUTED_VALUE"""),3.0)</f>
        <v>3</v>
      </c>
      <c r="AE5" s="44">
        <f>IFERROR(__xludf.DUMMYFUNCTION("""COMPUTED_VALUE"""),0.0)</f>
        <v>0</v>
      </c>
      <c r="AF5" s="44">
        <f>IFERROR(__xludf.DUMMYFUNCTION("""COMPUTED_VALUE"""),0.0)</f>
        <v>0</v>
      </c>
      <c r="AG5" s="44">
        <f>IFERROR(__xludf.DUMMYFUNCTION("""COMPUTED_VALUE"""),1.0)</f>
        <v>1</v>
      </c>
      <c r="AH5" s="44">
        <f>IFERROR(__xludf.DUMMYFUNCTION("""COMPUTED_VALUE"""),3.0)</f>
        <v>3</v>
      </c>
      <c r="AI5" s="44">
        <f>IFERROR(__xludf.DUMMYFUNCTION("""COMPUTED_VALUE"""),2.0)</f>
        <v>2</v>
      </c>
      <c r="AJ5" s="44">
        <f>IFERROR(__xludf.DUMMYFUNCTION("""COMPUTED_VALUE"""),1.0)</f>
        <v>1</v>
      </c>
      <c r="AK5" s="44">
        <f>IFERROR(__xludf.DUMMYFUNCTION("""COMPUTED_VALUE"""),0.0)</f>
        <v>0</v>
      </c>
      <c r="AL5" s="44">
        <f>IFERROR(__xludf.DUMMYFUNCTION("""COMPUTED_VALUE"""),0.0)</f>
        <v>0</v>
      </c>
      <c r="AM5" s="44">
        <f>IFERROR(__xludf.DUMMYFUNCTION("""COMPUTED_VALUE"""),48.0)</f>
        <v>48</v>
      </c>
      <c r="AN5" s="44">
        <f>IFERROR(__xludf.DUMMYFUNCTION("""COMPUTED_VALUE"""),2.0)</f>
        <v>2</v>
      </c>
      <c r="AO5" s="44">
        <f>IFERROR(__xludf.DUMMYFUNCTION("""COMPUTED_VALUE"""),0.0)</f>
        <v>0</v>
      </c>
      <c r="AP5" s="44">
        <f>IFERROR(__xludf.DUMMYFUNCTION("""COMPUTED_VALUE"""),0.0)</f>
        <v>0</v>
      </c>
      <c r="AQ5" s="44">
        <f>IFERROR(__xludf.DUMMYFUNCTION("""COMPUTED_VALUE"""),0.0)</f>
        <v>0</v>
      </c>
      <c r="AR5" s="44">
        <f>IFERROR(__xludf.DUMMYFUNCTION("""COMPUTED_VALUE"""),177.0)</f>
        <v>177</v>
      </c>
      <c r="AS5" s="44">
        <f>IFERROR(__xludf.DUMMYFUNCTION("""COMPUTED_VALUE"""),2.0)</f>
        <v>2</v>
      </c>
      <c r="AT5" s="44">
        <f>IFERROR(__xludf.DUMMYFUNCTION("""COMPUTED_VALUE"""),0.0)</f>
        <v>0</v>
      </c>
      <c r="AU5" s="44">
        <f>IFERROR(__xludf.DUMMYFUNCTION("""COMPUTED_VALUE"""),11.0)</f>
        <v>11</v>
      </c>
      <c r="AV5" s="44">
        <f>IFERROR(__xludf.DUMMYFUNCTION("""COMPUTED_VALUE"""),1.0)</f>
        <v>1</v>
      </c>
      <c r="AW5" s="44">
        <f>IFERROR(__xludf.DUMMYFUNCTION("""COMPUTED_VALUE"""),0.0)</f>
        <v>0</v>
      </c>
      <c r="AX5" s="45">
        <f t="shared" si="2"/>
        <v>269</v>
      </c>
    </row>
    <row r="6" ht="15.75" customHeight="1">
      <c r="A6" s="46" t="s">
        <v>22</v>
      </c>
      <c r="B6" s="47" t="s">
        <v>256</v>
      </c>
      <c r="C6" s="48">
        <v>1.0</v>
      </c>
      <c r="D6" s="48">
        <v>562.0</v>
      </c>
      <c r="E6" s="49">
        <f>IFERROR(__xludf.DUMMYFUNCTION("""COMPUTED_VALUE"""),329.0)</f>
        <v>329</v>
      </c>
      <c r="F6" s="49">
        <f>IFERROR(__xludf.DUMMYFUNCTION("""COMPUTED_VALUE"""),2.0)</f>
        <v>2</v>
      </c>
      <c r="G6" s="49">
        <f>IFERROR(__xludf.DUMMYFUNCTION("""COMPUTED_VALUE"""),1.0)</f>
        <v>1</v>
      </c>
      <c r="H6" s="49">
        <f>IFERROR(__xludf.DUMMYFUNCTION("""COMPUTED_VALUE"""),328.0)</f>
        <v>328</v>
      </c>
      <c r="I6" s="44">
        <f>IFERROR(__xludf.DUMMYFUNCTION("""COMPUTED_VALUE"""),1.0)</f>
        <v>1</v>
      </c>
      <c r="J6" s="44">
        <f>IFERROR(__xludf.DUMMYFUNCTION("""COMPUTED_VALUE"""),1.0)</f>
        <v>1</v>
      </c>
      <c r="K6" s="44">
        <f>IFERROR(__xludf.DUMMYFUNCTION("""COMPUTED_VALUE"""),5.0)</f>
        <v>5</v>
      </c>
      <c r="L6" s="44">
        <f>IFERROR(__xludf.DUMMYFUNCTION("""COMPUTED_VALUE"""),0.0)</f>
        <v>0</v>
      </c>
      <c r="M6" s="44">
        <f>IFERROR(__xludf.DUMMYFUNCTION("""COMPUTED_VALUE"""),0.0)</f>
        <v>0</v>
      </c>
      <c r="N6" s="44">
        <f>IFERROR(__xludf.DUMMYFUNCTION("""COMPUTED_VALUE"""),0.0)</f>
        <v>0</v>
      </c>
      <c r="O6" s="44">
        <f>IFERROR(__xludf.DUMMYFUNCTION("""COMPUTED_VALUE"""),0.0)</f>
        <v>0</v>
      </c>
      <c r="P6" s="44">
        <f>IFERROR(__xludf.DUMMYFUNCTION("""COMPUTED_VALUE"""),3.0)</f>
        <v>3</v>
      </c>
      <c r="Q6" s="44">
        <f>IFERROR(__xludf.DUMMYFUNCTION("""COMPUTED_VALUE"""),1.0)</f>
        <v>1</v>
      </c>
      <c r="R6" s="44">
        <f>IFERROR(__xludf.DUMMYFUNCTION("""COMPUTED_VALUE"""),4.0)</f>
        <v>4</v>
      </c>
      <c r="S6" s="44">
        <f>IFERROR(__xludf.DUMMYFUNCTION("""COMPUTED_VALUE"""),0.0)</f>
        <v>0</v>
      </c>
      <c r="T6" s="44">
        <f>IFERROR(__xludf.DUMMYFUNCTION("""COMPUTED_VALUE"""),0.0)</f>
        <v>0</v>
      </c>
      <c r="U6" s="44">
        <f>IFERROR(__xludf.DUMMYFUNCTION("""COMPUTED_VALUE"""),1.0)</f>
        <v>1</v>
      </c>
      <c r="V6" s="44">
        <f>IFERROR(__xludf.DUMMYFUNCTION("""COMPUTED_VALUE"""),1.0)</f>
        <v>1</v>
      </c>
      <c r="W6" s="44">
        <f>IFERROR(__xludf.DUMMYFUNCTION("""COMPUTED_VALUE"""),1.0)</f>
        <v>1</v>
      </c>
      <c r="X6" s="44">
        <f>IFERROR(__xludf.DUMMYFUNCTION("""COMPUTED_VALUE"""),0.0)</f>
        <v>0</v>
      </c>
      <c r="Y6" s="44">
        <f>IFERROR(__xludf.DUMMYFUNCTION("""COMPUTED_VALUE"""),0.0)</f>
        <v>0</v>
      </c>
      <c r="Z6" s="44">
        <f>IFERROR(__xludf.DUMMYFUNCTION("""COMPUTED_VALUE"""),0.0)</f>
        <v>0</v>
      </c>
      <c r="AA6" s="44">
        <f>IFERROR(__xludf.DUMMYFUNCTION("""COMPUTED_VALUE"""),2.0)</f>
        <v>2</v>
      </c>
      <c r="AB6" s="44">
        <f>IFERROR(__xludf.DUMMYFUNCTION("""COMPUTED_VALUE"""),0.0)</f>
        <v>0</v>
      </c>
      <c r="AC6" s="44">
        <f>IFERROR(__xludf.DUMMYFUNCTION("""COMPUTED_VALUE"""),0.0)</f>
        <v>0</v>
      </c>
      <c r="AD6" s="44">
        <f>IFERROR(__xludf.DUMMYFUNCTION("""COMPUTED_VALUE"""),0.0)</f>
        <v>0</v>
      </c>
      <c r="AE6" s="44">
        <f>IFERROR(__xludf.DUMMYFUNCTION("""COMPUTED_VALUE"""),1.0)</f>
        <v>1</v>
      </c>
      <c r="AF6" s="44">
        <f>IFERROR(__xludf.DUMMYFUNCTION("""COMPUTED_VALUE"""),0.0)</f>
        <v>0</v>
      </c>
      <c r="AG6" s="44">
        <f>IFERROR(__xludf.DUMMYFUNCTION("""COMPUTED_VALUE"""),0.0)</f>
        <v>0</v>
      </c>
      <c r="AH6" s="44">
        <f>IFERROR(__xludf.DUMMYFUNCTION("""COMPUTED_VALUE"""),0.0)</f>
        <v>0</v>
      </c>
      <c r="AI6" s="44">
        <f>IFERROR(__xludf.DUMMYFUNCTION("""COMPUTED_VALUE"""),0.0)</f>
        <v>0</v>
      </c>
      <c r="AJ6" s="44">
        <f>IFERROR(__xludf.DUMMYFUNCTION("""COMPUTED_VALUE"""),1.0)</f>
        <v>1</v>
      </c>
      <c r="AK6" s="44">
        <f>IFERROR(__xludf.DUMMYFUNCTION("""COMPUTED_VALUE"""),0.0)</f>
        <v>0</v>
      </c>
      <c r="AL6" s="44">
        <f>IFERROR(__xludf.DUMMYFUNCTION("""COMPUTED_VALUE"""),0.0)</f>
        <v>0</v>
      </c>
      <c r="AM6" s="44">
        <f>IFERROR(__xludf.DUMMYFUNCTION("""COMPUTED_VALUE"""),58.0)</f>
        <v>58</v>
      </c>
      <c r="AN6" s="44">
        <f>IFERROR(__xludf.DUMMYFUNCTION("""COMPUTED_VALUE"""),2.0)</f>
        <v>2</v>
      </c>
      <c r="AO6" s="44">
        <f>IFERROR(__xludf.DUMMYFUNCTION("""COMPUTED_VALUE"""),0.0)</f>
        <v>0</v>
      </c>
      <c r="AP6" s="44">
        <f>IFERROR(__xludf.DUMMYFUNCTION("""COMPUTED_VALUE"""),0.0)</f>
        <v>0</v>
      </c>
      <c r="AQ6" s="44">
        <f>IFERROR(__xludf.DUMMYFUNCTION("""COMPUTED_VALUE"""),0.0)</f>
        <v>0</v>
      </c>
      <c r="AR6" s="44">
        <f>IFERROR(__xludf.DUMMYFUNCTION("""COMPUTED_VALUE"""),210.0)</f>
        <v>210</v>
      </c>
      <c r="AS6" s="44">
        <f>IFERROR(__xludf.DUMMYFUNCTION("""COMPUTED_VALUE"""),3.0)</f>
        <v>3</v>
      </c>
      <c r="AT6" s="44">
        <f>IFERROR(__xludf.DUMMYFUNCTION("""COMPUTED_VALUE"""),1.0)</f>
        <v>1</v>
      </c>
      <c r="AU6" s="44">
        <f>IFERROR(__xludf.DUMMYFUNCTION("""COMPUTED_VALUE"""),30.0)</f>
        <v>30</v>
      </c>
      <c r="AV6" s="44">
        <f>IFERROR(__xludf.DUMMYFUNCTION("""COMPUTED_VALUE"""),1.0)</f>
        <v>1</v>
      </c>
      <c r="AW6" s="44">
        <f>IFERROR(__xludf.DUMMYFUNCTION("""COMPUTED_VALUE"""),1.0)</f>
        <v>1</v>
      </c>
      <c r="AX6" s="45">
        <f t="shared" si="2"/>
        <v>328</v>
      </c>
    </row>
    <row r="7" ht="15.75" customHeight="1">
      <c r="A7" s="46" t="s">
        <v>22</v>
      </c>
      <c r="B7" s="47" t="s">
        <v>256</v>
      </c>
      <c r="C7" s="48">
        <v>2.0</v>
      </c>
      <c r="D7" s="48">
        <v>555.0</v>
      </c>
      <c r="E7" s="49">
        <f>IFERROR(__xludf.DUMMYFUNCTION("""COMPUTED_VALUE"""),331.0)</f>
        <v>331</v>
      </c>
      <c r="F7" s="49">
        <f>IFERROR(__xludf.DUMMYFUNCTION("""COMPUTED_VALUE"""),0.0)</f>
        <v>0</v>
      </c>
      <c r="G7" s="49">
        <f>IFERROR(__xludf.DUMMYFUNCTION("""COMPUTED_VALUE"""),3.0)</f>
        <v>3</v>
      </c>
      <c r="H7" s="49">
        <f>IFERROR(__xludf.DUMMYFUNCTION("""COMPUTED_VALUE"""),328.0)</f>
        <v>328</v>
      </c>
      <c r="I7" s="44">
        <f>IFERROR(__xludf.DUMMYFUNCTION("""COMPUTED_VALUE"""),0.0)</f>
        <v>0</v>
      </c>
      <c r="J7" s="44">
        <f>IFERROR(__xludf.DUMMYFUNCTION("""COMPUTED_VALUE"""),0.0)</f>
        <v>0</v>
      </c>
      <c r="K7" s="44">
        <f>IFERROR(__xludf.DUMMYFUNCTION("""COMPUTED_VALUE"""),6.0)</f>
        <v>6</v>
      </c>
      <c r="L7" s="44">
        <f>IFERROR(__xludf.DUMMYFUNCTION("""COMPUTED_VALUE"""),0.0)</f>
        <v>0</v>
      </c>
      <c r="M7" s="44">
        <f>IFERROR(__xludf.DUMMYFUNCTION("""COMPUTED_VALUE"""),1.0)</f>
        <v>1</v>
      </c>
      <c r="N7" s="44">
        <f>IFERROR(__xludf.DUMMYFUNCTION("""COMPUTED_VALUE"""),1.0)</f>
        <v>1</v>
      </c>
      <c r="O7" s="44">
        <f>IFERROR(__xludf.DUMMYFUNCTION("""COMPUTED_VALUE"""),0.0)</f>
        <v>0</v>
      </c>
      <c r="P7" s="44">
        <f>IFERROR(__xludf.DUMMYFUNCTION("""COMPUTED_VALUE"""),0.0)</f>
        <v>0</v>
      </c>
      <c r="Q7" s="44">
        <f>IFERROR(__xludf.DUMMYFUNCTION("""COMPUTED_VALUE"""),0.0)</f>
        <v>0</v>
      </c>
      <c r="R7" s="44">
        <f>IFERROR(__xludf.DUMMYFUNCTION("""COMPUTED_VALUE"""),6.0)</f>
        <v>6</v>
      </c>
      <c r="S7" s="44">
        <f>IFERROR(__xludf.DUMMYFUNCTION("""COMPUTED_VALUE"""),0.0)</f>
        <v>0</v>
      </c>
      <c r="T7" s="44">
        <f>IFERROR(__xludf.DUMMYFUNCTION("""COMPUTED_VALUE"""),0.0)</f>
        <v>0</v>
      </c>
      <c r="U7" s="44">
        <f>IFERROR(__xludf.DUMMYFUNCTION("""COMPUTED_VALUE"""),0.0)</f>
        <v>0</v>
      </c>
      <c r="V7" s="44">
        <f>IFERROR(__xludf.DUMMYFUNCTION("""COMPUTED_VALUE"""),0.0)</f>
        <v>0</v>
      </c>
      <c r="W7" s="44">
        <f>IFERROR(__xludf.DUMMYFUNCTION("""COMPUTED_VALUE"""),0.0)</f>
        <v>0</v>
      </c>
      <c r="X7" s="44">
        <f>IFERROR(__xludf.DUMMYFUNCTION("""COMPUTED_VALUE"""),1.0)</f>
        <v>1</v>
      </c>
      <c r="Y7" s="44">
        <f>IFERROR(__xludf.DUMMYFUNCTION("""COMPUTED_VALUE"""),1.0)</f>
        <v>1</v>
      </c>
      <c r="Z7" s="44">
        <f>IFERROR(__xludf.DUMMYFUNCTION("""COMPUTED_VALUE"""),0.0)</f>
        <v>0</v>
      </c>
      <c r="AA7" s="44">
        <f>IFERROR(__xludf.DUMMYFUNCTION("""COMPUTED_VALUE"""),0.0)</f>
        <v>0</v>
      </c>
      <c r="AB7" s="44">
        <f>IFERROR(__xludf.DUMMYFUNCTION("""COMPUTED_VALUE"""),0.0)</f>
        <v>0</v>
      </c>
      <c r="AC7" s="44">
        <f>IFERROR(__xludf.DUMMYFUNCTION("""COMPUTED_VALUE"""),1.0)</f>
        <v>1</v>
      </c>
      <c r="AD7" s="44">
        <f>IFERROR(__xludf.DUMMYFUNCTION("""COMPUTED_VALUE"""),0.0)</f>
        <v>0</v>
      </c>
      <c r="AE7" s="44">
        <f>IFERROR(__xludf.DUMMYFUNCTION("""COMPUTED_VALUE"""),1.0)</f>
        <v>1</v>
      </c>
      <c r="AF7" s="44">
        <f>IFERROR(__xludf.DUMMYFUNCTION("""COMPUTED_VALUE"""),0.0)</f>
        <v>0</v>
      </c>
      <c r="AG7" s="44">
        <f>IFERROR(__xludf.DUMMYFUNCTION("""COMPUTED_VALUE"""),0.0)</f>
        <v>0</v>
      </c>
      <c r="AH7" s="44">
        <f>IFERROR(__xludf.DUMMYFUNCTION("""COMPUTED_VALUE"""),1.0)</f>
        <v>1</v>
      </c>
      <c r="AI7" s="44">
        <f>IFERROR(__xludf.DUMMYFUNCTION("""COMPUTED_VALUE"""),1.0)</f>
        <v>1</v>
      </c>
      <c r="AJ7" s="44">
        <f>IFERROR(__xludf.DUMMYFUNCTION("""COMPUTED_VALUE"""),0.0)</f>
        <v>0</v>
      </c>
      <c r="AK7" s="44">
        <f>IFERROR(__xludf.DUMMYFUNCTION("""COMPUTED_VALUE"""),0.0)</f>
        <v>0</v>
      </c>
      <c r="AL7" s="44">
        <f>IFERROR(__xludf.DUMMYFUNCTION("""COMPUTED_VALUE"""),0.0)</f>
        <v>0</v>
      </c>
      <c r="AM7" s="44">
        <f>IFERROR(__xludf.DUMMYFUNCTION("""COMPUTED_VALUE"""),87.0)</f>
        <v>87</v>
      </c>
      <c r="AN7" s="44">
        <f>IFERROR(__xludf.DUMMYFUNCTION("""COMPUTED_VALUE"""),1.0)</f>
        <v>1</v>
      </c>
      <c r="AO7" s="44">
        <f>IFERROR(__xludf.DUMMYFUNCTION("""COMPUTED_VALUE"""),0.0)</f>
        <v>0</v>
      </c>
      <c r="AP7" s="44">
        <f>IFERROR(__xludf.DUMMYFUNCTION("""COMPUTED_VALUE"""),0.0)</f>
        <v>0</v>
      </c>
      <c r="AQ7" s="44">
        <f>IFERROR(__xludf.DUMMYFUNCTION("""COMPUTED_VALUE"""),1.0)</f>
        <v>1</v>
      </c>
      <c r="AR7" s="44">
        <f>IFERROR(__xludf.DUMMYFUNCTION("""COMPUTED_VALUE"""),189.0)</f>
        <v>189</v>
      </c>
      <c r="AS7" s="44">
        <f>IFERROR(__xludf.DUMMYFUNCTION("""COMPUTED_VALUE"""),2.0)</f>
        <v>2</v>
      </c>
      <c r="AT7" s="44">
        <f>IFERROR(__xludf.DUMMYFUNCTION("""COMPUTED_VALUE"""),0.0)</f>
        <v>0</v>
      </c>
      <c r="AU7" s="44">
        <f>IFERROR(__xludf.DUMMYFUNCTION("""COMPUTED_VALUE"""),24.0)</f>
        <v>24</v>
      </c>
      <c r="AV7" s="44">
        <f>IFERROR(__xludf.DUMMYFUNCTION("""COMPUTED_VALUE"""),4.0)</f>
        <v>4</v>
      </c>
      <c r="AW7" s="44">
        <f>IFERROR(__xludf.DUMMYFUNCTION("""COMPUTED_VALUE"""),0.0)</f>
        <v>0</v>
      </c>
      <c r="AX7" s="45">
        <f t="shared" si="2"/>
        <v>328</v>
      </c>
    </row>
    <row r="8" ht="15.75" customHeight="1">
      <c r="A8" s="46" t="s">
        <v>22</v>
      </c>
      <c r="B8" s="47" t="s">
        <v>256</v>
      </c>
      <c r="C8" s="48">
        <v>3.0</v>
      </c>
      <c r="D8" s="48">
        <v>561.0</v>
      </c>
      <c r="E8" s="49">
        <f>IFERROR(__xludf.DUMMYFUNCTION("""COMPUTED_VALUE"""),334.0)</f>
        <v>334</v>
      </c>
      <c r="F8" s="49">
        <f>IFERROR(__xludf.DUMMYFUNCTION("""COMPUTED_VALUE"""),0.0)</f>
        <v>0</v>
      </c>
      <c r="G8" s="49">
        <f>IFERROR(__xludf.DUMMYFUNCTION("""COMPUTED_VALUE"""),2.0)</f>
        <v>2</v>
      </c>
      <c r="H8" s="49">
        <f>IFERROR(__xludf.DUMMYFUNCTION("""COMPUTED_VALUE"""),332.0)</f>
        <v>332</v>
      </c>
      <c r="I8" s="44">
        <f>IFERROR(__xludf.DUMMYFUNCTION("""COMPUTED_VALUE"""),2.0)</f>
        <v>2</v>
      </c>
      <c r="J8" s="44">
        <f>IFERROR(__xludf.DUMMYFUNCTION("""COMPUTED_VALUE"""),2.0)</f>
        <v>2</v>
      </c>
      <c r="K8" s="44">
        <f>IFERROR(__xludf.DUMMYFUNCTION("""COMPUTED_VALUE"""),9.0)</f>
        <v>9</v>
      </c>
      <c r="L8" s="44">
        <f>IFERROR(__xludf.DUMMYFUNCTION("""COMPUTED_VALUE"""),0.0)</f>
        <v>0</v>
      </c>
      <c r="M8" s="44">
        <f>IFERROR(__xludf.DUMMYFUNCTION("""COMPUTED_VALUE"""),4.0)</f>
        <v>4</v>
      </c>
      <c r="N8" s="44">
        <f>IFERROR(__xludf.DUMMYFUNCTION("""COMPUTED_VALUE"""),0.0)</f>
        <v>0</v>
      </c>
      <c r="O8" s="44">
        <f>IFERROR(__xludf.DUMMYFUNCTION("""COMPUTED_VALUE"""),0.0)</f>
        <v>0</v>
      </c>
      <c r="P8" s="44">
        <f>IFERROR(__xludf.DUMMYFUNCTION("""COMPUTED_VALUE"""),1.0)</f>
        <v>1</v>
      </c>
      <c r="Q8" s="44">
        <f>IFERROR(__xludf.DUMMYFUNCTION("""COMPUTED_VALUE"""),0.0)</f>
        <v>0</v>
      </c>
      <c r="R8" s="44">
        <f>IFERROR(__xludf.DUMMYFUNCTION("""COMPUTED_VALUE"""),0.0)</f>
        <v>0</v>
      </c>
      <c r="S8" s="44">
        <f>IFERROR(__xludf.DUMMYFUNCTION("""COMPUTED_VALUE"""),0.0)</f>
        <v>0</v>
      </c>
      <c r="T8" s="44">
        <f>IFERROR(__xludf.DUMMYFUNCTION("""COMPUTED_VALUE"""),0.0)</f>
        <v>0</v>
      </c>
      <c r="U8" s="44">
        <f>IFERROR(__xludf.DUMMYFUNCTION("""COMPUTED_VALUE"""),0.0)</f>
        <v>0</v>
      </c>
      <c r="V8" s="44">
        <f>IFERROR(__xludf.DUMMYFUNCTION("""COMPUTED_VALUE"""),1.0)</f>
        <v>1</v>
      </c>
      <c r="W8" s="44">
        <f>IFERROR(__xludf.DUMMYFUNCTION("""COMPUTED_VALUE"""),1.0)</f>
        <v>1</v>
      </c>
      <c r="X8" s="44">
        <f>IFERROR(__xludf.DUMMYFUNCTION("""COMPUTED_VALUE"""),1.0)</f>
        <v>1</v>
      </c>
      <c r="Y8" s="44">
        <f>IFERROR(__xludf.DUMMYFUNCTION("""COMPUTED_VALUE"""),0.0)</f>
        <v>0</v>
      </c>
      <c r="Z8" s="44">
        <f>IFERROR(__xludf.DUMMYFUNCTION("""COMPUTED_VALUE"""),0.0)</f>
        <v>0</v>
      </c>
      <c r="AA8" s="44">
        <f>IFERROR(__xludf.DUMMYFUNCTION("""COMPUTED_VALUE"""),2.0)</f>
        <v>2</v>
      </c>
      <c r="AB8" s="44">
        <f>IFERROR(__xludf.DUMMYFUNCTION("""COMPUTED_VALUE"""),0.0)</f>
        <v>0</v>
      </c>
      <c r="AC8" s="44">
        <f>IFERROR(__xludf.DUMMYFUNCTION("""COMPUTED_VALUE"""),0.0)</f>
        <v>0</v>
      </c>
      <c r="AD8" s="44">
        <f>IFERROR(__xludf.DUMMYFUNCTION("""COMPUTED_VALUE"""),0.0)</f>
        <v>0</v>
      </c>
      <c r="AE8" s="44">
        <f>IFERROR(__xludf.DUMMYFUNCTION("""COMPUTED_VALUE"""),0.0)</f>
        <v>0</v>
      </c>
      <c r="AF8" s="44">
        <f>IFERROR(__xludf.DUMMYFUNCTION("""COMPUTED_VALUE"""),0.0)</f>
        <v>0</v>
      </c>
      <c r="AG8" s="44">
        <f>IFERROR(__xludf.DUMMYFUNCTION("""COMPUTED_VALUE"""),0.0)</f>
        <v>0</v>
      </c>
      <c r="AH8" s="44">
        <f>IFERROR(__xludf.DUMMYFUNCTION("""COMPUTED_VALUE"""),1.0)</f>
        <v>1</v>
      </c>
      <c r="AI8" s="44">
        <f>IFERROR(__xludf.DUMMYFUNCTION("""COMPUTED_VALUE"""),0.0)</f>
        <v>0</v>
      </c>
      <c r="AJ8" s="44">
        <f>IFERROR(__xludf.DUMMYFUNCTION("""COMPUTED_VALUE"""),0.0)</f>
        <v>0</v>
      </c>
      <c r="AK8" s="44">
        <f>IFERROR(__xludf.DUMMYFUNCTION("""COMPUTED_VALUE"""),0.0)</f>
        <v>0</v>
      </c>
      <c r="AL8" s="44">
        <f>IFERROR(__xludf.DUMMYFUNCTION("""COMPUTED_VALUE"""),0.0)</f>
        <v>0</v>
      </c>
      <c r="AM8" s="44">
        <f>IFERROR(__xludf.DUMMYFUNCTION("""COMPUTED_VALUE"""),76.0)</f>
        <v>76</v>
      </c>
      <c r="AN8" s="44">
        <f>IFERROR(__xludf.DUMMYFUNCTION("""COMPUTED_VALUE"""),1.0)</f>
        <v>1</v>
      </c>
      <c r="AO8" s="44">
        <f>IFERROR(__xludf.DUMMYFUNCTION("""COMPUTED_VALUE"""),1.0)</f>
        <v>1</v>
      </c>
      <c r="AP8" s="44">
        <f>IFERROR(__xludf.DUMMYFUNCTION("""COMPUTED_VALUE"""),0.0)</f>
        <v>0</v>
      </c>
      <c r="AQ8" s="44">
        <f>IFERROR(__xludf.DUMMYFUNCTION("""COMPUTED_VALUE"""),2.0)</f>
        <v>2</v>
      </c>
      <c r="AR8" s="44">
        <f>IFERROR(__xludf.DUMMYFUNCTION("""COMPUTED_VALUE"""),201.0)</f>
        <v>201</v>
      </c>
      <c r="AS8" s="44">
        <f>IFERROR(__xludf.DUMMYFUNCTION("""COMPUTED_VALUE"""),0.0)</f>
        <v>0</v>
      </c>
      <c r="AT8" s="44">
        <f>IFERROR(__xludf.DUMMYFUNCTION("""COMPUTED_VALUE"""),0.0)</f>
        <v>0</v>
      </c>
      <c r="AU8" s="44">
        <f>IFERROR(__xludf.DUMMYFUNCTION("""COMPUTED_VALUE"""),25.0)</f>
        <v>25</v>
      </c>
      <c r="AV8" s="44">
        <f>IFERROR(__xludf.DUMMYFUNCTION("""COMPUTED_VALUE"""),0.0)</f>
        <v>0</v>
      </c>
      <c r="AW8" s="44">
        <f>IFERROR(__xludf.DUMMYFUNCTION("""COMPUTED_VALUE"""),2.0)</f>
        <v>2</v>
      </c>
      <c r="AX8" s="45">
        <f t="shared" si="2"/>
        <v>332</v>
      </c>
    </row>
    <row r="9" ht="15.75" customHeight="1">
      <c r="A9" s="46" t="s">
        <v>22</v>
      </c>
      <c r="B9" s="47" t="s">
        <v>256</v>
      </c>
      <c r="C9" s="48">
        <v>4.0</v>
      </c>
      <c r="D9" s="48">
        <v>556.0</v>
      </c>
      <c r="E9" s="49">
        <f>IFERROR(__xludf.DUMMYFUNCTION("""COMPUTED_VALUE"""),304.0)</f>
        <v>304</v>
      </c>
      <c r="F9" s="49">
        <f>IFERROR(__xludf.DUMMYFUNCTION("""COMPUTED_VALUE"""),3.0)</f>
        <v>3</v>
      </c>
      <c r="G9" s="49">
        <f>IFERROR(__xludf.DUMMYFUNCTION("""COMPUTED_VALUE"""),2.0)</f>
        <v>2</v>
      </c>
      <c r="H9" s="49">
        <f>IFERROR(__xludf.DUMMYFUNCTION("""COMPUTED_VALUE"""),302.0)</f>
        <v>302</v>
      </c>
      <c r="I9" s="44">
        <f>IFERROR(__xludf.DUMMYFUNCTION("""COMPUTED_VALUE"""),0.0)</f>
        <v>0</v>
      </c>
      <c r="J9" s="44">
        <f>IFERROR(__xludf.DUMMYFUNCTION("""COMPUTED_VALUE"""),0.0)</f>
        <v>0</v>
      </c>
      <c r="K9" s="44">
        <f>IFERROR(__xludf.DUMMYFUNCTION("""COMPUTED_VALUE"""),1.0)</f>
        <v>1</v>
      </c>
      <c r="L9" s="44">
        <f>IFERROR(__xludf.DUMMYFUNCTION("""COMPUTED_VALUE"""),0.0)</f>
        <v>0</v>
      </c>
      <c r="M9" s="44">
        <f>IFERROR(__xludf.DUMMYFUNCTION("""COMPUTED_VALUE"""),0.0)</f>
        <v>0</v>
      </c>
      <c r="N9" s="44">
        <f>IFERROR(__xludf.DUMMYFUNCTION("""COMPUTED_VALUE"""),0.0)</f>
        <v>0</v>
      </c>
      <c r="O9" s="44">
        <f>IFERROR(__xludf.DUMMYFUNCTION("""COMPUTED_VALUE"""),0.0)</f>
        <v>0</v>
      </c>
      <c r="P9" s="44">
        <f>IFERROR(__xludf.DUMMYFUNCTION("""COMPUTED_VALUE"""),0.0)</f>
        <v>0</v>
      </c>
      <c r="Q9" s="44">
        <f>IFERROR(__xludf.DUMMYFUNCTION("""COMPUTED_VALUE"""),0.0)</f>
        <v>0</v>
      </c>
      <c r="R9" s="44">
        <f>IFERROR(__xludf.DUMMYFUNCTION("""COMPUTED_VALUE"""),1.0)</f>
        <v>1</v>
      </c>
      <c r="S9" s="44">
        <f>IFERROR(__xludf.DUMMYFUNCTION("""COMPUTED_VALUE"""),0.0)</f>
        <v>0</v>
      </c>
      <c r="T9" s="44">
        <f>IFERROR(__xludf.DUMMYFUNCTION("""COMPUTED_VALUE"""),0.0)</f>
        <v>0</v>
      </c>
      <c r="U9" s="44">
        <f>IFERROR(__xludf.DUMMYFUNCTION("""COMPUTED_VALUE"""),1.0)</f>
        <v>1</v>
      </c>
      <c r="V9" s="44">
        <f>IFERROR(__xludf.DUMMYFUNCTION("""COMPUTED_VALUE"""),0.0)</f>
        <v>0</v>
      </c>
      <c r="W9" s="44">
        <f>IFERROR(__xludf.DUMMYFUNCTION("""COMPUTED_VALUE"""),0.0)</f>
        <v>0</v>
      </c>
      <c r="X9" s="44">
        <f>IFERROR(__xludf.DUMMYFUNCTION("""COMPUTED_VALUE"""),0.0)</f>
        <v>0</v>
      </c>
      <c r="Y9" s="44">
        <f>IFERROR(__xludf.DUMMYFUNCTION("""COMPUTED_VALUE"""),0.0)</f>
        <v>0</v>
      </c>
      <c r="Z9" s="44">
        <f>IFERROR(__xludf.DUMMYFUNCTION("""COMPUTED_VALUE"""),0.0)</f>
        <v>0</v>
      </c>
      <c r="AA9" s="44">
        <f>IFERROR(__xludf.DUMMYFUNCTION("""COMPUTED_VALUE"""),0.0)</f>
        <v>0</v>
      </c>
      <c r="AB9" s="44">
        <f>IFERROR(__xludf.DUMMYFUNCTION("""COMPUTED_VALUE"""),0.0)</f>
        <v>0</v>
      </c>
      <c r="AC9" s="44">
        <f>IFERROR(__xludf.DUMMYFUNCTION("""COMPUTED_VALUE"""),0.0)</f>
        <v>0</v>
      </c>
      <c r="AD9" s="44">
        <f>IFERROR(__xludf.DUMMYFUNCTION("""COMPUTED_VALUE"""),0.0)</f>
        <v>0</v>
      </c>
      <c r="AE9" s="44">
        <f>IFERROR(__xludf.DUMMYFUNCTION("""COMPUTED_VALUE"""),0.0)</f>
        <v>0</v>
      </c>
      <c r="AF9" s="44">
        <f>IFERROR(__xludf.DUMMYFUNCTION("""COMPUTED_VALUE"""),0.0)</f>
        <v>0</v>
      </c>
      <c r="AG9" s="44">
        <f>IFERROR(__xludf.DUMMYFUNCTION("""COMPUTED_VALUE"""),0.0)</f>
        <v>0</v>
      </c>
      <c r="AH9" s="44">
        <f>IFERROR(__xludf.DUMMYFUNCTION("""COMPUTED_VALUE"""),0.0)</f>
        <v>0</v>
      </c>
      <c r="AI9" s="44">
        <f>IFERROR(__xludf.DUMMYFUNCTION("""COMPUTED_VALUE"""),1.0)</f>
        <v>1</v>
      </c>
      <c r="AJ9" s="44">
        <f>IFERROR(__xludf.DUMMYFUNCTION("""COMPUTED_VALUE"""),1.0)</f>
        <v>1</v>
      </c>
      <c r="AK9" s="44">
        <f>IFERROR(__xludf.DUMMYFUNCTION("""COMPUTED_VALUE"""),0.0)</f>
        <v>0</v>
      </c>
      <c r="AL9" s="44">
        <f>IFERROR(__xludf.DUMMYFUNCTION("""COMPUTED_VALUE"""),0.0)</f>
        <v>0</v>
      </c>
      <c r="AM9" s="44">
        <f>IFERROR(__xludf.DUMMYFUNCTION("""COMPUTED_VALUE"""),84.0)</f>
        <v>84</v>
      </c>
      <c r="AN9" s="44">
        <f>IFERROR(__xludf.DUMMYFUNCTION("""COMPUTED_VALUE"""),1.0)</f>
        <v>1</v>
      </c>
      <c r="AO9" s="44">
        <f>IFERROR(__xludf.DUMMYFUNCTION("""COMPUTED_VALUE"""),0.0)</f>
        <v>0</v>
      </c>
      <c r="AP9" s="44">
        <f>IFERROR(__xludf.DUMMYFUNCTION("""COMPUTED_VALUE"""),0.0)</f>
        <v>0</v>
      </c>
      <c r="AQ9" s="44">
        <f>IFERROR(__xludf.DUMMYFUNCTION("""COMPUTED_VALUE"""),0.0)</f>
        <v>0</v>
      </c>
      <c r="AR9" s="44">
        <f>IFERROR(__xludf.DUMMYFUNCTION("""COMPUTED_VALUE"""),176.0)</f>
        <v>176</v>
      </c>
      <c r="AS9" s="44">
        <f>IFERROR(__xludf.DUMMYFUNCTION("""COMPUTED_VALUE"""),2.0)</f>
        <v>2</v>
      </c>
      <c r="AT9" s="44">
        <f>IFERROR(__xludf.DUMMYFUNCTION("""COMPUTED_VALUE"""),1.0)</f>
        <v>1</v>
      </c>
      <c r="AU9" s="44">
        <f>IFERROR(__xludf.DUMMYFUNCTION("""COMPUTED_VALUE"""),28.0)</f>
        <v>28</v>
      </c>
      <c r="AV9" s="44">
        <f>IFERROR(__xludf.DUMMYFUNCTION("""COMPUTED_VALUE"""),4.0)</f>
        <v>4</v>
      </c>
      <c r="AW9" s="44">
        <f>IFERROR(__xludf.DUMMYFUNCTION("""COMPUTED_VALUE"""),1.0)</f>
        <v>1</v>
      </c>
      <c r="AX9" s="45">
        <f t="shared" si="2"/>
        <v>302</v>
      </c>
    </row>
    <row r="10" ht="15.75" customHeight="1">
      <c r="A10" s="46" t="s">
        <v>22</v>
      </c>
      <c r="B10" s="47" t="s">
        <v>256</v>
      </c>
      <c r="C10" s="48">
        <v>5.0</v>
      </c>
      <c r="D10" s="48">
        <v>557.0</v>
      </c>
      <c r="E10" s="49">
        <f>IFERROR(__xludf.DUMMYFUNCTION("""COMPUTED_VALUE"""),322.0)</f>
        <v>322</v>
      </c>
      <c r="F10" s="49">
        <f>IFERROR(__xludf.DUMMYFUNCTION("""COMPUTED_VALUE"""),1.0)</f>
        <v>1</v>
      </c>
      <c r="G10" s="49">
        <f>IFERROR(__xludf.DUMMYFUNCTION("""COMPUTED_VALUE"""),4.0)</f>
        <v>4</v>
      </c>
      <c r="H10" s="49">
        <f>IFERROR(__xludf.DUMMYFUNCTION("""COMPUTED_VALUE"""),318.0)</f>
        <v>318</v>
      </c>
      <c r="I10" s="44">
        <f>IFERROR(__xludf.DUMMYFUNCTION("""COMPUTED_VALUE"""),2.0)</f>
        <v>2</v>
      </c>
      <c r="J10" s="44">
        <f>IFERROR(__xludf.DUMMYFUNCTION("""COMPUTED_VALUE"""),2.0)</f>
        <v>2</v>
      </c>
      <c r="K10" s="44">
        <f>IFERROR(__xludf.DUMMYFUNCTION("""COMPUTED_VALUE"""),2.0)</f>
        <v>2</v>
      </c>
      <c r="L10" s="44">
        <f>IFERROR(__xludf.DUMMYFUNCTION("""COMPUTED_VALUE"""),0.0)</f>
        <v>0</v>
      </c>
      <c r="M10" s="44">
        <f>IFERROR(__xludf.DUMMYFUNCTION("""COMPUTED_VALUE"""),1.0)</f>
        <v>1</v>
      </c>
      <c r="N10" s="44">
        <f>IFERROR(__xludf.DUMMYFUNCTION("""COMPUTED_VALUE"""),0.0)</f>
        <v>0</v>
      </c>
      <c r="O10" s="44">
        <f>IFERROR(__xludf.DUMMYFUNCTION("""COMPUTED_VALUE"""),0.0)</f>
        <v>0</v>
      </c>
      <c r="P10" s="44">
        <f>IFERROR(__xludf.DUMMYFUNCTION("""COMPUTED_VALUE"""),0.0)</f>
        <v>0</v>
      </c>
      <c r="Q10" s="44">
        <f>IFERROR(__xludf.DUMMYFUNCTION("""COMPUTED_VALUE"""),0.0)</f>
        <v>0</v>
      </c>
      <c r="R10" s="44">
        <f>IFERROR(__xludf.DUMMYFUNCTION("""COMPUTED_VALUE"""),3.0)</f>
        <v>3</v>
      </c>
      <c r="S10" s="44">
        <f>IFERROR(__xludf.DUMMYFUNCTION("""COMPUTED_VALUE"""),0.0)</f>
        <v>0</v>
      </c>
      <c r="T10" s="44">
        <f>IFERROR(__xludf.DUMMYFUNCTION("""COMPUTED_VALUE"""),1.0)</f>
        <v>1</v>
      </c>
      <c r="U10" s="44">
        <f>IFERROR(__xludf.DUMMYFUNCTION("""COMPUTED_VALUE"""),0.0)</f>
        <v>0</v>
      </c>
      <c r="V10" s="44">
        <f>IFERROR(__xludf.DUMMYFUNCTION("""COMPUTED_VALUE"""),0.0)</f>
        <v>0</v>
      </c>
      <c r="W10" s="44">
        <f>IFERROR(__xludf.DUMMYFUNCTION("""COMPUTED_VALUE"""),1.0)</f>
        <v>1</v>
      </c>
      <c r="X10" s="44">
        <f>IFERROR(__xludf.DUMMYFUNCTION("""COMPUTED_VALUE"""),0.0)</f>
        <v>0</v>
      </c>
      <c r="Y10" s="44">
        <f>IFERROR(__xludf.DUMMYFUNCTION("""COMPUTED_VALUE"""),0.0)</f>
        <v>0</v>
      </c>
      <c r="Z10" s="44">
        <f>IFERROR(__xludf.DUMMYFUNCTION("""COMPUTED_VALUE"""),0.0)</f>
        <v>0</v>
      </c>
      <c r="AA10" s="44">
        <f>IFERROR(__xludf.DUMMYFUNCTION("""COMPUTED_VALUE"""),1.0)</f>
        <v>1</v>
      </c>
      <c r="AB10" s="44">
        <f>IFERROR(__xludf.DUMMYFUNCTION("""COMPUTED_VALUE"""),0.0)</f>
        <v>0</v>
      </c>
      <c r="AC10" s="44">
        <f>IFERROR(__xludf.DUMMYFUNCTION("""COMPUTED_VALUE"""),0.0)</f>
        <v>0</v>
      </c>
      <c r="AD10" s="44">
        <f>IFERROR(__xludf.DUMMYFUNCTION("""COMPUTED_VALUE"""),0.0)</f>
        <v>0</v>
      </c>
      <c r="AE10" s="44">
        <f>IFERROR(__xludf.DUMMYFUNCTION("""COMPUTED_VALUE"""),0.0)</f>
        <v>0</v>
      </c>
      <c r="AF10" s="44">
        <f>IFERROR(__xludf.DUMMYFUNCTION("""COMPUTED_VALUE"""),0.0)</f>
        <v>0</v>
      </c>
      <c r="AG10" s="44">
        <f>IFERROR(__xludf.DUMMYFUNCTION("""COMPUTED_VALUE"""),0.0)</f>
        <v>0</v>
      </c>
      <c r="AH10" s="44">
        <f>IFERROR(__xludf.DUMMYFUNCTION("""COMPUTED_VALUE"""),1.0)</f>
        <v>1</v>
      </c>
      <c r="AI10" s="44">
        <f>IFERROR(__xludf.DUMMYFUNCTION("""COMPUTED_VALUE"""),0.0)</f>
        <v>0</v>
      </c>
      <c r="AJ10" s="44">
        <f>IFERROR(__xludf.DUMMYFUNCTION("""COMPUTED_VALUE"""),0.0)</f>
        <v>0</v>
      </c>
      <c r="AK10" s="44">
        <f>IFERROR(__xludf.DUMMYFUNCTION("""COMPUTED_VALUE"""),0.0)</f>
        <v>0</v>
      </c>
      <c r="AL10" s="44">
        <f>IFERROR(__xludf.DUMMYFUNCTION("""COMPUTED_VALUE"""),0.0)</f>
        <v>0</v>
      </c>
      <c r="AM10" s="44">
        <f>IFERROR(__xludf.DUMMYFUNCTION("""COMPUTED_VALUE"""),78.0)</f>
        <v>78</v>
      </c>
      <c r="AN10" s="44">
        <f>IFERROR(__xludf.DUMMYFUNCTION("""COMPUTED_VALUE"""),0.0)</f>
        <v>0</v>
      </c>
      <c r="AO10" s="44">
        <f>IFERROR(__xludf.DUMMYFUNCTION("""COMPUTED_VALUE"""),0.0)</f>
        <v>0</v>
      </c>
      <c r="AP10" s="44">
        <f>IFERROR(__xludf.DUMMYFUNCTION("""COMPUTED_VALUE"""),0.0)</f>
        <v>0</v>
      </c>
      <c r="AQ10" s="44">
        <f>IFERROR(__xludf.DUMMYFUNCTION("""COMPUTED_VALUE"""),0.0)</f>
        <v>0</v>
      </c>
      <c r="AR10" s="44">
        <f>IFERROR(__xludf.DUMMYFUNCTION("""COMPUTED_VALUE"""),208.0)</f>
        <v>208</v>
      </c>
      <c r="AS10" s="44">
        <f>IFERROR(__xludf.DUMMYFUNCTION("""COMPUTED_VALUE"""),2.0)</f>
        <v>2</v>
      </c>
      <c r="AT10" s="44">
        <f>IFERROR(__xludf.DUMMYFUNCTION("""COMPUTED_VALUE"""),0.0)</f>
        <v>0</v>
      </c>
      <c r="AU10" s="44">
        <f>IFERROR(__xludf.DUMMYFUNCTION("""COMPUTED_VALUE"""),15.0)</f>
        <v>15</v>
      </c>
      <c r="AV10" s="44">
        <f>IFERROR(__xludf.DUMMYFUNCTION("""COMPUTED_VALUE"""),1.0)</f>
        <v>1</v>
      </c>
      <c r="AW10" s="44">
        <f>IFERROR(__xludf.DUMMYFUNCTION("""COMPUTED_VALUE"""),0.0)</f>
        <v>0</v>
      </c>
      <c r="AX10" s="45">
        <f t="shared" si="2"/>
        <v>318</v>
      </c>
    </row>
    <row r="11" ht="15.75" customHeight="1">
      <c r="A11" s="46" t="s">
        <v>22</v>
      </c>
      <c r="B11" s="47" t="s">
        <v>256</v>
      </c>
      <c r="C11" s="48">
        <v>6.0</v>
      </c>
      <c r="D11" s="48">
        <v>551.0</v>
      </c>
      <c r="E11" s="49">
        <f>IFERROR(__xludf.DUMMYFUNCTION("""COMPUTED_VALUE"""),251.0)</f>
        <v>251</v>
      </c>
      <c r="F11" s="49">
        <f>IFERROR(__xludf.DUMMYFUNCTION("""COMPUTED_VALUE"""),3.0)</f>
        <v>3</v>
      </c>
      <c r="G11" s="49">
        <f>IFERROR(__xludf.DUMMYFUNCTION("""COMPUTED_VALUE"""),3.0)</f>
        <v>3</v>
      </c>
      <c r="H11" s="49">
        <f>IFERROR(__xludf.DUMMYFUNCTION("""COMPUTED_VALUE"""),248.0)</f>
        <v>248</v>
      </c>
      <c r="I11" s="44">
        <f>IFERROR(__xludf.DUMMYFUNCTION("""COMPUTED_VALUE"""),0.0)</f>
        <v>0</v>
      </c>
      <c r="J11" s="44">
        <f>IFERROR(__xludf.DUMMYFUNCTION("""COMPUTED_VALUE"""),1.0)</f>
        <v>1</v>
      </c>
      <c r="K11" s="44">
        <f>IFERROR(__xludf.DUMMYFUNCTION("""COMPUTED_VALUE"""),3.0)</f>
        <v>3</v>
      </c>
      <c r="L11" s="44">
        <f>IFERROR(__xludf.DUMMYFUNCTION("""COMPUTED_VALUE"""),0.0)</f>
        <v>0</v>
      </c>
      <c r="M11" s="44">
        <f>IFERROR(__xludf.DUMMYFUNCTION("""COMPUTED_VALUE"""),0.0)</f>
        <v>0</v>
      </c>
      <c r="N11" s="44">
        <f>IFERROR(__xludf.DUMMYFUNCTION("""COMPUTED_VALUE"""),1.0)</f>
        <v>1</v>
      </c>
      <c r="O11" s="44">
        <f>IFERROR(__xludf.DUMMYFUNCTION("""COMPUTED_VALUE"""),1.0)</f>
        <v>1</v>
      </c>
      <c r="P11" s="44">
        <f>IFERROR(__xludf.DUMMYFUNCTION("""COMPUTED_VALUE"""),1.0)</f>
        <v>1</v>
      </c>
      <c r="Q11" s="44">
        <f>IFERROR(__xludf.DUMMYFUNCTION("""COMPUTED_VALUE"""),1.0)</f>
        <v>1</v>
      </c>
      <c r="R11" s="44">
        <f>IFERROR(__xludf.DUMMYFUNCTION("""COMPUTED_VALUE"""),1.0)</f>
        <v>1</v>
      </c>
      <c r="S11" s="44">
        <f>IFERROR(__xludf.DUMMYFUNCTION("""COMPUTED_VALUE"""),0.0)</f>
        <v>0</v>
      </c>
      <c r="T11" s="44">
        <f>IFERROR(__xludf.DUMMYFUNCTION("""COMPUTED_VALUE"""),0.0)</f>
        <v>0</v>
      </c>
      <c r="U11" s="44">
        <f>IFERROR(__xludf.DUMMYFUNCTION("""COMPUTED_VALUE"""),0.0)</f>
        <v>0</v>
      </c>
      <c r="V11" s="44">
        <f>IFERROR(__xludf.DUMMYFUNCTION("""COMPUTED_VALUE"""),1.0)</f>
        <v>1</v>
      </c>
      <c r="W11" s="44">
        <f>IFERROR(__xludf.DUMMYFUNCTION("""COMPUTED_VALUE"""),0.0)</f>
        <v>0</v>
      </c>
      <c r="X11" s="44">
        <f>IFERROR(__xludf.DUMMYFUNCTION("""COMPUTED_VALUE"""),0.0)</f>
        <v>0</v>
      </c>
      <c r="Y11" s="44">
        <f>IFERROR(__xludf.DUMMYFUNCTION("""COMPUTED_VALUE"""),1.0)</f>
        <v>1</v>
      </c>
      <c r="Z11" s="44">
        <f>IFERROR(__xludf.DUMMYFUNCTION("""COMPUTED_VALUE"""),0.0)</f>
        <v>0</v>
      </c>
      <c r="AA11" s="44">
        <f>IFERROR(__xludf.DUMMYFUNCTION("""COMPUTED_VALUE"""),0.0)</f>
        <v>0</v>
      </c>
      <c r="AB11" s="44">
        <f>IFERROR(__xludf.DUMMYFUNCTION("""COMPUTED_VALUE"""),0.0)</f>
        <v>0</v>
      </c>
      <c r="AC11" s="44">
        <f>IFERROR(__xludf.DUMMYFUNCTION("""COMPUTED_VALUE"""),0.0)</f>
        <v>0</v>
      </c>
      <c r="AD11" s="44">
        <f>IFERROR(__xludf.DUMMYFUNCTION("""COMPUTED_VALUE"""),0.0)</f>
        <v>0</v>
      </c>
      <c r="AE11" s="44">
        <f>IFERROR(__xludf.DUMMYFUNCTION("""COMPUTED_VALUE"""),0.0)</f>
        <v>0</v>
      </c>
      <c r="AF11" s="44">
        <f>IFERROR(__xludf.DUMMYFUNCTION("""COMPUTED_VALUE"""),0.0)</f>
        <v>0</v>
      </c>
      <c r="AG11" s="44">
        <f>IFERROR(__xludf.DUMMYFUNCTION("""COMPUTED_VALUE"""),0.0)</f>
        <v>0</v>
      </c>
      <c r="AH11" s="44">
        <f>IFERROR(__xludf.DUMMYFUNCTION("""COMPUTED_VALUE"""),0.0)</f>
        <v>0</v>
      </c>
      <c r="AI11" s="44">
        <f>IFERROR(__xludf.DUMMYFUNCTION("""COMPUTED_VALUE"""),0.0)</f>
        <v>0</v>
      </c>
      <c r="AJ11" s="44">
        <f>IFERROR(__xludf.DUMMYFUNCTION("""COMPUTED_VALUE"""),0.0)</f>
        <v>0</v>
      </c>
      <c r="AK11" s="44">
        <f>IFERROR(__xludf.DUMMYFUNCTION("""COMPUTED_VALUE"""),0.0)</f>
        <v>0</v>
      </c>
      <c r="AL11" s="44">
        <f>IFERROR(__xludf.DUMMYFUNCTION("""COMPUTED_VALUE"""),0.0)</f>
        <v>0</v>
      </c>
      <c r="AM11" s="44">
        <f>IFERROR(__xludf.DUMMYFUNCTION("""COMPUTED_VALUE"""),65.0)</f>
        <v>65</v>
      </c>
      <c r="AN11" s="44">
        <f>IFERROR(__xludf.DUMMYFUNCTION("""COMPUTED_VALUE"""),0.0)</f>
        <v>0</v>
      </c>
      <c r="AO11" s="44">
        <f>IFERROR(__xludf.DUMMYFUNCTION("""COMPUTED_VALUE"""),0.0)</f>
        <v>0</v>
      </c>
      <c r="AP11" s="44">
        <f>IFERROR(__xludf.DUMMYFUNCTION("""COMPUTED_VALUE"""),1.0)</f>
        <v>1</v>
      </c>
      <c r="AQ11" s="44">
        <f>IFERROR(__xludf.DUMMYFUNCTION("""COMPUTED_VALUE"""),0.0)</f>
        <v>0</v>
      </c>
      <c r="AR11" s="44">
        <f>IFERROR(__xludf.DUMMYFUNCTION("""COMPUTED_VALUE"""),145.0)</f>
        <v>145</v>
      </c>
      <c r="AS11" s="44">
        <f>IFERROR(__xludf.DUMMYFUNCTION("""COMPUTED_VALUE"""),0.0)</f>
        <v>0</v>
      </c>
      <c r="AT11" s="44">
        <f>IFERROR(__xludf.DUMMYFUNCTION("""COMPUTED_VALUE"""),0.0)</f>
        <v>0</v>
      </c>
      <c r="AU11" s="44">
        <f>IFERROR(__xludf.DUMMYFUNCTION("""COMPUTED_VALUE"""),26.0)</f>
        <v>26</v>
      </c>
      <c r="AV11" s="44">
        <f>IFERROR(__xludf.DUMMYFUNCTION("""COMPUTED_VALUE"""),0.0)</f>
        <v>0</v>
      </c>
      <c r="AW11" s="44">
        <f>IFERROR(__xludf.DUMMYFUNCTION("""COMPUTED_VALUE"""),0.0)</f>
        <v>0</v>
      </c>
      <c r="AX11" s="45">
        <f t="shared" si="2"/>
        <v>248</v>
      </c>
    </row>
    <row r="12" ht="15.75" customHeight="1">
      <c r="A12" s="46" t="s">
        <v>22</v>
      </c>
      <c r="B12" s="47" t="s">
        <v>256</v>
      </c>
      <c r="C12" s="48">
        <v>7.0</v>
      </c>
      <c r="D12" s="48">
        <v>548.0</v>
      </c>
      <c r="E12" s="49">
        <f>IFERROR(__xludf.DUMMYFUNCTION("""COMPUTED_VALUE"""),263.0)</f>
        <v>263</v>
      </c>
      <c r="F12" s="49">
        <f>IFERROR(__xludf.DUMMYFUNCTION("""COMPUTED_VALUE"""),1.0)</f>
        <v>1</v>
      </c>
      <c r="G12" s="49">
        <f>IFERROR(__xludf.DUMMYFUNCTION("""COMPUTED_VALUE"""),2.0)</f>
        <v>2</v>
      </c>
      <c r="H12" s="49">
        <f>IFERROR(__xludf.DUMMYFUNCTION("""COMPUTED_VALUE"""),261.0)</f>
        <v>261</v>
      </c>
      <c r="I12" s="44">
        <f>IFERROR(__xludf.DUMMYFUNCTION("""COMPUTED_VALUE"""),0.0)</f>
        <v>0</v>
      </c>
      <c r="J12" s="44">
        <f>IFERROR(__xludf.DUMMYFUNCTION("""COMPUTED_VALUE"""),3.0)</f>
        <v>3</v>
      </c>
      <c r="K12" s="44">
        <f>IFERROR(__xludf.DUMMYFUNCTION("""COMPUTED_VALUE"""),8.0)</f>
        <v>8</v>
      </c>
      <c r="L12" s="44">
        <f>IFERROR(__xludf.DUMMYFUNCTION("""COMPUTED_VALUE"""),0.0)</f>
        <v>0</v>
      </c>
      <c r="M12" s="44">
        <f>IFERROR(__xludf.DUMMYFUNCTION("""COMPUTED_VALUE"""),1.0)</f>
        <v>1</v>
      </c>
      <c r="N12" s="44">
        <f>IFERROR(__xludf.DUMMYFUNCTION("""COMPUTED_VALUE"""),1.0)</f>
        <v>1</v>
      </c>
      <c r="O12" s="44">
        <f>IFERROR(__xludf.DUMMYFUNCTION("""COMPUTED_VALUE"""),0.0)</f>
        <v>0</v>
      </c>
      <c r="P12" s="44">
        <f>IFERROR(__xludf.DUMMYFUNCTION("""COMPUTED_VALUE"""),0.0)</f>
        <v>0</v>
      </c>
      <c r="Q12" s="44">
        <f>IFERROR(__xludf.DUMMYFUNCTION("""COMPUTED_VALUE"""),1.0)</f>
        <v>1</v>
      </c>
      <c r="R12" s="44">
        <f>IFERROR(__xludf.DUMMYFUNCTION("""COMPUTED_VALUE"""),3.0)</f>
        <v>3</v>
      </c>
      <c r="S12" s="44">
        <f>IFERROR(__xludf.DUMMYFUNCTION("""COMPUTED_VALUE"""),1.0)</f>
        <v>1</v>
      </c>
      <c r="T12" s="44">
        <f>IFERROR(__xludf.DUMMYFUNCTION("""COMPUTED_VALUE"""),0.0)</f>
        <v>0</v>
      </c>
      <c r="U12" s="44">
        <f>IFERROR(__xludf.DUMMYFUNCTION("""COMPUTED_VALUE"""),0.0)</f>
        <v>0</v>
      </c>
      <c r="V12" s="44">
        <f>IFERROR(__xludf.DUMMYFUNCTION("""COMPUTED_VALUE"""),0.0)</f>
        <v>0</v>
      </c>
      <c r="W12" s="44">
        <f>IFERROR(__xludf.DUMMYFUNCTION("""COMPUTED_VALUE"""),0.0)</f>
        <v>0</v>
      </c>
      <c r="X12" s="44">
        <f>IFERROR(__xludf.DUMMYFUNCTION("""COMPUTED_VALUE"""),0.0)</f>
        <v>0</v>
      </c>
      <c r="Y12" s="44">
        <f>IFERROR(__xludf.DUMMYFUNCTION("""COMPUTED_VALUE"""),0.0)</f>
        <v>0</v>
      </c>
      <c r="Z12" s="44">
        <f>IFERROR(__xludf.DUMMYFUNCTION("""COMPUTED_VALUE"""),1.0)</f>
        <v>1</v>
      </c>
      <c r="AA12" s="44">
        <f>IFERROR(__xludf.DUMMYFUNCTION("""COMPUTED_VALUE"""),1.0)</f>
        <v>1</v>
      </c>
      <c r="AB12" s="44">
        <f>IFERROR(__xludf.DUMMYFUNCTION("""COMPUTED_VALUE"""),0.0)</f>
        <v>0</v>
      </c>
      <c r="AC12" s="44">
        <f>IFERROR(__xludf.DUMMYFUNCTION("""COMPUTED_VALUE"""),0.0)</f>
        <v>0</v>
      </c>
      <c r="AD12" s="44">
        <f>IFERROR(__xludf.DUMMYFUNCTION("""COMPUTED_VALUE"""),0.0)</f>
        <v>0</v>
      </c>
      <c r="AE12" s="44">
        <f>IFERROR(__xludf.DUMMYFUNCTION("""COMPUTED_VALUE"""),0.0)</f>
        <v>0</v>
      </c>
      <c r="AF12" s="44">
        <f>IFERROR(__xludf.DUMMYFUNCTION("""COMPUTED_VALUE"""),0.0)</f>
        <v>0</v>
      </c>
      <c r="AG12" s="44">
        <f>IFERROR(__xludf.DUMMYFUNCTION("""COMPUTED_VALUE"""),0.0)</f>
        <v>0</v>
      </c>
      <c r="AH12" s="44">
        <f>IFERROR(__xludf.DUMMYFUNCTION("""COMPUTED_VALUE"""),0.0)</f>
        <v>0</v>
      </c>
      <c r="AI12" s="44">
        <f>IFERROR(__xludf.DUMMYFUNCTION("""COMPUTED_VALUE"""),0.0)</f>
        <v>0</v>
      </c>
      <c r="AJ12" s="44">
        <f>IFERROR(__xludf.DUMMYFUNCTION("""COMPUTED_VALUE"""),0.0)</f>
        <v>0</v>
      </c>
      <c r="AK12" s="44">
        <f>IFERROR(__xludf.DUMMYFUNCTION("""COMPUTED_VALUE"""),1.0)</f>
        <v>1</v>
      </c>
      <c r="AL12" s="44">
        <f>IFERROR(__xludf.DUMMYFUNCTION("""COMPUTED_VALUE"""),0.0)</f>
        <v>0</v>
      </c>
      <c r="AM12" s="44">
        <f>IFERROR(__xludf.DUMMYFUNCTION("""COMPUTED_VALUE"""),62.0)</f>
        <v>62</v>
      </c>
      <c r="AN12" s="44">
        <f>IFERROR(__xludf.DUMMYFUNCTION("""COMPUTED_VALUE"""),0.0)</f>
        <v>0</v>
      </c>
      <c r="AO12" s="44">
        <f>IFERROR(__xludf.DUMMYFUNCTION("""COMPUTED_VALUE"""),0.0)</f>
        <v>0</v>
      </c>
      <c r="AP12" s="44">
        <f>IFERROR(__xludf.DUMMYFUNCTION("""COMPUTED_VALUE"""),0.0)</f>
        <v>0</v>
      </c>
      <c r="AQ12" s="44">
        <f>IFERROR(__xludf.DUMMYFUNCTION("""COMPUTED_VALUE"""),0.0)</f>
        <v>0</v>
      </c>
      <c r="AR12" s="44">
        <f>IFERROR(__xludf.DUMMYFUNCTION("""COMPUTED_VALUE"""),156.0)</f>
        <v>156</v>
      </c>
      <c r="AS12" s="44">
        <f>IFERROR(__xludf.DUMMYFUNCTION("""COMPUTED_VALUE"""),3.0)</f>
        <v>3</v>
      </c>
      <c r="AT12" s="44">
        <f>IFERROR(__xludf.DUMMYFUNCTION("""COMPUTED_VALUE"""),1.0)</f>
        <v>1</v>
      </c>
      <c r="AU12" s="44">
        <f>IFERROR(__xludf.DUMMYFUNCTION("""COMPUTED_VALUE"""),16.0)</f>
        <v>16</v>
      </c>
      <c r="AV12" s="44">
        <f>IFERROR(__xludf.DUMMYFUNCTION("""COMPUTED_VALUE"""),2.0)</f>
        <v>2</v>
      </c>
      <c r="AW12" s="44">
        <f>IFERROR(__xludf.DUMMYFUNCTION("""COMPUTED_VALUE"""),0.0)</f>
        <v>0</v>
      </c>
      <c r="AX12" s="45">
        <f t="shared" si="2"/>
        <v>261</v>
      </c>
    </row>
    <row r="13" ht="15.75" customHeight="1">
      <c r="A13" s="46" t="s">
        <v>22</v>
      </c>
      <c r="B13" s="47" t="s">
        <v>256</v>
      </c>
      <c r="C13" s="48">
        <v>8.0</v>
      </c>
      <c r="D13" s="48">
        <v>552.0</v>
      </c>
      <c r="E13" s="49">
        <f>IFERROR(__xludf.DUMMYFUNCTION("""COMPUTED_VALUE"""),272.0)</f>
        <v>272</v>
      </c>
      <c r="F13" s="49">
        <f>IFERROR(__xludf.DUMMYFUNCTION("""COMPUTED_VALUE"""),2.0)</f>
        <v>2</v>
      </c>
      <c r="G13" s="49">
        <f>IFERROR(__xludf.DUMMYFUNCTION("""COMPUTED_VALUE"""),0.0)</f>
        <v>0</v>
      </c>
      <c r="H13" s="49">
        <f>IFERROR(__xludf.DUMMYFUNCTION("""COMPUTED_VALUE"""),272.0)</f>
        <v>272</v>
      </c>
      <c r="I13" s="44">
        <f>IFERROR(__xludf.DUMMYFUNCTION("""COMPUTED_VALUE"""),0.0)</f>
        <v>0</v>
      </c>
      <c r="J13" s="44">
        <f>IFERROR(__xludf.DUMMYFUNCTION("""COMPUTED_VALUE"""),1.0)</f>
        <v>1</v>
      </c>
      <c r="K13" s="44">
        <f>IFERROR(__xludf.DUMMYFUNCTION("""COMPUTED_VALUE"""),1.0)</f>
        <v>1</v>
      </c>
      <c r="L13" s="44">
        <f>IFERROR(__xludf.DUMMYFUNCTION("""COMPUTED_VALUE"""),0.0)</f>
        <v>0</v>
      </c>
      <c r="M13" s="44">
        <f>IFERROR(__xludf.DUMMYFUNCTION("""COMPUTED_VALUE"""),0.0)</f>
        <v>0</v>
      </c>
      <c r="N13" s="44">
        <f>IFERROR(__xludf.DUMMYFUNCTION("""COMPUTED_VALUE"""),1.0)</f>
        <v>1</v>
      </c>
      <c r="O13" s="44">
        <f>IFERROR(__xludf.DUMMYFUNCTION("""COMPUTED_VALUE"""),0.0)</f>
        <v>0</v>
      </c>
      <c r="P13" s="44">
        <f>IFERROR(__xludf.DUMMYFUNCTION("""COMPUTED_VALUE"""),2.0)</f>
        <v>2</v>
      </c>
      <c r="Q13" s="44">
        <f>IFERROR(__xludf.DUMMYFUNCTION("""COMPUTED_VALUE"""),0.0)</f>
        <v>0</v>
      </c>
      <c r="R13" s="44">
        <f>IFERROR(__xludf.DUMMYFUNCTION("""COMPUTED_VALUE"""),3.0)</f>
        <v>3</v>
      </c>
      <c r="S13" s="44">
        <f>IFERROR(__xludf.DUMMYFUNCTION("""COMPUTED_VALUE"""),0.0)</f>
        <v>0</v>
      </c>
      <c r="T13" s="44">
        <f>IFERROR(__xludf.DUMMYFUNCTION("""COMPUTED_VALUE"""),1.0)</f>
        <v>1</v>
      </c>
      <c r="U13" s="44">
        <f>IFERROR(__xludf.DUMMYFUNCTION("""COMPUTED_VALUE"""),0.0)</f>
        <v>0</v>
      </c>
      <c r="V13" s="44">
        <f>IFERROR(__xludf.DUMMYFUNCTION("""COMPUTED_VALUE"""),1.0)</f>
        <v>1</v>
      </c>
      <c r="W13" s="44">
        <f>IFERROR(__xludf.DUMMYFUNCTION("""COMPUTED_VALUE"""),1.0)</f>
        <v>1</v>
      </c>
      <c r="X13" s="44">
        <f>IFERROR(__xludf.DUMMYFUNCTION("""COMPUTED_VALUE"""),0.0)</f>
        <v>0</v>
      </c>
      <c r="Y13" s="44">
        <f>IFERROR(__xludf.DUMMYFUNCTION("""COMPUTED_VALUE"""),0.0)</f>
        <v>0</v>
      </c>
      <c r="Z13" s="44">
        <f>IFERROR(__xludf.DUMMYFUNCTION("""COMPUTED_VALUE"""),0.0)</f>
        <v>0</v>
      </c>
      <c r="AA13" s="44">
        <f>IFERROR(__xludf.DUMMYFUNCTION("""COMPUTED_VALUE"""),1.0)</f>
        <v>1</v>
      </c>
      <c r="AB13" s="44">
        <f>IFERROR(__xludf.DUMMYFUNCTION("""COMPUTED_VALUE"""),0.0)</f>
        <v>0</v>
      </c>
      <c r="AC13" s="44">
        <f>IFERROR(__xludf.DUMMYFUNCTION("""COMPUTED_VALUE"""),0.0)</f>
        <v>0</v>
      </c>
      <c r="AD13" s="44">
        <f>IFERROR(__xludf.DUMMYFUNCTION("""COMPUTED_VALUE"""),0.0)</f>
        <v>0</v>
      </c>
      <c r="AE13" s="44">
        <f>IFERROR(__xludf.DUMMYFUNCTION("""COMPUTED_VALUE"""),0.0)</f>
        <v>0</v>
      </c>
      <c r="AF13" s="44">
        <f>IFERROR(__xludf.DUMMYFUNCTION("""COMPUTED_VALUE"""),0.0)</f>
        <v>0</v>
      </c>
      <c r="AG13" s="44">
        <f>IFERROR(__xludf.DUMMYFUNCTION("""COMPUTED_VALUE"""),0.0)</f>
        <v>0</v>
      </c>
      <c r="AH13" s="44">
        <f>IFERROR(__xludf.DUMMYFUNCTION("""COMPUTED_VALUE"""),0.0)</f>
        <v>0</v>
      </c>
      <c r="AI13" s="44">
        <f>IFERROR(__xludf.DUMMYFUNCTION("""COMPUTED_VALUE"""),0.0)</f>
        <v>0</v>
      </c>
      <c r="AJ13" s="44">
        <f>IFERROR(__xludf.DUMMYFUNCTION("""COMPUTED_VALUE"""),0.0)</f>
        <v>0</v>
      </c>
      <c r="AK13" s="44">
        <f>IFERROR(__xludf.DUMMYFUNCTION("""COMPUTED_VALUE"""),0.0)</f>
        <v>0</v>
      </c>
      <c r="AL13" s="44">
        <f>IFERROR(__xludf.DUMMYFUNCTION("""COMPUTED_VALUE"""),0.0)</f>
        <v>0</v>
      </c>
      <c r="AM13" s="44">
        <f>IFERROR(__xludf.DUMMYFUNCTION("""COMPUTED_VALUE"""),72.0)</f>
        <v>72</v>
      </c>
      <c r="AN13" s="44">
        <f>IFERROR(__xludf.DUMMYFUNCTION("""COMPUTED_VALUE"""),0.0)</f>
        <v>0</v>
      </c>
      <c r="AO13" s="44">
        <f>IFERROR(__xludf.DUMMYFUNCTION("""COMPUTED_VALUE"""),0.0)</f>
        <v>0</v>
      </c>
      <c r="AP13" s="44">
        <f>IFERROR(__xludf.DUMMYFUNCTION("""COMPUTED_VALUE"""),0.0)</f>
        <v>0</v>
      </c>
      <c r="AQ13" s="44">
        <f>IFERROR(__xludf.DUMMYFUNCTION("""COMPUTED_VALUE"""),0.0)</f>
        <v>0</v>
      </c>
      <c r="AR13" s="44">
        <f>IFERROR(__xludf.DUMMYFUNCTION("""COMPUTED_VALUE"""),152.0)</f>
        <v>152</v>
      </c>
      <c r="AS13" s="44">
        <f>IFERROR(__xludf.DUMMYFUNCTION("""COMPUTED_VALUE"""),2.0)</f>
        <v>2</v>
      </c>
      <c r="AT13" s="44">
        <f>IFERROR(__xludf.DUMMYFUNCTION("""COMPUTED_VALUE"""),0.0)</f>
        <v>0</v>
      </c>
      <c r="AU13" s="44">
        <f>IFERROR(__xludf.DUMMYFUNCTION("""COMPUTED_VALUE"""),34.0)</f>
        <v>34</v>
      </c>
      <c r="AV13" s="44">
        <f>IFERROR(__xludf.DUMMYFUNCTION("""COMPUTED_VALUE"""),0.0)</f>
        <v>0</v>
      </c>
      <c r="AW13" s="44">
        <f>IFERROR(__xludf.DUMMYFUNCTION("""COMPUTED_VALUE"""),0.0)</f>
        <v>0</v>
      </c>
      <c r="AX13" s="45">
        <f t="shared" si="2"/>
        <v>272</v>
      </c>
    </row>
    <row r="14" ht="15.75" customHeight="1">
      <c r="A14" s="46" t="s">
        <v>22</v>
      </c>
      <c r="B14" s="47" t="s">
        <v>256</v>
      </c>
      <c r="C14" s="48">
        <v>9.0</v>
      </c>
      <c r="D14" s="48">
        <v>472.0</v>
      </c>
      <c r="E14" s="49">
        <f>IFERROR(__xludf.DUMMYFUNCTION("""COMPUTED_VALUE"""),257.0)</f>
        <v>257</v>
      </c>
      <c r="F14" s="49">
        <f>IFERROR(__xludf.DUMMYFUNCTION("""COMPUTED_VALUE"""),3.0)</f>
        <v>3</v>
      </c>
      <c r="G14" s="49">
        <f>IFERROR(__xludf.DUMMYFUNCTION("""COMPUTED_VALUE"""),0.0)</f>
        <v>0</v>
      </c>
      <c r="H14" s="49">
        <f>IFERROR(__xludf.DUMMYFUNCTION("""COMPUTED_VALUE"""),257.0)</f>
        <v>257</v>
      </c>
      <c r="I14" s="44">
        <f>IFERROR(__xludf.DUMMYFUNCTION("""COMPUTED_VALUE"""),0.0)</f>
        <v>0</v>
      </c>
      <c r="J14" s="44">
        <f>IFERROR(__xludf.DUMMYFUNCTION("""COMPUTED_VALUE"""),1.0)</f>
        <v>1</v>
      </c>
      <c r="K14" s="44">
        <f>IFERROR(__xludf.DUMMYFUNCTION("""COMPUTED_VALUE"""),4.0)</f>
        <v>4</v>
      </c>
      <c r="L14" s="44">
        <f>IFERROR(__xludf.DUMMYFUNCTION("""COMPUTED_VALUE"""),0.0)</f>
        <v>0</v>
      </c>
      <c r="M14" s="44">
        <f>IFERROR(__xludf.DUMMYFUNCTION("""COMPUTED_VALUE"""),1.0)</f>
        <v>1</v>
      </c>
      <c r="N14" s="44">
        <f>IFERROR(__xludf.DUMMYFUNCTION("""COMPUTED_VALUE"""),0.0)</f>
        <v>0</v>
      </c>
      <c r="O14" s="44">
        <f>IFERROR(__xludf.DUMMYFUNCTION("""COMPUTED_VALUE"""),0.0)</f>
        <v>0</v>
      </c>
      <c r="P14" s="44">
        <f>IFERROR(__xludf.DUMMYFUNCTION("""COMPUTED_VALUE"""),0.0)</f>
        <v>0</v>
      </c>
      <c r="Q14" s="44">
        <f>IFERROR(__xludf.DUMMYFUNCTION("""COMPUTED_VALUE"""),0.0)</f>
        <v>0</v>
      </c>
      <c r="R14" s="44">
        <f>IFERROR(__xludf.DUMMYFUNCTION("""COMPUTED_VALUE"""),3.0)</f>
        <v>3</v>
      </c>
      <c r="S14" s="44">
        <f>IFERROR(__xludf.DUMMYFUNCTION("""COMPUTED_VALUE"""),1.0)</f>
        <v>1</v>
      </c>
      <c r="T14" s="44">
        <f>IFERROR(__xludf.DUMMYFUNCTION("""COMPUTED_VALUE"""),1.0)</f>
        <v>1</v>
      </c>
      <c r="U14" s="44">
        <f>IFERROR(__xludf.DUMMYFUNCTION("""COMPUTED_VALUE"""),0.0)</f>
        <v>0</v>
      </c>
      <c r="V14" s="44">
        <f>IFERROR(__xludf.DUMMYFUNCTION("""COMPUTED_VALUE"""),0.0)</f>
        <v>0</v>
      </c>
      <c r="W14" s="44">
        <f>IFERROR(__xludf.DUMMYFUNCTION("""COMPUTED_VALUE"""),2.0)</f>
        <v>2</v>
      </c>
      <c r="X14" s="44">
        <f>IFERROR(__xludf.DUMMYFUNCTION("""COMPUTED_VALUE"""),0.0)</f>
        <v>0</v>
      </c>
      <c r="Y14" s="44">
        <f>IFERROR(__xludf.DUMMYFUNCTION("""COMPUTED_VALUE"""),0.0)</f>
        <v>0</v>
      </c>
      <c r="Z14" s="44">
        <f>IFERROR(__xludf.DUMMYFUNCTION("""COMPUTED_VALUE"""),0.0)</f>
        <v>0</v>
      </c>
      <c r="AA14" s="44">
        <f>IFERROR(__xludf.DUMMYFUNCTION("""COMPUTED_VALUE"""),1.0)</f>
        <v>1</v>
      </c>
      <c r="AB14" s="44">
        <f>IFERROR(__xludf.DUMMYFUNCTION("""COMPUTED_VALUE"""),0.0)</f>
        <v>0</v>
      </c>
      <c r="AC14" s="44">
        <f>IFERROR(__xludf.DUMMYFUNCTION("""COMPUTED_VALUE"""),0.0)</f>
        <v>0</v>
      </c>
      <c r="AD14" s="44">
        <f>IFERROR(__xludf.DUMMYFUNCTION("""COMPUTED_VALUE"""),0.0)</f>
        <v>0</v>
      </c>
      <c r="AE14" s="44">
        <f>IFERROR(__xludf.DUMMYFUNCTION("""COMPUTED_VALUE"""),0.0)</f>
        <v>0</v>
      </c>
      <c r="AF14" s="44">
        <f>IFERROR(__xludf.DUMMYFUNCTION("""COMPUTED_VALUE"""),0.0)</f>
        <v>0</v>
      </c>
      <c r="AG14" s="44">
        <f>IFERROR(__xludf.DUMMYFUNCTION("""COMPUTED_VALUE"""),0.0)</f>
        <v>0</v>
      </c>
      <c r="AH14" s="44">
        <f>IFERROR(__xludf.DUMMYFUNCTION("""COMPUTED_VALUE"""),1.0)</f>
        <v>1</v>
      </c>
      <c r="AI14" s="44">
        <f>IFERROR(__xludf.DUMMYFUNCTION("""COMPUTED_VALUE"""),0.0)</f>
        <v>0</v>
      </c>
      <c r="AJ14" s="44">
        <f>IFERROR(__xludf.DUMMYFUNCTION("""COMPUTED_VALUE"""),0.0)</f>
        <v>0</v>
      </c>
      <c r="AK14" s="44">
        <f>IFERROR(__xludf.DUMMYFUNCTION("""COMPUTED_VALUE"""),0.0)</f>
        <v>0</v>
      </c>
      <c r="AL14" s="44">
        <f>IFERROR(__xludf.DUMMYFUNCTION("""COMPUTED_VALUE"""),0.0)</f>
        <v>0</v>
      </c>
      <c r="AM14" s="44">
        <f>IFERROR(__xludf.DUMMYFUNCTION("""COMPUTED_VALUE"""),64.0)</f>
        <v>64</v>
      </c>
      <c r="AN14" s="44">
        <f>IFERROR(__xludf.DUMMYFUNCTION("""COMPUTED_VALUE"""),2.0)</f>
        <v>2</v>
      </c>
      <c r="AO14" s="44">
        <f>IFERROR(__xludf.DUMMYFUNCTION("""COMPUTED_VALUE"""),0.0)</f>
        <v>0</v>
      </c>
      <c r="AP14" s="44">
        <f>IFERROR(__xludf.DUMMYFUNCTION("""COMPUTED_VALUE"""),0.0)</f>
        <v>0</v>
      </c>
      <c r="AQ14" s="44">
        <f>IFERROR(__xludf.DUMMYFUNCTION("""COMPUTED_VALUE"""),0.0)</f>
        <v>0</v>
      </c>
      <c r="AR14" s="44">
        <f>IFERROR(__xludf.DUMMYFUNCTION("""COMPUTED_VALUE"""),159.0)</f>
        <v>159</v>
      </c>
      <c r="AS14" s="44">
        <f>IFERROR(__xludf.DUMMYFUNCTION("""COMPUTED_VALUE"""),0.0)</f>
        <v>0</v>
      </c>
      <c r="AT14" s="44">
        <f>IFERROR(__xludf.DUMMYFUNCTION("""COMPUTED_VALUE"""),0.0)</f>
        <v>0</v>
      </c>
      <c r="AU14" s="44">
        <f>IFERROR(__xludf.DUMMYFUNCTION("""COMPUTED_VALUE"""),16.0)</f>
        <v>16</v>
      </c>
      <c r="AV14" s="44">
        <f>IFERROR(__xludf.DUMMYFUNCTION("""COMPUTED_VALUE"""),1.0)</f>
        <v>1</v>
      </c>
      <c r="AW14" s="44">
        <f>IFERROR(__xludf.DUMMYFUNCTION("""COMPUTED_VALUE"""),0.0)</f>
        <v>0</v>
      </c>
      <c r="AX14" s="45">
        <f t="shared" si="2"/>
        <v>257</v>
      </c>
    </row>
    <row r="15" ht="15.75" customHeight="1">
      <c r="A15" s="46" t="s">
        <v>22</v>
      </c>
      <c r="B15" s="47" t="s">
        <v>257</v>
      </c>
      <c r="C15" s="48">
        <v>1.0</v>
      </c>
      <c r="D15" s="48">
        <v>584.0</v>
      </c>
      <c r="E15" s="49">
        <f>IFERROR(__xludf.DUMMYFUNCTION("""COMPUTED_VALUE"""),398.0)</f>
        <v>398</v>
      </c>
      <c r="F15" s="49">
        <f>IFERROR(__xludf.DUMMYFUNCTION("""COMPUTED_VALUE"""),4.0)</f>
        <v>4</v>
      </c>
      <c r="G15" s="49">
        <f>IFERROR(__xludf.DUMMYFUNCTION("""COMPUTED_VALUE"""),4.0)</f>
        <v>4</v>
      </c>
      <c r="H15" s="49">
        <f>IFERROR(__xludf.DUMMYFUNCTION("""COMPUTED_VALUE"""),394.0)</f>
        <v>394</v>
      </c>
      <c r="I15" s="44">
        <f>IFERROR(__xludf.DUMMYFUNCTION("""COMPUTED_VALUE"""),0.0)</f>
        <v>0</v>
      </c>
      <c r="J15" s="44">
        <f>IFERROR(__xludf.DUMMYFUNCTION("""COMPUTED_VALUE"""),1.0)</f>
        <v>1</v>
      </c>
      <c r="K15" s="44">
        <f>IFERROR(__xludf.DUMMYFUNCTION("""COMPUTED_VALUE"""),0.0)</f>
        <v>0</v>
      </c>
      <c r="L15" s="44">
        <f>IFERROR(__xludf.DUMMYFUNCTION("""COMPUTED_VALUE"""),0.0)</f>
        <v>0</v>
      </c>
      <c r="M15" s="44">
        <f>IFERROR(__xludf.DUMMYFUNCTION("""COMPUTED_VALUE"""),0.0)</f>
        <v>0</v>
      </c>
      <c r="N15" s="44">
        <f>IFERROR(__xludf.DUMMYFUNCTION("""COMPUTED_VALUE"""),0.0)</f>
        <v>0</v>
      </c>
      <c r="O15" s="44">
        <f>IFERROR(__xludf.DUMMYFUNCTION("""COMPUTED_VALUE"""),0.0)</f>
        <v>0</v>
      </c>
      <c r="P15" s="44">
        <f>IFERROR(__xludf.DUMMYFUNCTION("""COMPUTED_VALUE"""),1.0)</f>
        <v>1</v>
      </c>
      <c r="Q15" s="44">
        <f>IFERROR(__xludf.DUMMYFUNCTION("""COMPUTED_VALUE"""),0.0)</f>
        <v>0</v>
      </c>
      <c r="R15" s="44">
        <f>IFERROR(__xludf.DUMMYFUNCTION("""COMPUTED_VALUE"""),0.0)</f>
        <v>0</v>
      </c>
      <c r="S15" s="44">
        <f>IFERROR(__xludf.DUMMYFUNCTION("""COMPUTED_VALUE"""),0.0)</f>
        <v>0</v>
      </c>
      <c r="T15" s="44">
        <f>IFERROR(__xludf.DUMMYFUNCTION("""COMPUTED_VALUE"""),1.0)</f>
        <v>1</v>
      </c>
      <c r="U15" s="44">
        <f>IFERROR(__xludf.DUMMYFUNCTION("""COMPUTED_VALUE"""),1.0)</f>
        <v>1</v>
      </c>
      <c r="V15" s="44">
        <f>IFERROR(__xludf.DUMMYFUNCTION("""COMPUTED_VALUE"""),0.0)</f>
        <v>0</v>
      </c>
      <c r="W15" s="44">
        <f>IFERROR(__xludf.DUMMYFUNCTION("""COMPUTED_VALUE"""),4.0)</f>
        <v>4</v>
      </c>
      <c r="X15" s="44">
        <f>IFERROR(__xludf.DUMMYFUNCTION("""COMPUTED_VALUE"""),0.0)</f>
        <v>0</v>
      </c>
      <c r="Y15" s="44">
        <f>IFERROR(__xludf.DUMMYFUNCTION("""COMPUTED_VALUE"""),0.0)</f>
        <v>0</v>
      </c>
      <c r="Z15" s="44">
        <f>IFERROR(__xludf.DUMMYFUNCTION("""COMPUTED_VALUE"""),0.0)</f>
        <v>0</v>
      </c>
      <c r="AA15" s="44">
        <f>IFERROR(__xludf.DUMMYFUNCTION("""COMPUTED_VALUE"""),1.0)</f>
        <v>1</v>
      </c>
      <c r="AB15" s="44">
        <f>IFERROR(__xludf.DUMMYFUNCTION("""COMPUTED_VALUE"""),0.0)</f>
        <v>0</v>
      </c>
      <c r="AC15" s="44">
        <f>IFERROR(__xludf.DUMMYFUNCTION("""COMPUTED_VALUE"""),0.0)</f>
        <v>0</v>
      </c>
      <c r="AD15" s="44">
        <f>IFERROR(__xludf.DUMMYFUNCTION("""COMPUTED_VALUE"""),0.0)</f>
        <v>0</v>
      </c>
      <c r="AE15" s="44">
        <f>IFERROR(__xludf.DUMMYFUNCTION("""COMPUTED_VALUE"""),1.0)</f>
        <v>1</v>
      </c>
      <c r="AF15" s="44">
        <f>IFERROR(__xludf.DUMMYFUNCTION("""COMPUTED_VALUE"""),0.0)</f>
        <v>0</v>
      </c>
      <c r="AG15" s="44">
        <f>IFERROR(__xludf.DUMMYFUNCTION("""COMPUTED_VALUE"""),1.0)</f>
        <v>1</v>
      </c>
      <c r="AH15" s="44">
        <f>IFERROR(__xludf.DUMMYFUNCTION("""COMPUTED_VALUE"""),0.0)</f>
        <v>0</v>
      </c>
      <c r="AI15" s="44">
        <f>IFERROR(__xludf.DUMMYFUNCTION("""COMPUTED_VALUE"""),0.0)</f>
        <v>0</v>
      </c>
      <c r="AJ15" s="44">
        <f>IFERROR(__xludf.DUMMYFUNCTION("""COMPUTED_VALUE"""),0.0)</f>
        <v>0</v>
      </c>
      <c r="AK15" s="44">
        <f>IFERROR(__xludf.DUMMYFUNCTION("""COMPUTED_VALUE"""),1.0)</f>
        <v>1</v>
      </c>
      <c r="AL15" s="44">
        <f>IFERROR(__xludf.DUMMYFUNCTION("""COMPUTED_VALUE"""),0.0)</f>
        <v>0</v>
      </c>
      <c r="AM15" s="44">
        <f>IFERROR(__xludf.DUMMYFUNCTION("""COMPUTED_VALUE"""),102.0)</f>
        <v>102</v>
      </c>
      <c r="AN15" s="44">
        <f>IFERROR(__xludf.DUMMYFUNCTION("""COMPUTED_VALUE"""),2.0)</f>
        <v>2</v>
      </c>
      <c r="AO15" s="44">
        <f>IFERROR(__xludf.DUMMYFUNCTION("""COMPUTED_VALUE"""),0.0)</f>
        <v>0</v>
      </c>
      <c r="AP15" s="44">
        <f>IFERROR(__xludf.DUMMYFUNCTION("""COMPUTED_VALUE"""),0.0)</f>
        <v>0</v>
      </c>
      <c r="AQ15" s="44">
        <f>IFERROR(__xludf.DUMMYFUNCTION("""COMPUTED_VALUE"""),0.0)</f>
        <v>0</v>
      </c>
      <c r="AR15" s="44">
        <f>IFERROR(__xludf.DUMMYFUNCTION("""COMPUTED_VALUE"""),242.0)</f>
        <v>242</v>
      </c>
      <c r="AS15" s="44">
        <f>IFERROR(__xludf.DUMMYFUNCTION("""COMPUTED_VALUE"""),5.0)</f>
        <v>5</v>
      </c>
      <c r="AT15" s="44">
        <f>IFERROR(__xludf.DUMMYFUNCTION("""COMPUTED_VALUE"""),0.0)</f>
        <v>0</v>
      </c>
      <c r="AU15" s="44">
        <f>IFERROR(__xludf.DUMMYFUNCTION("""COMPUTED_VALUE"""),26.0)</f>
        <v>26</v>
      </c>
      <c r="AV15" s="44">
        <f>IFERROR(__xludf.DUMMYFUNCTION("""COMPUTED_VALUE"""),3.0)</f>
        <v>3</v>
      </c>
      <c r="AW15" s="44">
        <f>IFERROR(__xludf.DUMMYFUNCTION("""COMPUTED_VALUE"""),2.0)</f>
        <v>2</v>
      </c>
      <c r="AX15" s="45">
        <f t="shared" si="2"/>
        <v>394</v>
      </c>
    </row>
    <row r="16" ht="15.75" customHeight="1">
      <c r="A16" s="46" t="s">
        <v>22</v>
      </c>
      <c r="B16" s="47" t="s">
        <v>257</v>
      </c>
      <c r="C16" s="48">
        <v>2.0</v>
      </c>
      <c r="D16" s="48">
        <v>584.0</v>
      </c>
      <c r="E16" s="49">
        <f>IFERROR(__xludf.DUMMYFUNCTION("""COMPUTED_VALUE"""),379.0)</f>
        <v>379</v>
      </c>
      <c r="F16" s="49">
        <f>IFERROR(__xludf.DUMMYFUNCTION("""COMPUTED_VALUE"""),0.0)</f>
        <v>0</v>
      </c>
      <c r="G16" s="49">
        <f>IFERROR(__xludf.DUMMYFUNCTION("""COMPUTED_VALUE"""),0.0)</f>
        <v>0</v>
      </c>
      <c r="H16" s="49">
        <f>IFERROR(__xludf.DUMMYFUNCTION("""COMPUTED_VALUE"""),379.0)</f>
        <v>379</v>
      </c>
      <c r="I16" s="44">
        <f>IFERROR(__xludf.DUMMYFUNCTION("""COMPUTED_VALUE"""),0.0)</f>
        <v>0</v>
      </c>
      <c r="J16" s="44">
        <f>IFERROR(__xludf.DUMMYFUNCTION("""COMPUTED_VALUE"""),2.0)</f>
        <v>2</v>
      </c>
      <c r="K16" s="44">
        <f>IFERROR(__xludf.DUMMYFUNCTION("""COMPUTED_VALUE"""),2.0)</f>
        <v>2</v>
      </c>
      <c r="L16" s="44" t="str">
        <f>IFERROR(__xludf.DUMMYFUNCTION("""COMPUTED_VALUE""")," ")</f>
        <v> </v>
      </c>
      <c r="M16" s="44">
        <f>IFERROR(__xludf.DUMMYFUNCTION("""COMPUTED_VALUE"""),0.0)</f>
        <v>0</v>
      </c>
      <c r="N16" s="44">
        <f>IFERROR(__xludf.DUMMYFUNCTION("""COMPUTED_VALUE"""),0.0)</f>
        <v>0</v>
      </c>
      <c r="O16" s="44">
        <f>IFERROR(__xludf.DUMMYFUNCTION("""COMPUTED_VALUE"""),0.0)</f>
        <v>0</v>
      </c>
      <c r="P16" s="44">
        <f>IFERROR(__xludf.DUMMYFUNCTION("""COMPUTED_VALUE"""),1.0)</f>
        <v>1</v>
      </c>
      <c r="Q16" s="44">
        <f>IFERROR(__xludf.DUMMYFUNCTION("""COMPUTED_VALUE"""),0.0)</f>
        <v>0</v>
      </c>
      <c r="R16" s="44">
        <f>IFERROR(__xludf.DUMMYFUNCTION("""COMPUTED_VALUE"""),0.0)</f>
        <v>0</v>
      </c>
      <c r="S16" s="44">
        <f>IFERROR(__xludf.DUMMYFUNCTION("""COMPUTED_VALUE"""),0.0)</f>
        <v>0</v>
      </c>
      <c r="T16" s="44">
        <f>IFERROR(__xludf.DUMMYFUNCTION("""COMPUTED_VALUE"""),0.0)</f>
        <v>0</v>
      </c>
      <c r="U16" s="44">
        <f>IFERROR(__xludf.DUMMYFUNCTION("""COMPUTED_VALUE"""),0.0)</f>
        <v>0</v>
      </c>
      <c r="V16" s="44">
        <f>IFERROR(__xludf.DUMMYFUNCTION("""COMPUTED_VALUE"""),0.0)</f>
        <v>0</v>
      </c>
      <c r="W16" s="44">
        <f>IFERROR(__xludf.DUMMYFUNCTION("""COMPUTED_VALUE"""),3.0)</f>
        <v>3</v>
      </c>
      <c r="X16" s="44">
        <f>IFERROR(__xludf.DUMMYFUNCTION("""COMPUTED_VALUE"""),0.0)</f>
        <v>0</v>
      </c>
      <c r="Y16" s="44">
        <f>IFERROR(__xludf.DUMMYFUNCTION("""COMPUTED_VALUE"""),0.0)</f>
        <v>0</v>
      </c>
      <c r="Z16" s="44">
        <f>IFERROR(__xludf.DUMMYFUNCTION("""COMPUTED_VALUE"""),0.0)</f>
        <v>0</v>
      </c>
      <c r="AA16" s="44">
        <f>IFERROR(__xludf.DUMMYFUNCTION("""COMPUTED_VALUE"""),0.0)</f>
        <v>0</v>
      </c>
      <c r="AB16" s="44">
        <f>IFERROR(__xludf.DUMMYFUNCTION("""COMPUTED_VALUE"""),0.0)</f>
        <v>0</v>
      </c>
      <c r="AC16" s="44">
        <f>IFERROR(__xludf.DUMMYFUNCTION("""COMPUTED_VALUE"""),0.0)</f>
        <v>0</v>
      </c>
      <c r="AD16" s="44">
        <f>IFERROR(__xludf.DUMMYFUNCTION("""COMPUTED_VALUE"""),0.0)</f>
        <v>0</v>
      </c>
      <c r="AE16" s="44">
        <f>IFERROR(__xludf.DUMMYFUNCTION("""COMPUTED_VALUE"""),0.0)</f>
        <v>0</v>
      </c>
      <c r="AF16" s="44">
        <f>IFERROR(__xludf.DUMMYFUNCTION("""COMPUTED_VALUE"""),1.0)</f>
        <v>1</v>
      </c>
      <c r="AG16" s="44">
        <f>IFERROR(__xludf.DUMMYFUNCTION("""COMPUTED_VALUE"""),0.0)</f>
        <v>0</v>
      </c>
      <c r="AH16" s="44">
        <f>IFERROR(__xludf.DUMMYFUNCTION("""COMPUTED_VALUE"""),5.0)</f>
        <v>5</v>
      </c>
      <c r="AI16" s="44">
        <f>IFERROR(__xludf.DUMMYFUNCTION("""COMPUTED_VALUE"""),0.0)</f>
        <v>0</v>
      </c>
      <c r="AJ16" s="44">
        <f>IFERROR(__xludf.DUMMYFUNCTION("""COMPUTED_VALUE"""),1.0)</f>
        <v>1</v>
      </c>
      <c r="AK16" s="44">
        <f>IFERROR(__xludf.DUMMYFUNCTION("""COMPUTED_VALUE"""),1.0)</f>
        <v>1</v>
      </c>
      <c r="AL16" s="44">
        <f>IFERROR(__xludf.DUMMYFUNCTION("""COMPUTED_VALUE"""),0.0)</f>
        <v>0</v>
      </c>
      <c r="AM16" s="44">
        <f>IFERROR(__xludf.DUMMYFUNCTION("""COMPUTED_VALUE"""),115.0)</f>
        <v>115</v>
      </c>
      <c r="AN16" s="44">
        <f>IFERROR(__xludf.DUMMYFUNCTION("""COMPUTED_VALUE"""),1.0)</f>
        <v>1</v>
      </c>
      <c r="AO16" s="44">
        <f>IFERROR(__xludf.DUMMYFUNCTION("""COMPUTED_VALUE"""),0.0)</f>
        <v>0</v>
      </c>
      <c r="AP16" s="44">
        <f>IFERROR(__xludf.DUMMYFUNCTION("""COMPUTED_VALUE"""),0.0)</f>
        <v>0</v>
      </c>
      <c r="AQ16" s="44">
        <f>IFERROR(__xludf.DUMMYFUNCTION("""COMPUTED_VALUE"""),0.0)</f>
        <v>0</v>
      </c>
      <c r="AR16" s="44">
        <f>IFERROR(__xludf.DUMMYFUNCTION("""COMPUTED_VALUE"""),227.0)</f>
        <v>227</v>
      </c>
      <c r="AS16" s="44">
        <f>IFERROR(__xludf.DUMMYFUNCTION("""COMPUTED_VALUE"""),2.0)</f>
        <v>2</v>
      </c>
      <c r="AT16" s="44">
        <f>IFERROR(__xludf.DUMMYFUNCTION("""COMPUTED_VALUE"""),0.0)</f>
        <v>0</v>
      </c>
      <c r="AU16" s="44">
        <f>IFERROR(__xludf.DUMMYFUNCTION("""COMPUTED_VALUE"""),18.0)</f>
        <v>18</v>
      </c>
      <c r="AV16" s="44">
        <f>IFERROR(__xludf.DUMMYFUNCTION("""COMPUTED_VALUE"""),0.0)</f>
        <v>0</v>
      </c>
      <c r="AW16" s="44">
        <f>IFERROR(__xludf.DUMMYFUNCTION("""COMPUTED_VALUE"""),0.0)</f>
        <v>0</v>
      </c>
      <c r="AX16" s="45">
        <f t="shared" si="2"/>
        <v>379</v>
      </c>
    </row>
    <row r="17" ht="15.75" customHeight="1">
      <c r="A17" s="46" t="s">
        <v>22</v>
      </c>
      <c r="B17" s="47" t="s">
        <v>257</v>
      </c>
      <c r="C17" s="48">
        <v>3.0</v>
      </c>
      <c r="D17" s="48">
        <v>584.0</v>
      </c>
      <c r="E17" s="49">
        <f>IFERROR(__xludf.DUMMYFUNCTION("""COMPUTED_VALUE"""),344.0)</f>
        <v>344</v>
      </c>
      <c r="F17" s="49">
        <f>IFERROR(__xludf.DUMMYFUNCTION("""COMPUTED_VALUE"""),1.0)</f>
        <v>1</v>
      </c>
      <c r="G17" s="49">
        <f>IFERROR(__xludf.DUMMYFUNCTION("""COMPUTED_VALUE"""),7.0)</f>
        <v>7</v>
      </c>
      <c r="H17" s="49">
        <f>IFERROR(__xludf.DUMMYFUNCTION("""COMPUTED_VALUE"""),336.0)</f>
        <v>336</v>
      </c>
      <c r="I17" s="44">
        <f>IFERROR(__xludf.DUMMYFUNCTION("""COMPUTED_VALUE"""),1.0)</f>
        <v>1</v>
      </c>
      <c r="J17" s="44">
        <f>IFERROR(__xludf.DUMMYFUNCTION("""COMPUTED_VALUE"""),0.0)</f>
        <v>0</v>
      </c>
      <c r="K17" s="44">
        <f>IFERROR(__xludf.DUMMYFUNCTION("""COMPUTED_VALUE"""),6.0)</f>
        <v>6</v>
      </c>
      <c r="L17" s="44">
        <f>IFERROR(__xludf.DUMMYFUNCTION("""COMPUTED_VALUE"""),0.0)</f>
        <v>0</v>
      </c>
      <c r="M17" s="44">
        <f>IFERROR(__xludf.DUMMYFUNCTION("""COMPUTED_VALUE"""),2.0)</f>
        <v>2</v>
      </c>
      <c r="N17" s="44">
        <f>IFERROR(__xludf.DUMMYFUNCTION("""COMPUTED_VALUE"""),1.0)</f>
        <v>1</v>
      </c>
      <c r="O17" s="44">
        <f>IFERROR(__xludf.DUMMYFUNCTION("""COMPUTED_VALUE"""),0.0)</f>
        <v>0</v>
      </c>
      <c r="P17" s="44">
        <f>IFERROR(__xludf.DUMMYFUNCTION("""COMPUTED_VALUE"""),0.0)</f>
        <v>0</v>
      </c>
      <c r="Q17" s="44">
        <f>IFERROR(__xludf.DUMMYFUNCTION("""COMPUTED_VALUE"""),0.0)</f>
        <v>0</v>
      </c>
      <c r="R17" s="44">
        <f>IFERROR(__xludf.DUMMYFUNCTION("""COMPUTED_VALUE"""),1.0)</f>
        <v>1</v>
      </c>
      <c r="S17" s="44">
        <f>IFERROR(__xludf.DUMMYFUNCTION("""COMPUTED_VALUE"""),0.0)</f>
        <v>0</v>
      </c>
      <c r="T17" s="44">
        <f>IFERROR(__xludf.DUMMYFUNCTION("""COMPUTED_VALUE"""),1.0)</f>
        <v>1</v>
      </c>
      <c r="U17" s="44">
        <f>IFERROR(__xludf.DUMMYFUNCTION("""COMPUTED_VALUE"""),1.0)</f>
        <v>1</v>
      </c>
      <c r="V17" s="44">
        <f>IFERROR(__xludf.DUMMYFUNCTION("""COMPUTED_VALUE"""),1.0)</f>
        <v>1</v>
      </c>
      <c r="W17" s="44">
        <f>IFERROR(__xludf.DUMMYFUNCTION("""COMPUTED_VALUE"""),2.0)</f>
        <v>2</v>
      </c>
      <c r="X17" s="44">
        <f>IFERROR(__xludf.DUMMYFUNCTION("""COMPUTED_VALUE"""),0.0)</f>
        <v>0</v>
      </c>
      <c r="Y17" s="44">
        <f>IFERROR(__xludf.DUMMYFUNCTION("""COMPUTED_VALUE"""),0.0)</f>
        <v>0</v>
      </c>
      <c r="Z17" s="44">
        <f>IFERROR(__xludf.DUMMYFUNCTION("""COMPUTED_VALUE"""),0.0)</f>
        <v>0</v>
      </c>
      <c r="AA17" s="44">
        <f>IFERROR(__xludf.DUMMYFUNCTION("""COMPUTED_VALUE"""),2.0)</f>
        <v>2</v>
      </c>
      <c r="AB17" s="44">
        <f>IFERROR(__xludf.DUMMYFUNCTION("""COMPUTED_VALUE"""),0.0)</f>
        <v>0</v>
      </c>
      <c r="AC17" s="44">
        <f>IFERROR(__xludf.DUMMYFUNCTION("""COMPUTED_VALUE"""),1.0)</f>
        <v>1</v>
      </c>
      <c r="AD17" s="44">
        <f>IFERROR(__xludf.DUMMYFUNCTION("""COMPUTED_VALUE"""),0.0)</f>
        <v>0</v>
      </c>
      <c r="AE17" s="44">
        <f>IFERROR(__xludf.DUMMYFUNCTION("""COMPUTED_VALUE"""),1.0)</f>
        <v>1</v>
      </c>
      <c r="AF17" s="44">
        <f>IFERROR(__xludf.DUMMYFUNCTION("""COMPUTED_VALUE"""),1.0)</f>
        <v>1</v>
      </c>
      <c r="AG17" s="44">
        <f>IFERROR(__xludf.DUMMYFUNCTION("""COMPUTED_VALUE"""),0.0)</f>
        <v>0</v>
      </c>
      <c r="AH17" s="44">
        <f>IFERROR(__xludf.DUMMYFUNCTION("""COMPUTED_VALUE"""),0.0)</f>
        <v>0</v>
      </c>
      <c r="AI17" s="44">
        <f>IFERROR(__xludf.DUMMYFUNCTION("""COMPUTED_VALUE"""),1.0)</f>
        <v>1</v>
      </c>
      <c r="AJ17" s="44">
        <f>IFERROR(__xludf.DUMMYFUNCTION("""COMPUTED_VALUE"""),0.0)</f>
        <v>0</v>
      </c>
      <c r="AK17" s="44">
        <f>IFERROR(__xludf.DUMMYFUNCTION("""COMPUTED_VALUE"""),0.0)</f>
        <v>0</v>
      </c>
      <c r="AL17" s="44">
        <f>IFERROR(__xludf.DUMMYFUNCTION("""COMPUTED_VALUE"""),0.0)</f>
        <v>0</v>
      </c>
      <c r="AM17" s="44">
        <f>IFERROR(__xludf.DUMMYFUNCTION("""COMPUTED_VALUE"""),94.0)</f>
        <v>94</v>
      </c>
      <c r="AN17" s="44">
        <f>IFERROR(__xludf.DUMMYFUNCTION("""COMPUTED_VALUE"""),4.0)</f>
        <v>4</v>
      </c>
      <c r="AO17" s="44">
        <f>IFERROR(__xludf.DUMMYFUNCTION("""COMPUTED_VALUE"""),1.0)</f>
        <v>1</v>
      </c>
      <c r="AP17" s="44">
        <f>IFERROR(__xludf.DUMMYFUNCTION("""COMPUTED_VALUE"""),0.0)</f>
        <v>0</v>
      </c>
      <c r="AQ17" s="44">
        <f>IFERROR(__xludf.DUMMYFUNCTION("""COMPUTED_VALUE"""),0.0)</f>
        <v>0</v>
      </c>
      <c r="AR17" s="44">
        <f>IFERROR(__xludf.DUMMYFUNCTION("""COMPUTED_VALUE"""),182.0)</f>
        <v>182</v>
      </c>
      <c r="AS17" s="44">
        <f>IFERROR(__xludf.DUMMYFUNCTION("""COMPUTED_VALUE"""),3.0)</f>
        <v>3</v>
      </c>
      <c r="AT17" s="44">
        <f>IFERROR(__xludf.DUMMYFUNCTION("""COMPUTED_VALUE"""),0.0)</f>
        <v>0</v>
      </c>
      <c r="AU17" s="44">
        <f>IFERROR(__xludf.DUMMYFUNCTION("""COMPUTED_VALUE"""),27.0)</f>
        <v>27</v>
      </c>
      <c r="AV17" s="44">
        <f>IFERROR(__xludf.DUMMYFUNCTION("""COMPUTED_VALUE"""),1.0)</f>
        <v>1</v>
      </c>
      <c r="AW17" s="44">
        <f>IFERROR(__xludf.DUMMYFUNCTION("""COMPUTED_VALUE"""),2.0)</f>
        <v>2</v>
      </c>
      <c r="AX17" s="45">
        <f t="shared" si="2"/>
        <v>336</v>
      </c>
    </row>
    <row r="18" ht="15.75" customHeight="1">
      <c r="A18" s="46" t="s">
        <v>22</v>
      </c>
      <c r="B18" s="47" t="s">
        <v>258</v>
      </c>
      <c r="C18" s="48">
        <v>1.0</v>
      </c>
      <c r="D18" s="48">
        <v>550.0</v>
      </c>
      <c r="E18" s="49">
        <f>IFERROR(__xludf.DUMMYFUNCTION("""COMPUTED_VALUE"""),341.0)</f>
        <v>341</v>
      </c>
      <c r="F18" s="49">
        <f>IFERROR(__xludf.DUMMYFUNCTION("""COMPUTED_VALUE"""),3.0)</f>
        <v>3</v>
      </c>
      <c r="G18" s="49">
        <f>IFERROR(__xludf.DUMMYFUNCTION("""COMPUTED_VALUE"""),1.0)</f>
        <v>1</v>
      </c>
      <c r="H18" s="49">
        <f>IFERROR(__xludf.DUMMYFUNCTION("""COMPUTED_VALUE"""),340.0)</f>
        <v>340</v>
      </c>
      <c r="I18" s="44">
        <f>IFERROR(__xludf.DUMMYFUNCTION("""COMPUTED_VALUE"""),1.0)</f>
        <v>1</v>
      </c>
      <c r="J18" s="44">
        <f>IFERROR(__xludf.DUMMYFUNCTION("""COMPUTED_VALUE"""),2.0)</f>
        <v>2</v>
      </c>
      <c r="K18" s="44">
        <f>IFERROR(__xludf.DUMMYFUNCTION("""COMPUTED_VALUE"""),8.0)</f>
        <v>8</v>
      </c>
      <c r="L18" s="44">
        <f>IFERROR(__xludf.DUMMYFUNCTION("""COMPUTED_VALUE"""),0.0)</f>
        <v>0</v>
      </c>
      <c r="M18" s="44">
        <f>IFERROR(__xludf.DUMMYFUNCTION("""COMPUTED_VALUE"""),3.0)</f>
        <v>3</v>
      </c>
      <c r="N18" s="44">
        <f>IFERROR(__xludf.DUMMYFUNCTION("""COMPUTED_VALUE"""),0.0)</f>
        <v>0</v>
      </c>
      <c r="O18" s="44">
        <f>IFERROR(__xludf.DUMMYFUNCTION("""COMPUTED_VALUE"""),0.0)</f>
        <v>0</v>
      </c>
      <c r="P18" s="44">
        <f>IFERROR(__xludf.DUMMYFUNCTION("""COMPUTED_VALUE"""),1.0)</f>
        <v>1</v>
      </c>
      <c r="Q18" s="44">
        <f>IFERROR(__xludf.DUMMYFUNCTION("""COMPUTED_VALUE"""),1.0)</f>
        <v>1</v>
      </c>
      <c r="R18" s="44">
        <f>IFERROR(__xludf.DUMMYFUNCTION("""COMPUTED_VALUE"""),0.0)</f>
        <v>0</v>
      </c>
      <c r="S18" s="44">
        <f>IFERROR(__xludf.DUMMYFUNCTION("""COMPUTED_VALUE"""),0.0)</f>
        <v>0</v>
      </c>
      <c r="T18" s="44">
        <f>IFERROR(__xludf.DUMMYFUNCTION("""COMPUTED_VALUE"""),0.0)</f>
        <v>0</v>
      </c>
      <c r="U18" s="44">
        <f>IFERROR(__xludf.DUMMYFUNCTION("""COMPUTED_VALUE"""),1.0)</f>
        <v>1</v>
      </c>
      <c r="V18" s="44">
        <f>IFERROR(__xludf.DUMMYFUNCTION("""COMPUTED_VALUE"""),1.0)</f>
        <v>1</v>
      </c>
      <c r="W18" s="44">
        <f>IFERROR(__xludf.DUMMYFUNCTION("""COMPUTED_VALUE"""),0.0)</f>
        <v>0</v>
      </c>
      <c r="X18" s="44">
        <f>IFERROR(__xludf.DUMMYFUNCTION("""COMPUTED_VALUE"""),0.0)</f>
        <v>0</v>
      </c>
      <c r="Y18" s="44">
        <f>IFERROR(__xludf.DUMMYFUNCTION("""COMPUTED_VALUE"""),2.0)</f>
        <v>2</v>
      </c>
      <c r="Z18" s="44">
        <f>IFERROR(__xludf.DUMMYFUNCTION("""COMPUTED_VALUE"""),0.0)</f>
        <v>0</v>
      </c>
      <c r="AA18" s="44">
        <f>IFERROR(__xludf.DUMMYFUNCTION("""COMPUTED_VALUE"""),4.0)</f>
        <v>4</v>
      </c>
      <c r="AB18" s="44">
        <f>IFERROR(__xludf.DUMMYFUNCTION("""COMPUTED_VALUE"""),0.0)</f>
        <v>0</v>
      </c>
      <c r="AC18" s="44">
        <f>IFERROR(__xludf.DUMMYFUNCTION("""COMPUTED_VALUE"""),1.0)</f>
        <v>1</v>
      </c>
      <c r="AD18" s="44">
        <f>IFERROR(__xludf.DUMMYFUNCTION("""COMPUTED_VALUE"""),0.0)</f>
        <v>0</v>
      </c>
      <c r="AE18" s="44">
        <f>IFERROR(__xludf.DUMMYFUNCTION("""COMPUTED_VALUE"""),0.0)</f>
        <v>0</v>
      </c>
      <c r="AF18" s="44">
        <f>IFERROR(__xludf.DUMMYFUNCTION("""COMPUTED_VALUE"""),1.0)</f>
        <v>1</v>
      </c>
      <c r="AG18" s="44">
        <f>IFERROR(__xludf.DUMMYFUNCTION("""COMPUTED_VALUE"""),0.0)</f>
        <v>0</v>
      </c>
      <c r="AH18" s="44">
        <f>IFERROR(__xludf.DUMMYFUNCTION("""COMPUTED_VALUE"""),0.0)</f>
        <v>0</v>
      </c>
      <c r="AI18" s="44">
        <f>IFERROR(__xludf.DUMMYFUNCTION("""COMPUTED_VALUE"""),0.0)</f>
        <v>0</v>
      </c>
      <c r="AJ18" s="44">
        <f>IFERROR(__xludf.DUMMYFUNCTION("""COMPUTED_VALUE"""),0.0)</f>
        <v>0</v>
      </c>
      <c r="AK18" s="44">
        <f>IFERROR(__xludf.DUMMYFUNCTION("""COMPUTED_VALUE"""),0.0)</f>
        <v>0</v>
      </c>
      <c r="AL18" s="44">
        <f>IFERROR(__xludf.DUMMYFUNCTION("""COMPUTED_VALUE"""),0.0)</f>
        <v>0</v>
      </c>
      <c r="AM18" s="44">
        <f>IFERROR(__xludf.DUMMYFUNCTION("""COMPUTED_VALUE"""),62.0)</f>
        <v>62</v>
      </c>
      <c r="AN18" s="44">
        <f>IFERROR(__xludf.DUMMYFUNCTION("""COMPUTED_VALUE"""),0.0)</f>
        <v>0</v>
      </c>
      <c r="AO18" s="44">
        <f>IFERROR(__xludf.DUMMYFUNCTION("""COMPUTED_VALUE"""),0.0)</f>
        <v>0</v>
      </c>
      <c r="AP18" s="44">
        <f>IFERROR(__xludf.DUMMYFUNCTION("""COMPUTED_VALUE"""),1.0)</f>
        <v>1</v>
      </c>
      <c r="AQ18" s="44">
        <f>IFERROR(__xludf.DUMMYFUNCTION("""COMPUTED_VALUE"""),0.0)</f>
        <v>0</v>
      </c>
      <c r="AR18" s="44">
        <f>IFERROR(__xludf.DUMMYFUNCTION("""COMPUTED_VALUE"""),212.0)</f>
        <v>212</v>
      </c>
      <c r="AS18" s="44">
        <f>IFERROR(__xludf.DUMMYFUNCTION("""COMPUTED_VALUE"""),1.0)</f>
        <v>1</v>
      </c>
      <c r="AT18" s="44">
        <f>IFERROR(__xludf.DUMMYFUNCTION("""COMPUTED_VALUE"""),0.0)</f>
        <v>0</v>
      </c>
      <c r="AU18" s="44">
        <f>IFERROR(__xludf.DUMMYFUNCTION("""COMPUTED_VALUE"""),36.0)</f>
        <v>36</v>
      </c>
      <c r="AV18" s="44">
        <f>IFERROR(__xludf.DUMMYFUNCTION("""COMPUTED_VALUE"""),2.0)</f>
        <v>2</v>
      </c>
      <c r="AW18" s="44">
        <f>IFERROR(__xludf.DUMMYFUNCTION("""COMPUTED_VALUE"""),0.0)</f>
        <v>0</v>
      </c>
      <c r="AX18" s="45">
        <f t="shared" si="2"/>
        <v>340</v>
      </c>
    </row>
    <row r="19" ht="15.75" customHeight="1">
      <c r="A19" s="46" t="s">
        <v>22</v>
      </c>
      <c r="B19" s="47" t="s">
        <v>258</v>
      </c>
      <c r="C19" s="48">
        <v>2.0</v>
      </c>
      <c r="D19" s="48">
        <v>547.0</v>
      </c>
      <c r="E19" s="49">
        <f>IFERROR(__xludf.DUMMYFUNCTION("""COMPUTED_VALUE"""),333.0)</f>
        <v>333</v>
      </c>
      <c r="F19" s="49">
        <f>IFERROR(__xludf.DUMMYFUNCTION("""COMPUTED_VALUE"""),5.0)</f>
        <v>5</v>
      </c>
      <c r="G19" s="49">
        <f>IFERROR(__xludf.DUMMYFUNCTION("""COMPUTED_VALUE"""),6.0)</f>
        <v>6</v>
      </c>
      <c r="H19" s="49">
        <f>IFERROR(__xludf.DUMMYFUNCTION("""COMPUTED_VALUE"""),327.0)</f>
        <v>327</v>
      </c>
      <c r="I19" s="44">
        <f>IFERROR(__xludf.DUMMYFUNCTION("""COMPUTED_VALUE"""),1.0)</f>
        <v>1</v>
      </c>
      <c r="J19" s="44">
        <f>IFERROR(__xludf.DUMMYFUNCTION("""COMPUTED_VALUE"""),0.0)</f>
        <v>0</v>
      </c>
      <c r="K19" s="44">
        <f>IFERROR(__xludf.DUMMYFUNCTION("""COMPUTED_VALUE"""),5.0)</f>
        <v>5</v>
      </c>
      <c r="L19" s="44">
        <f>IFERROR(__xludf.DUMMYFUNCTION("""COMPUTED_VALUE"""),1.0)</f>
        <v>1</v>
      </c>
      <c r="M19" s="44">
        <f>IFERROR(__xludf.DUMMYFUNCTION("""COMPUTED_VALUE"""),1.0)</f>
        <v>1</v>
      </c>
      <c r="N19" s="44">
        <f>IFERROR(__xludf.DUMMYFUNCTION("""COMPUTED_VALUE"""),0.0)</f>
        <v>0</v>
      </c>
      <c r="O19" s="44">
        <f>IFERROR(__xludf.DUMMYFUNCTION("""COMPUTED_VALUE"""),1.0)</f>
        <v>1</v>
      </c>
      <c r="P19" s="44">
        <f>IFERROR(__xludf.DUMMYFUNCTION("""COMPUTED_VALUE"""),0.0)</f>
        <v>0</v>
      </c>
      <c r="Q19" s="44">
        <f>IFERROR(__xludf.DUMMYFUNCTION("""COMPUTED_VALUE"""),1.0)</f>
        <v>1</v>
      </c>
      <c r="R19" s="44">
        <f>IFERROR(__xludf.DUMMYFUNCTION("""COMPUTED_VALUE"""),2.0)</f>
        <v>2</v>
      </c>
      <c r="S19" s="44">
        <f>IFERROR(__xludf.DUMMYFUNCTION("""COMPUTED_VALUE"""),1.0)</f>
        <v>1</v>
      </c>
      <c r="T19" s="44">
        <f>IFERROR(__xludf.DUMMYFUNCTION("""COMPUTED_VALUE"""),2.0)</f>
        <v>2</v>
      </c>
      <c r="U19" s="44">
        <f>IFERROR(__xludf.DUMMYFUNCTION("""COMPUTED_VALUE"""),0.0)</f>
        <v>0</v>
      </c>
      <c r="V19" s="44">
        <f>IFERROR(__xludf.DUMMYFUNCTION("""COMPUTED_VALUE"""),0.0)</f>
        <v>0</v>
      </c>
      <c r="W19" s="44">
        <f>IFERROR(__xludf.DUMMYFUNCTION("""COMPUTED_VALUE"""),2.0)</f>
        <v>2</v>
      </c>
      <c r="X19" s="44">
        <f>IFERROR(__xludf.DUMMYFUNCTION("""COMPUTED_VALUE"""),1.0)</f>
        <v>1</v>
      </c>
      <c r="Y19" s="44">
        <f>IFERROR(__xludf.DUMMYFUNCTION("""COMPUTED_VALUE"""),1.0)</f>
        <v>1</v>
      </c>
      <c r="Z19" s="44">
        <f>IFERROR(__xludf.DUMMYFUNCTION("""COMPUTED_VALUE"""),0.0)</f>
        <v>0</v>
      </c>
      <c r="AA19" s="44">
        <f>IFERROR(__xludf.DUMMYFUNCTION("""COMPUTED_VALUE"""),2.0)</f>
        <v>2</v>
      </c>
      <c r="AB19" s="44">
        <f>IFERROR(__xludf.DUMMYFUNCTION("""COMPUTED_VALUE"""),1.0)</f>
        <v>1</v>
      </c>
      <c r="AC19" s="44">
        <f>IFERROR(__xludf.DUMMYFUNCTION("""COMPUTED_VALUE"""),1.0)</f>
        <v>1</v>
      </c>
      <c r="AD19" s="44">
        <f>IFERROR(__xludf.DUMMYFUNCTION("""COMPUTED_VALUE"""),0.0)</f>
        <v>0</v>
      </c>
      <c r="AE19" s="44">
        <f>IFERROR(__xludf.DUMMYFUNCTION("""COMPUTED_VALUE"""),1.0)</f>
        <v>1</v>
      </c>
      <c r="AF19" s="44">
        <f>IFERROR(__xludf.DUMMYFUNCTION("""COMPUTED_VALUE"""),1.0)</f>
        <v>1</v>
      </c>
      <c r="AG19" s="44">
        <f>IFERROR(__xludf.DUMMYFUNCTION("""COMPUTED_VALUE"""),0.0)</f>
        <v>0</v>
      </c>
      <c r="AH19" s="44">
        <f>IFERROR(__xludf.DUMMYFUNCTION("""COMPUTED_VALUE"""),2.0)</f>
        <v>2</v>
      </c>
      <c r="AI19" s="44">
        <f>IFERROR(__xludf.DUMMYFUNCTION("""COMPUTED_VALUE"""),0.0)</f>
        <v>0</v>
      </c>
      <c r="AJ19" s="44">
        <f>IFERROR(__xludf.DUMMYFUNCTION("""COMPUTED_VALUE"""),0.0)</f>
        <v>0</v>
      </c>
      <c r="AK19" s="44">
        <f>IFERROR(__xludf.DUMMYFUNCTION("""COMPUTED_VALUE"""),0.0)</f>
        <v>0</v>
      </c>
      <c r="AL19" s="44">
        <f>IFERROR(__xludf.DUMMYFUNCTION("""COMPUTED_VALUE"""),0.0)</f>
        <v>0</v>
      </c>
      <c r="AM19" s="44">
        <f>IFERROR(__xludf.DUMMYFUNCTION("""COMPUTED_VALUE"""),62.0)</f>
        <v>62</v>
      </c>
      <c r="AN19" s="44">
        <f>IFERROR(__xludf.DUMMYFUNCTION("""COMPUTED_VALUE"""),1.0)</f>
        <v>1</v>
      </c>
      <c r="AO19" s="44">
        <f>IFERROR(__xludf.DUMMYFUNCTION("""COMPUTED_VALUE"""),0.0)</f>
        <v>0</v>
      </c>
      <c r="AP19" s="44">
        <f>IFERROR(__xludf.DUMMYFUNCTION("""COMPUTED_VALUE"""),1.0)</f>
        <v>1</v>
      </c>
      <c r="AQ19" s="44">
        <f>IFERROR(__xludf.DUMMYFUNCTION("""COMPUTED_VALUE"""),0.0)</f>
        <v>0</v>
      </c>
      <c r="AR19" s="44">
        <f>IFERROR(__xludf.DUMMYFUNCTION("""COMPUTED_VALUE"""),215.0)</f>
        <v>215</v>
      </c>
      <c r="AS19" s="44">
        <f>IFERROR(__xludf.DUMMYFUNCTION("""COMPUTED_VALUE"""),2.0)</f>
        <v>2</v>
      </c>
      <c r="AT19" s="44">
        <f>IFERROR(__xludf.DUMMYFUNCTION("""COMPUTED_VALUE"""),0.0)</f>
        <v>0</v>
      </c>
      <c r="AU19" s="44">
        <f>IFERROR(__xludf.DUMMYFUNCTION("""COMPUTED_VALUE"""),18.0)</f>
        <v>18</v>
      </c>
      <c r="AV19" s="44">
        <f>IFERROR(__xludf.DUMMYFUNCTION("""COMPUTED_VALUE"""),0.0)</f>
        <v>0</v>
      </c>
      <c r="AW19" s="44">
        <f>IFERROR(__xludf.DUMMYFUNCTION("""COMPUTED_VALUE"""),1.0)</f>
        <v>1</v>
      </c>
      <c r="AX19" s="45">
        <f t="shared" si="2"/>
        <v>327</v>
      </c>
    </row>
    <row r="20" ht="15.75" customHeight="1">
      <c r="A20" s="46" t="s">
        <v>22</v>
      </c>
      <c r="B20" s="47" t="s">
        <v>258</v>
      </c>
      <c r="C20" s="48">
        <v>3.0</v>
      </c>
      <c r="D20" s="48">
        <v>552.0</v>
      </c>
      <c r="E20" s="49">
        <f>IFERROR(__xludf.DUMMYFUNCTION("""COMPUTED_VALUE"""),327.0)</f>
        <v>327</v>
      </c>
      <c r="F20" s="49">
        <f>IFERROR(__xludf.DUMMYFUNCTION("""COMPUTED_VALUE"""),0.0)</f>
        <v>0</v>
      </c>
      <c r="G20" s="49">
        <f>IFERROR(__xludf.DUMMYFUNCTION("""COMPUTED_VALUE"""),7.0)</f>
        <v>7</v>
      </c>
      <c r="H20" s="49">
        <f>IFERROR(__xludf.DUMMYFUNCTION("""COMPUTED_VALUE"""),320.0)</f>
        <v>320</v>
      </c>
      <c r="I20" s="44">
        <f>IFERROR(__xludf.DUMMYFUNCTION("""COMPUTED_VALUE"""),0.0)</f>
        <v>0</v>
      </c>
      <c r="J20" s="44">
        <f>IFERROR(__xludf.DUMMYFUNCTION("""COMPUTED_VALUE"""),0.0)</f>
        <v>0</v>
      </c>
      <c r="K20" s="44">
        <f>IFERROR(__xludf.DUMMYFUNCTION("""COMPUTED_VALUE"""),2.0)</f>
        <v>2</v>
      </c>
      <c r="L20" s="44">
        <f>IFERROR(__xludf.DUMMYFUNCTION("""COMPUTED_VALUE"""),0.0)</f>
        <v>0</v>
      </c>
      <c r="M20" s="44">
        <f>IFERROR(__xludf.DUMMYFUNCTION("""COMPUTED_VALUE"""),0.0)</f>
        <v>0</v>
      </c>
      <c r="N20" s="44">
        <f>IFERROR(__xludf.DUMMYFUNCTION("""COMPUTED_VALUE"""),0.0)</f>
        <v>0</v>
      </c>
      <c r="O20" s="44">
        <f>IFERROR(__xludf.DUMMYFUNCTION("""COMPUTED_VALUE"""),0.0)</f>
        <v>0</v>
      </c>
      <c r="P20" s="44">
        <f>IFERROR(__xludf.DUMMYFUNCTION("""COMPUTED_VALUE"""),0.0)</f>
        <v>0</v>
      </c>
      <c r="Q20" s="44">
        <f>IFERROR(__xludf.DUMMYFUNCTION("""COMPUTED_VALUE"""),0.0)</f>
        <v>0</v>
      </c>
      <c r="R20" s="44">
        <f>IFERROR(__xludf.DUMMYFUNCTION("""COMPUTED_VALUE"""),1.0)</f>
        <v>1</v>
      </c>
      <c r="S20" s="44">
        <f>IFERROR(__xludf.DUMMYFUNCTION("""COMPUTED_VALUE"""),0.0)</f>
        <v>0</v>
      </c>
      <c r="T20" s="44">
        <f>IFERROR(__xludf.DUMMYFUNCTION("""COMPUTED_VALUE"""),0.0)</f>
        <v>0</v>
      </c>
      <c r="U20" s="44">
        <f>IFERROR(__xludf.DUMMYFUNCTION("""COMPUTED_VALUE"""),0.0)</f>
        <v>0</v>
      </c>
      <c r="V20" s="44">
        <f>IFERROR(__xludf.DUMMYFUNCTION("""COMPUTED_VALUE"""),0.0)</f>
        <v>0</v>
      </c>
      <c r="W20" s="44">
        <f>IFERROR(__xludf.DUMMYFUNCTION("""COMPUTED_VALUE"""),0.0)</f>
        <v>0</v>
      </c>
      <c r="X20" s="44">
        <f>IFERROR(__xludf.DUMMYFUNCTION("""COMPUTED_VALUE"""),1.0)</f>
        <v>1</v>
      </c>
      <c r="Y20" s="44">
        <f>IFERROR(__xludf.DUMMYFUNCTION("""COMPUTED_VALUE"""),0.0)</f>
        <v>0</v>
      </c>
      <c r="Z20" s="44">
        <f>IFERROR(__xludf.DUMMYFUNCTION("""COMPUTED_VALUE"""),1.0)</f>
        <v>1</v>
      </c>
      <c r="AA20" s="44">
        <f>IFERROR(__xludf.DUMMYFUNCTION("""COMPUTED_VALUE"""),0.0)</f>
        <v>0</v>
      </c>
      <c r="AB20" s="44">
        <f>IFERROR(__xludf.DUMMYFUNCTION("""COMPUTED_VALUE"""),1.0)</f>
        <v>1</v>
      </c>
      <c r="AC20" s="44">
        <f>IFERROR(__xludf.DUMMYFUNCTION("""COMPUTED_VALUE"""),0.0)</f>
        <v>0</v>
      </c>
      <c r="AD20" s="44">
        <f>IFERROR(__xludf.DUMMYFUNCTION("""COMPUTED_VALUE"""),2.0)</f>
        <v>2</v>
      </c>
      <c r="AE20" s="44">
        <f>IFERROR(__xludf.DUMMYFUNCTION("""COMPUTED_VALUE"""),0.0)</f>
        <v>0</v>
      </c>
      <c r="AF20" s="44">
        <f>IFERROR(__xludf.DUMMYFUNCTION("""COMPUTED_VALUE"""),1.0)</f>
        <v>1</v>
      </c>
      <c r="AG20" s="44">
        <f>IFERROR(__xludf.DUMMYFUNCTION("""COMPUTED_VALUE"""),0.0)</f>
        <v>0</v>
      </c>
      <c r="AH20" s="44">
        <f>IFERROR(__xludf.DUMMYFUNCTION("""COMPUTED_VALUE"""),0.0)</f>
        <v>0</v>
      </c>
      <c r="AI20" s="44">
        <f>IFERROR(__xludf.DUMMYFUNCTION("""COMPUTED_VALUE"""),1.0)</f>
        <v>1</v>
      </c>
      <c r="AJ20" s="44">
        <f>IFERROR(__xludf.DUMMYFUNCTION("""COMPUTED_VALUE"""),1.0)</f>
        <v>1</v>
      </c>
      <c r="AK20" s="44">
        <f>IFERROR(__xludf.DUMMYFUNCTION("""COMPUTED_VALUE"""),0.0)</f>
        <v>0</v>
      </c>
      <c r="AL20" s="44">
        <f>IFERROR(__xludf.DUMMYFUNCTION("""COMPUTED_VALUE"""),0.0)</f>
        <v>0</v>
      </c>
      <c r="AM20" s="44">
        <f>IFERROR(__xludf.DUMMYFUNCTION("""COMPUTED_VALUE"""),73.0)</f>
        <v>73</v>
      </c>
      <c r="AN20" s="44">
        <f>IFERROR(__xludf.DUMMYFUNCTION("""COMPUTED_VALUE"""),1.0)</f>
        <v>1</v>
      </c>
      <c r="AO20" s="44">
        <f>IFERROR(__xludf.DUMMYFUNCTION("""COMPUTED_VALUE"""),0.0)</f>
        <v>0</v>
      </c>
      <c r="AP20" s="44">
        <f>IFERROR(__xludf.DUMMYFUNCTION("""COMPUTED_VALUE"""),0.0)</f>
        <v>0</v>
      </c>
      <c r="AQ20" s="44">
        <f>IFERROR(__xludf.DUMMYFUNCTION("""COMPUTED_VALUE"""),0.0)</f>
        <v>0</v>
      </c>
      <c r="AR20" s="44">
        <f>IFERROR(__xludf.DUMMYFUNCTION("""COMPUTED_VALUE"""),200.0)</f>
        <v>200</v>
      </c>
      <c r="AS20" s="44">
        <f>IFERROR(__xludf.DUMMYFUNCTION("""COMPUTED_VALUE"""),4.0)</f>
        <v>4</v>
      </c>
      <c r="AT20" s="44">
        <f>IFERROR(__xludf.DUMMYFUNCTION("""COMPUTED_VALUE"""),0.0)</f>
        <v>0</v>
      </c>
      <c r="AU20" s="44">
        <f>IFERROR(__xludf.DUMMYFUNCTION("""COMPUTED_VALUE"""),27.0)</f>
        <v>27</v>
      </c>
      <c r="AV20" s="44">
        <f>IFERROR(__xludf.DUMMYFUNCTION("""COMPUTED_VALUE"""),2.0)</f>
        <v>2</v>
      </c>
      <c r="AW20" s="44">
        <f>IFERROR(__xludf.DUMMYFUNCTION("""COMPUTED_VALUE"""),2.0)</f>
        <v>2</v>
      </c>
      <c r="AX20" s="45">
        <f t="shared" si="2"/>
        <v>320</v>
      </c>
    </row>
    <row r="21" ht="15.75" customHeight="1">
      <c r="A21" s="46" t="s">
        <v>22</v>
      </c>
      <c r="B21" s="47" t="s">
        <v>258</v>
      </c>
      <c r="C21" s="48">
        <v>4.0</v>
      </c>
      <c r="D21" s="48">
        <v>552.0</v>
      </c>
      <c r="E21" s="49">
        <f>IFERROR(__xludf.DUMMYFUNCTION("""COMPUTED_VALUE"""),277.0)</f>
        <v>277</v>
      </c>
      <c r="F21" s="49">
        <f>IFERROR(__xludf.DUMMYFUNCTION("""COMPUTED_VALUE"""),2.0)</f>
        <v>2</v>
      </c>
      <c r="G21" s="49">
        <f>IFERROR(__xludf.DUMMYFUNCTION("""COMPUTED_VALUE"""),4.0)</f>
        <v>4</v>
      </c>
      <c r="H21" s="49">
        <f>IFERROR(__xludf.DUMMYFUNCTION("""COMPUTED_VALUE"""),273.0)</f>
        <v>273</v>
      </c>
      <c r="I21" s="44">
        <f>IFERROR(__xludf.DUMMYFUNCTION("""COMPUTED_VALUE"""),2.0)</f>
        <v>2</v>
      </c>
      <c r="J21" s="44">
        <f>IFERROR(__xludf.DUMMYFUNCTION("""COMPUTED_VALUE"""),5.0)</f>
        <v>5</v>
      </c>
      <c r="K21" s="44">
        <f>IFERROR(__xludf.DUMMYFUNCTION("""COMPUTED_VALUE"""),4.0)</f>
        <v>4</v>
      </c>
      <c r="L21" s="44">
        <f>IFERROR(__xludf.DUMMYFUNCTION("""COMPUTED_VALUE"""),0.0)</f>
        <v>0</v>
      </c>
      <c r="M21" s="44">
        <f>IFERROR(__xludf.DUMMYFUNCTION("""COMPUTED_VALUE"""),1.0)</f>
        <v>1</v>
      </c>
      <c r="N21" s="44">
        <f>IFERROR(__xludf.DUMMYFUNCTION("""COMPUTED_VALUE"""),0.0)</f>
        <v>0</v>
      </c>
      <c r="O21" s="44">
        <f>IFERROR(__xludf.DUMMYFUNCTION("""COMPUTED_VALUE"""),0.0)</f>
        <v>0</v>
      </c>
      <c r="P21" s="44">
        <f>IFERROR(__xludf.DUMMYFUNCTION("""COMPUTED_VALUE"""),0.0)</f>
        <v>0</v>
      </c>
      <c r="Q21" s="44">
        <f>IFERROR(__xludf.DUMMYFUNCTION("""COMPUTED_VALUE"""),0.0)</f>
        <v>0</v>
      </c>
      <c r="R21" s="44">
        <f>IFERROR(__xludf.DUMMYFUNCTION("""COMPUTED_VALUE"""),2.0)</f>
        <v>2</v>
      </c>
      <c r="S21" s="44">
        <f>IFERROR(__xludf.DUMMYFUNCTION("""COMPUTED_VALUE"""),0.0)</f>
        <v>0</v>
      </c>
      <c r="T21" s="44" t="str">
        <f>IFERROR(__xludf.DUMMYFUNCTION("""COMPUTED_VALUE""")," ")</f>
        <v> </v>
      </c>
      <c r="U21" s="44">
        <f>IFERROR(__xludf.DUMMYFUNCTION("""COMPUTED_VALUE"""),0.0)</f>
        <v>0</v>
      </c>
      <c r="V21" s="44">
        <f>IFERROR(__xludf.DUMMYFUNCTION("""COMPUTED_VALUE"""),0.0)</f>
        <v>0</v>
      </c>
      <c r="W21" s="44">
        <f>IFERROR(__xludf.DUMMYFUNCTION("""COMPUTED_VALUE"""),0.0)</f>
        <v>0</v>
      </c>
      <c r="X21" s="44">
        <f>IFERROR(__xludf.DUMMYFUNCTION("""COMPUTED_VALUE"""),0.0)</f>
        <v>0</v>
      </c>
      <c r="Y21" s="44">
        <f>IFERROR(__xludf.DUMMYFUNCTION("""COMPUTED_VALUE"""),0.0)</f>
        <v>0</v>
      </c>
      <c r="Z21" s="44">
        <f>IFERROR(__xludf.DUMMYFUNCTION("""COMPUTED_VALUE"""),0.0)</f>
        <v>0</v>
      </c>
      <c r="AA21" s="44">
        <f>IFERROR(__xludf.DUMMYFUNCTION("""COMPUTED_VALUE"""),1.0)</f>
        <v>1</v>
      </c>
      <c r="AB21" s="44">
        <f>IFERROR(__xludf.DUMMYFUNCTION("""COMPUTED_VALUE"""),0.0)</f>
        <v>0</v>
      </c>
      <c r="AC21" s="44">
        <f>IFERROR(__xludf.DUMMYFUNCTION("""COMPUTED_VALUE"""),0.0)</f>
        <v>0</v>
      </c>
      <c r="AD21" s="44">
        <f>IFERROR(__xludf.DUMMYFUNCTION("""COMPUTED_VALUE"""),1.0)</f>
        <v>1</v>
      </c>
      <c r="AE21" s="44">
        <f>IFERROR(__xludf.DUMMYFUNCTION("""COMPUTED_VALUE"""),0.0)</f>
        <v>0</v>
      </c>
      <c r="AF21" s="44">
        <f>IFERROR(__xludf.DUMMYFUNCTION("""COMPUTED_VALUE"""),0.0)</f>
        <v>0</v>
      </c>
      <c r="AG21" s="44">
        <f>IFERROR(__xludf.DUMMYFUNCTION("""COMPUTED_VALUE"""),1.0)</f>
        <v>1</v>
      </c>
      <c r="AH21" s="44">
        <f>IFERROR(__xludf.DUMMYFUNCTION("""COMPUTED_VALUE"""),1.0)</f>
        <v>1</v>
      </c>
      <c r="AI21" s="44">
        <f>IFERROR(__xludf.DUMMYFUNCTION("""COMPUTED_VALUE"""),0.0)</f>
        <v>0</v>
      </c>
      <c r="AJ21" s="44">
        <f>IFERROR(__xludf.DUMMYFUNCTION("""COMPUTED_VALUE"""),0.0)</f>
        <v>0</v>
      </c>
      <c r="AK21" s="44">
        <f>IFERROR(__xludf.DUMMYFUNCTION("""COMPUTED_VALUE"""),0.0)</f>
        <v>0</v>
      </c>
      <c r="AL21" s="44">
        <f>IFERROR(__xludf.DUMMYFUNCTION("""COMPUTED_VALUE"""),0.0)</f>
        <v>0</v>
      </c>
      <c r="AM21" s="44">
        <f>IFERROR(__xludf.DUMMYFUNCTION("""COMPUTED_VALUE"""),61.0)</f>
        <v>61</v>
      </c>
      <c r="AN21" s="44">
        <f>IFERROR(__xludf.DUMMYFUNCTION("""COMPUTED_VALUE"""),0.0)</f>
        <v>0</v>
      </c>
      <c r="AO21" s="44">
        <f>IFERROR(__xludf.DUMMYFUNCTION("""COMPUTED_VALUE"""),0.0)</f>
        <v>0</v>
      </c>
      <c r="AP21" s="44">
        <f>IFERROR(__xludf.DUMMYFUNCTION("""COMPUTED_VALUE"""),0.0)</f>
        <v>0</v>
      </c>
      <c r="AQ21" s="44">
        <f>IFERROR(__xludf.DUMMYFUNCTION("""COMPUTED_VALUE"""),0.0)</f>
        <v>0</v>
      </c>
      <c r="AR21" s="44">
        <f>IFERROR(__xludf.DUMMYFUNCTION("""COMPUTED_VALUE"""),174.0)</f>
        <v>174</v>
      </c>
      <c r="AS21" s="44">
        <f>IFERROR(__xludf.DUMMYFUNCTION("""COMPUTED_VALUE"""),1.0)</f>
        <v>1</v>
      </c>
      <c r="AT21" s="44">
        <f>IFERROR(__xludf.DUMMYFUNCTION("""COMPUTED_VALUE"""),0.0)</f>
        <v>0</v>
      </c>
      <c r="AU21" s="44">
        <f>IFERROR(__xludf.DUMMYFUNCTION("""COMPUTED_VALUE"""),19.0)</f>
        <v>19</v>
      </c>
      <c r="AV21" s="44">
        <f>IFERROR(__xludf.DUMMYFUNCTION("""COMPUTED_VALUE"""),0.0)</f>
        <v>0</v>
      </c>
      <c r="AW21" s="44">
        <f>IFERROR(__xludf.DUMMYFUNCTION("""COMPUTED_VALUE"""),0.0)</f>
        <v>0</v>
      </c>
      <c r="AX21" s="45">
        <f t="shared" si="2"/>
        <v>273</v>
      </c>
    </row>
    <row r="22" ht="15.75" customHeight="1">
      <c r="A22" s="46" t="s">
        <v>22</v>
      </c>
      <c r="B22" s="47" t="s">
        <v>259</v>
      </c>
      <c r="C22" s="48">
        <v>1.0</v>
      </c>
      <c r="D22" s="48">
        <v>579.0</v>
      </c>
      <c r="E22" s="49">
        <f>IFERROR(__xludf.DUMMYFUNCTION("""COMPUTED_VALUE"""),349.0)</f>
        <v>349</v>
      </c>
      <c r="F22" s="49">
        <f>IFERROR(__xludf.DUMMYFUNCTION("""COMPUTED_VALUE"""),4.0)</f>
        <v>4</v>
      </c>
      <c r="G22" s="49">
        <f>IFERROR(__xludf.DUMMYFUNCTION("""COMPUTED_VALUE"""),5.0)</f>
        <v>5</v>
      </c>
      <c r="H22" s="49">
        <f>IFERROR(__xludf.DUMMYFUNCTION("""COMPUTED_VALUE"""),344.0)</f>
        <v>344</v>
      </c>
      <c r="I22" s="44">
        <f>IFERROR(__xludf.DUMMYFUNCTION("""COMPUTED_VALUE"""),1.0)</f>
        <v>1</v>
      </c>
      <c r="J22" s="44">
        <f>IFERROR(__xludf.DUMMYFUNCTION("""COMPUTED_VALUE"""),3.0)</f>
        <v>3</v>
      </c>
      <c r="K22" s="44">
        <f>IFERROR(__xludf.DUMMYFUNCTION("""COMPUTED_VALUE"""),11.0)</f>
        <v>11</v>
      </c>
      <c r="L22" s="44">
        <f>IFERROR(__xludf.DUMMYFUNCTION("""COMPUTED_VALUE"""),0.0)</f>
        <v>0</v>
      </c>
      <c r="M22" s="44">
        <f>IFERROR(__xludf.DUMMYFUNCTION("""COMPUTED_VALUE"""),5.0)</f>
        <v>5</v>
      </c>
      <c r="N22" s="44">
        <f>IFERROR(__xludf.DUMMYFUNCTION("""COMPUTED_VALUE"""),1.0)</f>
        <v>1</v>
      </c>
      <c r="O22" s="44">
        <f>IFERROR(__xludf.DUMMYFUNCTION("""COMPUTED_VALUE"""),0.0)</f>
        <v>0</v>
      </c>
      <c r="P22" s="44">
        <f>IFERROR(__xludf.DUMMYFUNCTION("""COMPUTED_VALUE"""),1.0)</f>
        <v>1</v>
      </c>
      <c r="Q22" s="44">
        <f>IFERROR(__xludf.DUMMYFUNCTION("""COMPUTED_VALUE"""),1.0)</f>
        <v>1</v>
      </c>
      <c r="R22" s="44">
        <f>IFERROR(__xludf.DUMMYFUNCTION("""COMPUTED_VALUE"""),2.0)</f>
        <v>2</v>
      </c>
      <c r="S22" s="44">
        <f>IFERROR(__xludf.DUMMYFUNCTION("""COMPUTED_VALUE"""),0.0)</f>
        <v>0</v>
      </c>
      <c r="T22" s="44">
        <f>IFERROR(__xludf.DUMMYFUNCTION("""COMPUTED_VALUE"""),0.0)</f>
        <v>0</v>
      </c>
      <c r="U22" s="44">
        <f>IFERROR(__xludf.DUMMYFUNCTION("""COMPUTED_VALUE"""),0.0)</f>
        <v>0</v>
      </c>
      <c r="V22" s="44">
        <f>IFERROR(__xludf.DUMMYFUNCTION("""COMPUTED_VALUE"""),1.0)</f>
        <v>1</v>
      </c>
      <c r="W22" s="44">
        <f>IFERROR(__xludf.DUMMYFUNCTION("""COMPUTED_VALUE"""),2.0)</f>
        <v>2</v>
      </c>
      <c r="X22" s="44">
        <f>IFERROR(__xludf.DUMMYFUNCTION("""COMPUTED_VALUE"""),0.0)</f>
        <v>0</v>
      </c>
      <c r="Y22" s="44">
        <f>IFERROR(__xludf.DUMMYFUNCTION("""COMPUTED_VALUE"""),0.0)</f>
        <v>0</v>
      </c>
      <c r="Z22" s="44">
        <f>IFERROR(__xludf.DUMMYFUNCTION("""COMPUTED_VALUE"""),3.0)</f>
        <v>3</v>
      </c>
      <c r="AA22" s="44">
        <f>IFERROR(__xludf.DUMMYFUNCTION("""COMPUTED_VALUE"""),0.0)</f>
        <v>0</v>
      </c>
      <c r="AB22" s="44">
        <f>IFERROR(__xludf.DUMMYFUNCTION("""COMPUTED_VALUE"""),1.0)</f>
        <v>1</v>
      </c>
      <c r="AC22" s="44">
        <f>IFERROR(__xludf.DUMMYFUNCTION("""COMPUTED_VALUE"""),1.0)</f>
        <v>1</v>
      </c>
      <c r="AD22" s="44">
        <f>IFERROR(__xludf.DUMMYFUNCTION("""COMPUTED_VALUE"""),1.0)</f>
        <v>1</v>
      </c>
      <c r="AE22" s="44">
        <f>IFERROR(__xludf.DUMMYFUNCTION("""COMPUTED_VALUE"""),1.0)</f>
        <v>1</v>
      </c>
      <c r="AF22" s="44">
        <f>IFERROR(__xludf.DUMMYFUNCTION("""COMPUTED_VALUE"""),3.0)</f>
        <v>3</v>
      </c>
      <c r="AG22" s="44">
        <f>IFERROR(__xludf.DUMMYFUNCTION("""COMPUTED_VALUE"""),2.0)</f>
        <v>2</v>
      </c>
      <c r="AH22" s="44">
        <f>IFERROR(__xludf.DUMMYFUNCTION("""COMPUTED_VALUE"""),1.0)</f>
        <v>1</v>
      </c>
      <c r="AI22" s="44">
        <f>IFERROR(__xludf.DUMMYFUNCTION("""COMPUTED_VALUE"""),0.0)</f>
        <v>0</v>
      </c>
      <c r="AJ22" s="44">
        <f>IFERROR(__xludf.DUMMYFUNCTION("""COMPUTED_VALUE"""),0.0)</f>
        <v>0</v>
      </c>
      <c r="AK22" s="44">
        <f>IFERROR(__xludf.DUMMYFUNCTION("""COMPUTED_VALUE"""),1.0)</f>
        <v>1</v>
      </c>
      <c r="AL22" s="44">
        <f>IFERROR(__xludf.DUMMYFUNCTION("""COMPUTED_VALUE"""),2.0)</f>
        <v>2</v>
      </c>
      <c r="AM22" s="44">
        <f>IFERROR(__xludf.DUMMYFUNCTION("""COMPUTED_VALUE"""),46.0)</f>
        <v>46</v>
      </c>
      <c r="AN22" s="44">
        <f>IFERROR(__xludf.DUMMYFUNCTION("""COMPUTED_VALUE"""),0.0)</f>
        <v>0</v>
      </c>
      <c r="AO22" s="44">
        <f>IFERROR(__xludf.DUMMYFUNCTION("""COMPUTED_VALUE"""),0.0)</f>
        <v>0</v>
      </c>
      <c r="AP22" s="44">
        <f>IFERROR(__xludf.DUMMYFUNCTION("""COMPUTED_VALUE"""),1.0)</f>
        <v>1</v>
      </c>
      <c r="AQ22" s="44">
        <f>IFERROR(__xludf.DUMMYFUNCTION("""COMPUTED_VALUE"""),1.0)</f>
        <v>1</v>
      </c>
      <c r="AR22" s="44">
        <f>IFERROR(__xludf.DUMMYFUNCTION("""COMPUTED_VALUE"""),211.0)</f>
        <v>211</v>
      </c>
      <c r="AS22" s="44">
        <f>IFERROR(__xludf.DUMMYFUNCTION("""COMPUTED_VALUE"""),4.0)</f>
        <v>4</v>
      </c>
      <c r="AT22" s="44">
        <f>IFERROR(__xludf.DUMMYFUNCTION("""COMPUTED_VALUE"""),3.0)</f>
        <v>3</v>
      </c>
      <c r="AU22" s="44">
        <f>IFERROR(__xludf.DUMMYFUNCTION("""COMPUTED_VALUE"""),29.0)</f>
        <v>29</v>
      </c>
      <c r="AV22" s="44">
        <f>IFERROR(__xludf.DUMMYFUNCTION("""COMPUTED_VALUE"""),4.0)</f>
        <v>4</v>
      </c>
      <c r="AW22" s="44">
        <f>IFERROR(__xludf.DUMMYFUNCTION("""COMPUTED_VALUE"""),1.0)</f>
        <v>1</v>
      </c>
      <c r="AX22" s="45">
        <f t="shared" si="2"/>
        <v>344</v>
      </c>
    </row>
    <row r="23" ht="15.75" customHeight="1">
      <c r="A23" s="46" t="s">
        <v>22</v>
      </c>
      <c r="B23" s="47" t="s">
        <v>259</v>
      </c>
      <c r="C23" s="48">
        <v>2.0</v>
      </c>
      <c r="D23" s="48">
        <v>578.0</v>
      </c>
      <c r="E23" s="49">
        <f>IFERROR(__xludf.DUMMYFUNCTION("""COMPUTED_VALUE"""),369.0)</f>
        <v>369</v>
      </c>
      <c r="F23" s="49">
        <f>IFERROR(__xludf.DUMMYFUNCTION("""COMPUTED_VALUE"""),1.0)</f>
        <v>1</v>
      </c>
      <c r="G23" s="49">
        <f>IFERROR(__xludf.DUMMYFUNCTION("""COMPUTED_VALUE"""),8.0)</f>
        <v>8</v>
      </c>
      <c r="H23" s="49">
        <f>IFERROR(__xludf.DUMMYFUNCTION("""COMPUTED_VALUE"""),361.0)</f>
        <v>361</v>
      </c>
      <c r="I23" s="44">
        <f>IFERROR(__xludf.DUMMYFUNCTION("""COMPUTED_VALUE"""),0.0)</f>
        <v>0</v>
      </c>
      <c r="J23" s="44">
        <f>IFERROR(__xludf.DUMMYFUNCTION("""COMPUTED_VALUE"""),0.0)</f>
        <v>0</v>
      </c>
      <c r="K23" s="44">
        <f>IFERROR(__xludf.DUMMYFUNCTION("""COMPUTED_VALUE"""),5.0)</f>
        <v>5</v>
      </c>
      <c r="L23" s="44">
        <f>IFERROR(__xludf.DUMMYFUNCTION("""COMPUTED_VALUE"""),0.0)</f>
        <v>0</v>
      </c>
      <c r="M23" s="44">
        <f>IFERROR(__xludf.DUMMYFUNCTION("""COMPUTED_VALUE"""),0.0)</f>
        <v>0</v>
      </c>
      <c r="N23" s="44">
        <f>IFERROR(__xludf.DUMMYFUNCTION("""COMPUTED_VALUE"""),0.0)</f>
        <v>0</v>
      </c>
      <c r="O23" s="44">
        <f>IFERROR(__xludf.DUMMYFUNCTION("""COMPUTED_VALUE"""),0.0)</f>
        <v>0</v>
      </c>
      <c r="P23" s="44">
        <f>IFERROR(__xludf.DUMMYFUNCTION("""COMPUTED_VALUE"""),2.0)</f>
        <v>2</v>
      </c>
      <c r="Q23" s="44">
        <f>IFERROR(__xludf.DUMMYFUNCTION("""COMPUTED_VALUE"""),0.0)</f>
        <v>0</v>
      </c>
      <c r="R23" s="44">
        <f>IFERROR(__xludf.DUMMYFUNCTION("""COMPUTED_VALUE"""),0.0)</f>
        <v>0</v>
      </c>
      <c r="S23" s="44">
        <f>IFERROR(__xludf.DUMMYFUNCTION("""COMPUTED_VALUE"""),0.0)</f>
        <v>0</v>
      </c>
      <c r="T23" s="44">
        <f>IFERROR(__xludf.DUMMYFUNCTION("""COMPUTED_VALUE"""),0.0)</f>
        <v>0</v>
      </c>
      <c r="U23" s="44">
        <f>IFERROR(__xludf.DUMMYFUNCTION("""COMPUTED_VALUE"""),2.0)</f>
        <v>2</v>
      </c>
      <c r="V23" s="44">
        <f>IFERROR(__xludf.DUMMYFUNCTION("""COMPUTED_VALUE"""),0.0)</f>
        <v>0</v>
      </c>
      <c r="W23" s="44">
        <f>IFERROR(__xludf.DUMMYFUNCTION("""COMPUTED_VALUE"""),2.0)</f>
        <v>2</v>
      </c>
      <c r="X23" s="44">
        <f>IFERROR(__xludf.DUMMYFUNCTION("""COMPUTED_VALUE"""),2.0)</f>
        <v>2</v>
      </c>
      <c r="Y23" s="44">
        <f>IFERROR(__xludf.DUMMYFUNCTION("""COMPUTED_VALUE"""),1.0)</f>
        <v>1</v>
      </c>
      <c r="Z23" s="44">
        <f>IFERROR(__xludf.DUMMYFUNCTION("""COMPUTED_VALUE"""),0.0)</f>
        <v>0</v>
      </c>
      <c r="AA23" s="44">
        <f>IFERROR(__xludf.DUMMYFUNCTION("""COMPUTED_VALUE"""),1.0)</f>
        <v>1</v>
      </c>
      <c r="AB23" s="44">
        <f>IFERROR(__xludf.DUMMYFUNCTION("""COMPUTED_VALUE"""),1.0)</f>
        <v>1</v>
      </c>
      <c r="AC23" s="44">
        <f>IFERROR(__xludf.DUMMYFUNCTION("""COMPUTED_VALUE"""),0.0)</f>
        <v>0</v>
      </c>
      <c r="AD23" s="44">
        <f>IFERROR(__xludf.DUMMYFUNCTION("""COMPUTED_VALUE"""),0.0)</f>
        <v>0</v>
      </c>
      <c r="AE23" s="44">
        <f>IFERROR(__xludf.DUMMYFUNCTION("""COMPUTED_VALUE"""),0.0)</f>
        <v>0</v>
      </c>
      <c r="AF23" s="44">
        <f>IFERROR(__xludf.DUMMYFUNCTION("""COMPUTED_VALUE"""),0.0)</f>
        <v>0</v>
      </c>
      <c r="AG23" s="44">
        <f>IFERROR(__xludf.DUMMYFUNCTION("""COMPUTED_VALUE"""),0.0)</f>
        <v>0</v>
      </c>
      <c r="AH23" s="44">
        <f>IFERROR(__xludf.DUMMYFUNCTION("""COMPUTED_VALUE"""),0.0)</f>
        <v>0</v>
      </c>
      <c r="AI23" s="44">
        <f>IFERROR(__xludf.DUMMYFUNCTION("""COMPUTED_VALUE"""),1.0)</f>
        <v>1</v>
      </c>
      <c r="AJ23" s="44">
        <f>IFERROR(__xludf.DUMMYFUNCTION("""COMPUTED_VALUE"""),0.0)</f>
        <v>0</v>
      </c>
      <c r="AK23" s="44">
        <f>IFERROR(__xludf.DUMMYFUNCTION("""COMPUTED_VALUE"""),0.0)</f>
        <v>0</v>
      </c>
      <c r="AL23" s="44">
        <f>IFERROR(__xludf.DUMMYFUNCTION("""COMPUTED_VALUE"""),0.0)</f>
        <v>0</v>
      </c>
      <c r="AM23" s="44">
        <f>IFERROR(__xludf.DUMMYFUNCTION("""COMPUTED_VALUE"""),59.0)</f>
        <v>59</v>
      </c>
      <c r="AN23" s="44">
        <f>IFERROR(__xludf.DUMMYFUNCTION("""COMPUTED_VALUE"""),1.0)</f>
        <v>1</v>
      </c>
      <c r="AO23" s="44">
        <f>IFERROR(__xludf.DUMMYFUNCTION("""COMPUTED_VALUE"""),1.0)</f>
        <v>1</v>
      </c>
      <c r="AP23" s="44">
        <f>IFERROR(__xludf.DUMMYFUNCTION("""COMPUTED_VALUE"""),0.0)</f>
        <v>0</v>
      </c>
      <c r="AQ23" s="44">
        <f>IFERROR(__xludf.DUMMYFUNCTION("""COMPUTED_VALUE"""),1.0)</f>
        <v>1</v>
      </c>
      <c r="AR23" s="44">
        <f>IFERROR(__xludf.DUMMYFUNCTION("""COMPUTED_VALUE"""),241.0)</f>
        <v>241</v>
      </c>
      <c r="AS23" s="44">
        <f>IFERROR(__xludf.DUMMYFUNCTION("""COMPUTED_VALUE"""),8.0)</f>
        <v>8</v>
      </c>
      <c r="AT23" s="44">
        <f>IFERROR(__xludf.DUMMYFUNCTION("""COMPUTED_VALUE"""),1.0)</f>
        <v>1</v>
      </c>
      <c r="AU23" s="44">
        <f>IFERROR(__xludf.DUMMYFUNCTION("""COMPUTED_VALUE"""),30.0)</f>
        <v>30</v>
      </c>
      <c r="AV23" s="44">
        <f>IFERROR(__xludf.DUMMYFUNCTION("""COMPUTED_VALUE"""),2.0)</f>
        <v>2</v>
      </c>
      <c r="AW23" s="44">
        <f>IFERROR(__xludf.DUMMYFUNCTION("""COMPUTED_VALUE"""),0.0)</f>
        <v>0</v>
      </c>
      <c r="AX23" s="45">
        <f t="shared" si="2"/>
        <v>361</v>
      </c>
    </row>
    <row r="24" ht="15.75" customHeight="1">
      <c r="A24" s="46" t="s">
        <v>22</v>
      </c>
      <c r="B24" s="47" t="s">
        <v>259</v>
      </c>
      <c r="C24" s="48">
        <v>3.0</v>
      </c>
      <c r="D24" s="48">
        <v>579.0</v>
      </c>
      <c r="E24" s="49">
        <f>IFERROR(__xludf.DUMMYFUNCTION("""COMPUTED_VALUE"""),241.0)</f>
        <v>241</v>
      </c>
      <c r="F24" s="49">
        <f>IFERROR(__xludf.DUMMYFUNCTION("""COMPUTED_VALUE"""),1.0)</f>
        <v>1</v>
      </c>
      <c r="G24" s="49">
        <f>IFERROR(__xludf.DUMMYFUNCTION("""COMPUTED_VALUE"""),1.0)</f>
        <v>1</v>
      </c>
      <c r="H24" s="49">
        <f>IFERROR(__xludf.DUMMYFUNCTION("""COMPUTED_VALUE"""),240.0)</f>
        <v>240</v>
      </c>
      <c r="I24" s="44">
        <f>IFERROR(__xludf.DUMMYFUNCTION("""COMPUTED_VALUE"""),1.0)</f>
        <v>1</v>
      </c>
      <c r="J24" s="44">
        <f>IFERROR(__xludf.DUMMYFUNCTION("""COMPUTED_VALUE"""),0.0)</f>
        <v>0</v>
      </c>
      <c r="K24" s="44">
        <f>IFERROR(__xludf.DUMMYFUNCTION("""COMPUTED_VALUE"""),3.0)</f>
        <v>3</v>
      </c>
      <c r="L24" s="44">
        <f>IFERROR(__xludf.DUMMYFUNCTION("""COMPUTED_VALUE"""),2.0)</f>
        <v>2</v>
      </c>
      <c r="M24" s="44">
        <f>IFERROR(__xludf.DUMMYFUNCTION("""COMPUTED_VALUE"""),1.0)</f>
        <v>1</v>
      </c>
      <c r="N24" s="44">
        <f>IFERROR(__xludf.DUMMYFUNCTION("""COMPUTED_VALUE"""),0.0)</f>
        <v>0</v>
      </c>
      <c r="O24" s="44">
        <f>IFERROR(__xludf.DUMMYFUNCTION("""COMPUTED_VALUE"""),0.0)</f>
        <v>0</v>
      </c>
      <c r="P24" s="44">
        <f>IFERROR(__xludf.DUMMYFUNCTION("""COMPUTED_VALUE"""),1.0)</f>
        <v>1</v>
      </c>
      <c r="Q24" s="44">
        <f>IFERROR(__xludf.DUMMYFUNCTION("""COMPUTED_VALUE"""),0.0)</f>
        <v>0</v>
      </c>
      <c r="R24" s="44">
        <f>IFERROR(__xludf.DUMMYFUNCTION("""COMPUTED_VALUE"""),0.0)</f>
        <v>0</v>
      </c>
      <c r="S24" s="44">
        <f>IFERROR(__xludf.DUMMYFUNCTION("""COMPUTED_VALUE"""),0.0)</f>
        <v>0</v>
      </c>
      <c r="T24" s="44">
        <f>IFERROR(__xludf.DUMMYFUNCTION("""COMPUTED_VALUE"""),1.0)</f>
        <v>1</v>
      </c>
      <c r="U24" s="44">
        <f>IFERROR(__xludf.DUMMYFUNCTION("""COMPUTED_VALUE"""),0.0)</f>
        <v>0</v>
      </c>
      <c r="V24" s="44">
        <f>IFERROR(__xludf.DUMMYFUNCTION("""COMPUTED_VALUE"""),0.0)</f>
        <v>0</v>
      </c>
      <c r="W24" s="44">
        <f>IFERROR(__xludf.DUMMYFUNCTION("""COMPUTED_VALUE"""),0.0)</f>
        <v>0</v>
      </c>
      <c r="X24" s="44">
        <f>IFERROR(__xludf.DUMMYFUNCTION("""COMPUTED_VALUE"""),2.0)</f>
        <v>2</v>
      </c>
      <c r="Y24" s="44">
        <f>IFERROR(__xludf.DUMMYFUNCTION("""COMPUTED_VALUE"""),2.0)</f>
        <v>2</v>
      </c>
      <c r="Z24" s="44">
        <f>IFERROR(__xludf.DUMMYFUNCTION("""COMPUTED_VALUE"""),3.0)</f>
        <v>3</v>
      </c>
      <c r="AA24" s="44">
        <f>IFERROR(__xludf.DUMMYFUNCTION("""COMPUTED_VALUE"""),4.0)</f>
        <v>4</v>
      </c>
      <c r="AB24" s="44">
        <f>IFERROR(__xludf.DUMMYFUNCTION("""COMPUTED_VALUE"""),0.0)</f>
        <v>0</v>
      </c>
      <c r="AC24" s="44">
        <f>IFERROR(__xludf.DUMMYFUNCTION("""COMPUTED_VALUE"""),0.0)</f>
        <v>0</v>
      </c>
      <c r="AD24" s="44">
        <f>IFERROR(__xludf.DUMMYFUNCTION("""COMPUTED_VALUE"""),0.0)</f>
        <v>0</v>
      </c>
      <c r="AE24" s="44">
        <f>IFERROR(__xludf.DUMMYFUNCTION("""COMPUTED_VALUE"""),0.0)</f>
        <v>0</v>
      </c>
      <c r="AF24" s="44">
        <f>IFERROR(__xludf.DUMMYFUNCTION("""COMPUTED_VALUE"""),0.0)</f>
        <v>0</v>
      </c>
      <c r="AG24" s="44">
        <f>IFERROR(__xludf.DUMMYFUNCTION("""COMPUTED_VALUE"""),1.0)</f>
        <v>1</v>
      </c>
      <c r="AH24" s="44">
        <f>IFERROR(__xludf.DUMMYFUNCTION("""COMPUTED_VALUE"""),1.0)</f>
        <v>1</v>
      </c>
      <c r="AI24" s="44">
        <f>IFERROR(__xludf.DUMMYFUNCTION("""COMPUTED_VALUE"""),0.0)</f>
        <v>0</v>
      </c>
      <c r="AJ24" s="44">
        <f>IFERROR(__xludf.DUMMYFUNCTION("""COMPUTED_VALUE"""),0.0)</f>
        <v>0</v>
      </c>
      <c r="AK24" s="44">
        <f>IFERROR(__xludf.DUMMYFUNCTION("""COMPUTED_VALUE"""),0.0)</f>
        <v>0</v>
      </c>
      <c r="AL24" s="44">
        <f>IFERROR(__xludf.DUMMYFUNCTION("""COMPUTED_VALUE"""),0.0)</f>
        <v>0</v>
      </c>
      <c r="AM24" s="44">
        <f>IFERROR(__xludf.DUMMYFUNCTION("""COMPUTED_VALUE"""),62.0)</f>
        <v>62</v>
      </c>
      <c r="AN24" s="44">
        <f>IFERROR(__xludf.DUMMYFUNCTION("""COMPUTED_VALUE"""),2.0)</f>
        <v>2</v>
      </c>
      <c r="AO24" s="44">
        <f>IFERROR(__xludf.DUMMYFUNCTION("""COMPUTED_VALUE"""),0.0)</f>
        <v>0</v>
      </c>
      <c r="AP24" s="44">
        <f>IFERROR(__xludf.DUMMYFUNCTION("""COMPUTED_VALUE"""),0.0)</f>
        <v>0</v>
      </c>
      <c r="AQ24" s="44">
        <f>IFERROR(__xludf.DUMMYFUNCTION("""COMPUTED_VALUE"""),0.0)</f>
        <v>0</v>
      </c>
      <c r="AR24" s="44">
        <f>IFERROR(__xludf.DUMMYFUNCTION("""COMPUTED_VALUE"""),129.0)</f>
        <v>129</v>
      </c>
      <c r="AS24" s="44">
        <f>IFERROR(__xludf.DUMMYFUNCTION("""COMPUTED_VALUE"""),2.0)</f>
        <v>2</v>
      </c>
      <c r="AT24" s="44">
        <f>IFERROR(__xludf.DUMMYFUNCTION("""COMPUTED_VALUE"""),0.0)</f>
        <v>0</v>
      </c>
      <c r="AU24" s="44">
        <f>IFERROR(__xludf.DUMMYFUNCTION("""COMPUTED_VALUE"""),20.0)</f>
        <v>20</v>
      </c>
      <c r="AV24" s="44">
        <f>IFERROR(__xludf.DUMMYFUNCTION("""COMPUTED_VALUE"""),3.0)</f>
        <v>3</v>
      </c>
      <c r="AW24" s="44">
        <f>IFERROR(__xludf.DUMMYFUNCTION("""COMPUTED_VALUE"""),0.0)</f>
        <v>0</v>
      </c>
      <c r="AX24" s="45">
        <f t="shared" si="2"/>
        <v>240</v>
      </c>
    </row>
    <row r="25" ht="15.75" customHeight="1">
      <c r="A25" s="46" t="s">
        <v>22</v>
      </c>
      <c r="B25" s="47" t="s">
        <v>259</v>
      </c>
      <c r="C25" s="48">
        <v>4.0</v>
      </c>
      <c r="D25" s="54">
        <v>576.0</v>
      </c>
      <c r="E25" s="49">
        <f>IFERROR(__xludf.DUMMYFUNCTION("""COMPUTED_VALUE"""),342.0)</f>
        <v>342</v>
      </c>
      <c r="F25" s="49">
        <f>IFERROR(__xludf.DUMMYFUNCTION("""COMPUTED_VALUE"""),0.0)</f>
        <v>0</v>
      </c>
      <c r="G25" s="49">
        <f>IFERROR(__xludf.DUMMYFUNCTION("""COMPUTED_VALUE"""),4.0)</f>
        <v>4</v>
      </c>
      <c r="H25" s="49">
        <f>IFERROR(__xludf.DUMMYFUNCTION("""COMPUTED_VALUE"""),337.0)</f>
        <v>337</v>
      </c>
      <c r="I25" s="44">
        <f>IFERROR(__xludf.DUMMYFUNCTION("""COMPUTED_VALUE"""),0.0)</f>
        <v>0</v>
      </c>
      <c r="J25" s="44">
        <f>IFERROR(__xludf.DUMMYFUNCTION("""COMPUTED_VALUE"""),1.0)</f>
        <v>1</v>
      </c>
      <c r="K25" s="44">
        <f>IFERROR(__xludf.DUMMYFUNCTION("""COMPUTED_VALUE"""),11.0)</f>
        <v>11</v>
      </c>
      <c r="L25" s="44">
        <f>IFERROR(__xludf.DUMMYFUNCTION("""COMPUTED_VALUE"""),1.0)</f>
        <v>1</v>
      </c>
      <c r="M25" s="44">
        <f>IFERROR(__xludf.DUMMYFUNCTION("""COMPUTED_VALUE"""),1.0)</f>
        <v>1</v>
      </c>
      <c r="N25" s="44">
        <f>IFERROR(__xludf.DUMMYFUNCTION("""COMPUTED_VALUE"""),0.0)</f>
        <v>0</v>
      </c>
      <c r="O25" s="44">
        <f>IFERROR(__xludf.DUMMYFUNCTION("""COMPUTED_VALUE"""),0.0)</f>
        <v>0</v>
      </c>
      <c r="P25" s="44">
        <f>IFERROR(__xludf.DUMMYFUNCTION("""COMPUTED_VALUE"""),0.0)</f>
        <v>0</v>
      </c>
      <c r="Q25" s="44">
        <f>IFERROR(__xludf.DUMMYFUNCTION("""COMPUTED_VALUE"""),0.0)</f>
        <v>0</v>
      </c>
      <c r="R25" s="44">
        <f>IFERROR(__xludf.DUMMYFUNCTION("""COMPUTED_VALUE"""),0.0)</f>
        <v>0</v>
      </c>
      <c r="S25" s="44">
        <f>IFERROR(__xludf.DUMMYFUNCTION("""COMPUTED_VALUE"""),3.0)</f>
        <v>3</v>
      </c>
      <c r="T25" s="44">
        <f>IFERROR(__xludf.DUMMYFUNCTION("""COMPUTED_VALUE"""),0.0)</f>
        <v>0</v>
      </c>
      <c r="U25" s="44">
        <f>IFERROR(__xludf.DUMMYFUNCTION("""COMPUTED_VALUE"""),0.0)</f>
        <v>0</v>
      </c>
      <c r="V25" s="44">
        <f>IFERROR(__xludf.DUMMYFUNCTION("""COMPUTED_VALUE"""),0.0)</f>
        <v>0</v>
      </c>
      <c r="W25" s="44">
        <f>IFERROR(__xludf.DUMMYFUNCTION("""COMPUTED_VALUE"""),1.0)</f>
        <v>1</v>
      </c>
      <c r="X25" s="44">
        <f>IFERROR(__xludf.DUMMYFUNCTION("""COMPUTED_VALUE"""),0.0)</f>
        <v>0</v>
      </c>
      <c r="Y25" s="44">
        <f>IFERROR(__xludf.DUMMYFUNCTION("""COMPUTED_VALUE"""),2.0)</f>
        <v>2</v>
      </c>
      <c r="Z25" s="44">
        <f>IFERROR(__xludf.DUMMYFUNCTION("""COMPUTED_VALUE"""),1.0)</f>
        <v>1</v>
      </c>
      <c r="AA25" s="44">
        <f>IFERROR(__xludf.DUMMYFUNCTION("""COMPUTED_VALUE"""),2.0)</f>
        <v>2</v>
      </c>
      <c r="AB25" s="44">
        <f>IFERROR(__xludf.DUMMYFUNCTION("""COMPUTED_VALUE"""),0.0)</f>
        <v>0</v>
      </c>
      <c r="AC25" s="44">
        <f>IFERROR(__xludf.DUMMYFUNCTION("""COMPUTED_VALUE"""),2.0)</f>
        <v>2</v>
      </c>
      <c r="AD25" s="44">
        <f>IFERROR(__xludf.DUMMYFUNCTION("""COMPUTED_VALUE"""),1.0)</f>
        <v>1</v>
      </c>
      <c r="AE25" s="44">
        <f>IFERROR(__xludf.DUMMYFUNCTION("""COMPUTED_VALUE"""),0.0)</f>
        <v>0</v>
      </c>
      <c r="AF25" s="44">
        <f>IFERROR(__xludf.DUMMYFUNCTION("""COMPUTED_VALUE"""),0.0)</f>
        <v>0</v>
      </c>
      <c r="AG25" s="44">
        <f>IFERROR(__xludf.DUMMYFUNCTION("""COMPUTED_VALUE"""),0.0)</f>
        <v>0</v>
      </c>
      <c r="AH25" s="44">
        <f>IFERROR(__xludf.DUMMYFUNCTION("""COMPUTED_VALUE"""),1.0)</f>
        <v>1</v>
      </c>
      <c r="AI25" s="44">
        <f>IFERROR(__xludf.DUMMYFUNCTION("""COMPUTED_VALUE"""),0.0)</f>
        <v>0</v>
      </c>
      <c r="AJ25" s="44">
        <f>IFERROR(__xludf.DUMMYFUNCTION("""COMPUTED_VALUE"""),0.0)</f>
        <v>0</v>
      </c>
      <c r="AK25" s="44">
        <f>IFERROR(__xludf.DUMMYFUNCTION("""COMPUTED_VALUE"""),0.0)</f>
        <v>0</v>
      </c>
      <c r="AL25" s="44">
        <f>IFERROR(__xludf.DUMMYFUNCTION("""COMPUTED_VALUE"""),0.0)</f>
        <v>0</v>
      </c>
      <c r="AM25" s="44">
        <f>IFERROR(__xludf.DUMMYFUNCTION("""COMPUTED_VALUE"""),60.0)</f>
        <v>60</v>
      </c>
      <c r="AN25" s="44">
        <f>IFERROR(__xludf.DUMMYFUNCTION("""COMPUTED_VALUE"""),0.0)</f>
        <v>0</v>
      </c>
      <c r="AO25" s="44">
        <f>IFERROR(__xludf.DUMMYFUNCTION("""COMPUTED_VALUE"""),1.0)</f>
        <v>1</v>
      </c>
      <c r="AP25" s="44">
        <f>IFERROR(__xludf.DUMMYFUNCTION("""COMPUTED_VALUE"""),0.0)</f>
        <v>0</v>
      </c>
      <c r="AQ25" s="44">
        <f>IFERROR(__xludf.DUMMYFUNCTION("""COMPUTED_VALUE"""),1.0)</f>
        <v>1</v>
      </c>
      <c r="AR25" s="44">
        <f>IFERROR(__xludf.DUMMYFUNCTION("""COMPUTED_VALUE"""),224.0)</f>
        <v>224</v>
      </c>
      <c r="AS25" s="44">
        <f>IFERROR(__xludf.DUMMYFUNCTION("""COMPUTED_VALUE"""),2.0)</f>
        <v>2</v>
      </c>
      <c r="AT25" s="44">
        <f>IFERROR(__xludf.DUMMYFUNCTION("""COMPUTED_VALUE"""),0.0)</f>
        <v>0</v>
      </c>
      <c r="AU25" s="44">
        <f>IFERROR(__xludf.DUMMYFUNCTION("""COMPUTED_VALUE"""),19.0)</f>
        <v>19</v>
      </c>
      <c r="AV25" s="44">
        <f>IFERROR(__xludf.DUMMYFUNCTION("""COMPUTED_VALUE"""),3.0)</f>
        <v>3</v>
      </c>
      <c r="AW25" s="44">
        <f>IFERROR(__xludf.DUMMYFUNCTION("""COMPUTED_VALUE"""),0.0)</f>
        <v>0</v>
      </c>
      <c r="AX25" s="45">
        <f t="shared" si="2"/>
        <v>337</v>
      </c>
    </row>
  </sheetData>
  <conditionalFormatting sqref="AX4:AX25">
    <cfRule type="cellIs" dxfId="4" priority="1" operator="equal">
      <formula>H4</formula>
    </cfRule>
  </conditionalFormatting>
  <conditionalFormatting sqref="AX4:AX25">
    <cfRule type="cellIs" dxfId="5" priority="2" operator="notEqual">
      <formula>H4</formula>
    </cfRule>
  </conditionalFormatting>
  <dataValidations>
    <dataValidation type="decimal" allowBlank="1" showDropDown="1" sqref="F4:X25">
      <formula1>0.0</formula1>
      <formula2>600.0</formula2>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28.38"/>
    <col customWidth="1" min="3" max="3" width="11.0"/>
    <col customWidth="1" min="4" max="4" width="13.13"/>
    <col customWidth="1" min="5" max="50" width="9.38"/>
  </cols>
  <sheetData>
    <row r="1" ht="114.75" customHeight="1">
      <c r="A1" s="27"/>
      <c r="B1" s="27"/>
      <c r="C1" s="27"/>
      <c r="D1" s="28">
        <f>SUM(D4:D23)</f>
        <v>9606</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SUM(E4:E23)</f>
        <v>4483</v>
      </c>
      <c r="F2" s="10">
        <f t="shared" si="1"/>
        <v>39</v>
      </c>
      <c r="G2" s="10">
        <f t="shared" si="1"/>
        <v>11</v>
      </c>
      <c r="H2" s="10">
        <f t="shared" si="1"/>
        <v>4470</v>
      </c>
      <c r="I2" s="11">
        <f t="shared" si="1"/>
        <v>21</v>
      </c>
      <c r="J2" s="11">
        <f t="shared" si="1"/>
        <v>11</v>
      </c>
      <c r="K2" s="11">
        <f t="shared" si="1"/>
        <v>3</v>
      </c>
      <c r="L2" s="11">
        <f t="shared" si="1"/>
        <v>5</v>
      </c>
      <c r="M2" s="11">
        <f t="shared" si="1"/>
        <v>6</v>
      </c>
      <c r="N2" s="11">
        <f t="shared" si="1"/>
        <v>2</v>
      </c>
      <c r="O2" s="11">
        <f t="shared" si="1"/>
        <v>1</v>
      </c>
      <c r="P2" s="11">
        <f t="shared" si="1"/>
        <v>5</v>
      </c>
      <c r="Q2" s="11">
        <f t="shared" si="1"/>
        <v>7</v>
      </c>
      <c r="R2" s="11">
        <f t="shared" si="1"/>
        <v>1347</v>
      </c>
      <c r="S2" s="11">
        <f t="shared" si="1"/>
        <v>5</v>
      </c>
      <c r="T2" s="11">
        <f t="shared" si="1"/>
        <v>1</v>
      </c>
      <c r="U2" s="11">
        <f t="shared" si="1"/>
        <v>2</v>
      </c>
      <c r="V2" s="11">
        <f t="shared" si="1"/>
        <v>2</v>
      </c>
      <c r="W2" s="11">
        <f t="shared" si="1"/>
        <v>1</v>
      </c>
      <c r="X2" s="11">
        <f t="shared" si="1"/>
        <v>2</v>
      </c>
      <c r="Y2" s="11">
        <f t="shared" si="1"/>
        <v>20</v>
      </c>
      <c r="Z2" s="11">
        <f t="shared" si="1"/>
        <v>3</v>
      </c>
      <c r="AA2" s="11">
        <f t="shared" si="1"/>
        <v>9</v>
      </c>
      <c r="AB2" s="11">
        <f t="shared" si="1"/>
        <v>0</v>
      </c>
      <c r="AC2" s="11">
        <f t="shared" si="1"/>
        <v>13</v>
      </c>
      <c r="AD2" s="11">
        <f t="shared" si="1"/>
        <v>7</v>
      </c>
      <c r="AE2" s="11">
        <f t="shared" si="1"/>
        <v>2</v>
      </c>
      <c r="AF2" s="11">
        <f t="shared" si="1"/>
        <v>3</v>
      </c>
      <c r="AG2" s="11">
        <f t="shared" si="1"/>
        <v>9</v>
      </c>
      <c r="AH2" s="11">
        <f t="shared" si="1"/>
        <v>4</v>
      </c>
      <c r="AI2" s="11">
        <f t="shared" si="1"/>
        <v>5</v>
      </c>
      <c r="AJ2" s="11">
        <f t="shared" si="1"/>
        <v>3</v>
      </c>
      <c r="AK2" s="11">
        <f t="shared" si="1"/>
        <v>8</v>
      </c>
      <c r="AL2" s="11">
        <f t="shared" si="1"/>
        <v>3</v>
      </c>
      <c r="AM2" s="11">
        <f t="shared" si="1"/>
        <v>1558</v>
      </c>
      <c r="AN2" s="11">
        <f t="shared" si="1"/>
        <v>4</v>
      </c>
      <c r="AO2" s="11">
        <f t="shared" si="1"/>
        <v>3</v>
      </c>
      <c r="AP2" s="11">
        <f t="shared" si="1"/>
        <v>2</v>
      </c>
      <c r="AQ2" s="11">
        <f t="shared" si="1"/>
        <v>0</v>
      </c>
      <c r="AR2" s="11">
        <f t="shared" si="1"/>
        <v>115</v>
      </c>
      <c r="AS2" s="11">
        <f t="shared" si="1"/>
        <v>22</v>
      </c>
      <c r="AT2" s="11">
        <f t="shared" si="1"/>
        <v>2</v>
      </c>
      <c r="AU2" s="11">
        <f t="shared" si="1"/>
        <v>1230</v>
      </c>
      <c r="AV2" s="11">
        <f t="shared" si="1"/>
        <v>17</v>
      </c>
      <c r="AW2" s="11">
        <f t="shared" si="1"/>
        <v>7</v>
      </c>
      <c r="AX2" s="34">
        <f t="shared" si="1"/>
        <v>4470</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25</v>
      </c>
      <c r="B4" s="40" t="s">
        <v>260</v>
      </c>
      <c r="C4" s="41">
        <v>1.0</v>
      </c>
      <c r="D4" s="41">
        <v>483.0</v>
      </c>
      <c r="E4" s="49">
        <f>IFERROR(__xludf.DUMMYFUNCTION("IMPORTRANGE(""https://docs.google.com/spreadsheets/d/11LtOVInODmkUfeKSZj1cJ0eFkXyjqQq9RLZhv6svTOk/edit?gid=0#gid=0"",""E4:AW23"")"),231.0)</f>
        <v>231</v>
      </c>
      <c r="F4" s="49">
        <f>IFERROR(__xludf.DUMMYFUNCTION("""COMPUTED_VALUE"""),2.0)</f>
        <v>2</v>
      </c>
      <c r="G4" s="49">
        <f>IFERROR(__xludf.DUMMYFUNCTION("""COMPUTED_VALUE"""),0.0)</f>
        <v>0</v>
      </c>
      <c r="H4" s="49">
        <f>IFERROR(__xludf.DUMMYFUNCTION("""COMPUTED_VALUE"""),231.0)</f>
        <v>231</v>
      </c>
      <c r="I4" s="44"/>
      <c r="J4" s="44"/>
      <c r="K4" s="44"/>
      <c r="L4" s="44"/>
      <c r="M4" s="44"/>
      <c r="N4" s="44"/>
      <c r="O4" s="44"/>
      <c r="P4" s="44"/>
      <c r="Q4" s="44"/>
      <c r="R4" s="44">
        <f>IFERROR(__xludf.DUMMYFUNCTION("""COMPUTED_VALUE"""),60.0)</f>
        <v>60</v>
      </c>
      <c r="S4" s="44"/>
      <c r="T4" s="44"/>
      <c r="U4" s="44"/>
      <c r="V4" s="44"/>
      <c r="W4" s="44"/>
      <c r="X4" s="44"/>
      <c r="Y4" s="44">
        <f>IFERROR(__xludf.DUMMYFUNCTION("""COMPUTED_VALUE"""),1.0)</f>
        <v>1</v>
      </c>
      <c r="Z4" s="44"/>
      <c r="AA4" s="44">
        <f>IFERROR(__xludf.DUMMYFUNCTION("""COMPUTED_VALUE"""),1.0)</f>
        <v>1</v>
      </c>
      <c r="AB4" s="44"/>
      <c r="AC4" s="44"/>
      <c r="AD4" s="44">
        <f>IFERROR(__xludf.DUMMYFUNCTION("""COMPUTED_VALUE"""),1.0)</f>
        <v>1</v>
      </c>
      <c r="AE4" s="44"/>
      <c r="AF4" s="44"/>
      <c r="AG4" s="44"/>
      <c r="AH4" s="44"/>
      <c r="AI4" s="44"/>
      <c r="AJ4" s="44"/>
      <c r="AK4" s="44"/>
      <c r="AL4" s="44"/>
      <c r="AM4" s="44">
        <f>IFERROR(__xludf.DUMMYFUNCTION("""COMPUTED_VALUE"""),71.0)</f>
        <v>71</v>
      </c>
      <c r="AN4" s="44"/>
      <c r="AO4" s="44"/>
      <c r="AP4" s="44">
        <f>IFERROR(__xludf.DUMMYFUNCTION("""COMPUTED_VALUE"""),1.0)</f>
        <v>1</v>
      </c>
      <c r="AQ4" s="44"/>
      <c r="AR4" s="44">
        <f>IFERROR(__xludf.DUMMYFUNCTION("""COMPUTED_VALUE"""),9.0)</f>
        <v>9</v>
      </c>
      <c r="AS4" s="44"/>
      <c r="AT4" s="44"/>
      <c r="AU4" s="44">
        <f>IFERROR(__xludf.DUMMYFUNCTION("""COMPUTED_VALUE"""),86.0)</f>
        <v>86</v>
      </c>
      <c r="AV4" s="44">
        <f>IFERROR(__xludf.DUMMYFUNCTION("""COMPUTED_VALUE"""),1.0)</f>
        <v>1</v>
      </c>
      <c r="AW4" s="44"/>
      <c r="AX4" s="45">
        <f t="shared" ref="AX4:AX23" si="2">SUM(I4:AW4)</f>
        <v>231</v>
      </c>
    </row>
    <row r="5" ht="15.75" customHeight="1">
      <c r="A5" s="46" t="s">
        <v>25</v>
      </c>
      <c r="B5" s="47" t="s">
        <v>260</v>
      </c>
      <c r="C5" s="48">
        <v>2.0</v>
      </c>
      <c r="D5" s="48">
        <v>482.0</v>
      </c>
      <c r="E5" s="49">
        <f>IFERROR(__xludf.DUMMYFUNCTION("""COMPUTED_VALUE"""),213.0)</f>
        <v>213</v>
      </c>
      <c r="F5" s="49">
        <f>IFERROR(__xludf.DUMMYFUNCTION("""COMPUTED_VALUE"""),1.0)</f>
        <v>1</v>
      </c>
      <c r="G5" s="49">
        <f>IFERROR(__xludf.DUMMYFUNCTION("""COMPUTED_VALUE"""),3.0)</f>
        <v>3</v>
      </c>
      <c r="H5" s="49">
        <f>IFERROR(__xludf.DUMMYFUNCTION("""COMPUTED_VALUE"""),210.0)</f>
        <v>210</v>
      </c>
      <c r="I5" s="44"/>
      <c r="J5" s="44">
        <f>IFERROR(__xludf.DUMMYFUNCTION("""COMPUTED_VALUE"""),2.0)</f>
        <v>2</v>
      </c>
      <c r="K5" s="44"/>
      <c r="L5" s="44"/>
      <c r="M5" s="44">
        <f>IFERROR(__xludf.DUMMYFUNCTION("""COMPUTED_VALUE"""),1.0)</f>
        <v>1</v>
      </c>
      <c r="N5" s="44"/>
      <c r="O5" s="44"/>
      <c r="P5" s="44"/>
      <c r="Q5" s="44"/>
      <c r="R5" s="44">
        <f>IFERROR(__xludf.DUMMYFUNCTION("""COMPUTED_VALUE"""),55.0)</f>
        <v>55</v>
      </c>
      <c r="S5" s="44"/>
      <c r="T5" s="44"/>
      <c r="U5" s="44"/>
      <c r="V5" s="44">
        <f>IFERROR(__xludf.DUMMYFUNCTION("""COMPUTED_VALUE"""),1.0)</f>
        <v>1</v>
      </c>
      <c r="W5" s="44"/>
      <c r="X5" s="44"/>
      <c r="Y5" s="44"/>
      <c r="Z5" s="44"/>
      <c r="AA5" s="44">
        <f>IFERROR(__xludf.DUMMYFUNCTION("""COMPUTED_VALUE"""),1.0)</f>
        <v>1</v>
      </c>
      <c r="AB5" s="44"/>
      <c r="AC5" s="44"/>
      <c r="AD5" s="44"/>
      <c r="AE5" s="44"/>
      <c r="AF5" s="44"/>
      <c r="AG5" s="44"/>
      <c r="AH5" s="44"/>
      <c r="AI5" s="44">
        <f>IFERROR(__xludf.DUMMYFUNCTION("""COMPUTED_VALUE"""),2.0)</f>
        <v>2</v>
      </c>
      <c r="AJ5" s="44"/>
      <c r="AK5" s="44"/>
      <c r="AL5" s="44"/>
      <c r="AM5" s="44">
        <f>IFERROR(__xludf.DUMMYFUNCTION("""COMPUTED_VALUE"""),61.0)</f>
        <v>61</v>
      </c>
      <c r="AN5" s="44"/>
      <c r="AO5" s="44"/>
      <c r="AP5" s="44"/>
      <c r="AQ5" s="44"/>
      <c r="AR5" s="44">
        <f>IFERROR(__xludf.DUMMYFUNCTION("""COMPUTED_VALUE"""),5.0)</f>
        <v>5</v>
      </c>
      <c r="AS5" s="44">
        <f>IFERROR(__xludf.DUMMYFUNCTION("""COMPUTED_VALUE"""),2.0)</f>
        <v>2</v>
      </c>
      <c r="AT5" s="44">
        <f>IFERROR(__xludf.DUMMYFUNCTION("""COMPUTED_VALUE"""),1.0)</f>
        <v>1</v>
      </c>
      <c r="AU5" s="44">
        <f>IFERROR(__xludf.DUMMYFUNCTION("""COMPUTED_VALUE"""),78.0)</f>
        <v>78</v>
      </c>
      <c r="AV5" s="44">
        <f>IFERROR(__xludf.DUMMYFUNCTION("""COMPUTED_VALUE"""),1.0)</f>
        <v>1</v>
      </c>
      <c r="AW5" s="44"/>
      <c r="AX5" s="45">
        <f t="shared" si="2"/>
        <v>210</v>
      </c>
    </row>
    <row r="6" ht="15.75" customHeight="1">
      <c r="A6" s="46" t="s">
        <v>25</v>
      </c>
      <c r="B6" s="47" t="s">
        <v>260</v>
      </c>
      <c r="C6" s="48">
        <v>3.0</v>
      </c>
      <c r="D6" s="48">
        <v>483.0</v>
      </c>
      <c r="E6" s="49">
        <f>IFERROR(__xludf.DUMMYFUNCTION("""COMPUTED_VALUE"""),121.0)</f>
        <v>121</v>
      </c>
      <c r="F6" s="49">
        <f>IFERROR(__xludf.DUMMYFUNCTION("""COMPUTED_VALUE"""),0.0)</f>
        <v>0</v>
      </c>
      <c r="G6" s="49">
        <f>IFERROR(__xludf.DUMMYFUNCTION("""COMPUTED_VALUE"""),0.0)</f>
        <v>0</v>
      </c>
      <c r="H6" s="49">
        <f>IFERROR(__xludf.DUMMYFUNCTION("""COMPUTED_VALUE"""),121.0)</f>
        <v>121</v>
      </c>
      <c r="I6" s="44"/>
      <c r="J6" s="44"/>
      <c r="K6" s="44"/>
      <c r="L6" s="44"/>
      <c r="M6" s="44"/>
      <c r="N6" s="44"/>
      <c r="O6" s="44"/>
      <c r="P6" s="44"/>
      <c r="Q6" s="44">
        <f>IFERROR(__xludf.DUMMYFUNCTION("""COMPUTED_VALUE"""),1.0)</f>
        <v>1</v>
      </c>
      <c r="R6" s="44">
        <f>IFERROR(__xludf.DUMMYFUNCTION("""COMPUTED_VALUE"""),34.0)</f>
        <v>34</v>
      </c>
      <c r="S6" s="44">
        <f>IFERROR(__xludf.DUMMYFUNCTION("""COMPUTED_VALUE"""),1.0)</f>
        <v>1</v>
      </c>
      <c r="T6" s="44"/>
      <c r="U6" s="44"/>
      <c r="V6" s="44"/>
      <c r="W6" s="44"/>
      <c r="X6" s="44"/>
      <c r="Y6" s="44"/>
      <c r="Z6" s="44"/>
      <c r="AA6" s="44"/>
      <c r="AB6" s="44"/>
      <c r="AC6" s="44"/>
      <c r="AD6" s="44"/>
      <c r="AE6" s="44"/>
      <c r="AF6" s="44"/>
      <c r="AG6" s="44"/>
      <c r="AH6" s="44"/>
      <c r="AI6" s="44"/>
      <c r="AJ6" s="44"/>
      <c r="AK6" s="44"/>
      <c r="AL6" s="44"/>
      <c r="AM6" s="44">
        <f>IFERROR(__xludf.DUMMYFUNCTION("""COMPUTED_VALUE"""),49.0)</f>
        <v>49</v>
      </c>
      <c r="AN6" s="44"/>
      <c r="AO6" s="44"/>
      <c r="AP6" s="44"/>
      <c r="AQ6" s="44"/>
      <c r="AR6" s="44"/>
      <c r="AS6" s="44"/>
      <c r="AT6" s="44"/>
      <c r="AU6" s="44">
        <f>IFERROR(__xludf.DUMMYFUNCTION("""COMPUTED_VALUE"""),36.0)</f>
        <v>36</v>
      </c>
      <c r="AV6" s="44"/>
      <c r="AW6" s="44"/>
      <c r="AX6" s="45">
        <f t="shared" si="2"/>
        <v>121</v>
      </c>
    </row>
    <row r="7" ht="15.75" customHeight="1">
      <c r="A7" s="46" t="s">
        <v>25</v>
      </c>
      <c r="B7" s="47" t="s">
        <v>261</v>
      </c>
      <c r="C7" s="48">
        <v>1.0</v>
      </c>
      <c r="D7" s="48">
        <v>591.0</v>
      </c>
      <c r="E7" s="49">
        <f>IFERROR(__xludf.DUMMYFUNCTION("""COMPUTED_VALUE"""),293.0)</f>
        <v>293</v>
      </c>
      <c r="F7" s="49">
        <f>IFERROR(__xludf.DUMMYFUNCTION("""COMPUTED_VALUE"""),2.0)</f>
        <v>2</v>
      </c>
      <c r="G7" s="49">
        <f>IFERROR(__xludf.DUMMYFUNCTION("""COMPUTED_VALUE"""),2.0)</f>
        <v>2</v>
      </c>
      <c r="H7" s="49">
        <f>IFERROR(__xludf.DUMMYFUNCTION("""COMPUTED_VALUE"""),291.0)</f>
        <v>291</v>
      </c>
      <c r="I7" s="44"/>
      <c r="J7" s="44"/>
      <c r="K7" s="44">
        <f>IFERROR(__xludf.DUMMYFUNCTION("""COMPUTED_VALUE"""),1.0)</f>
        <v>1</v>
      </c>
      <c r="L7" s="44"/>
      <c r="M7" s="44"/>
      <c r="N7" s="44"/>
      <c r="O7" s="44"/>
      <c r="P7" s="44">
        <f>IFERROR(__xludf.DUMMYFUNCTION("""COMPUTED_VALUE"""),1.0)</f>
        <v>1</v>
      </c>
      <c r="Q7" s="44"/>
      <c r="R7" s="44">
        <f>IFERROR(__xludf.DUMMYFUNCTION("""COMPUTED_VALUE"""),86.0)</f>
        <v>86</v>
      </c>
      <c r="S7" s="44"/>
      <c r="T7" s="44"/>
      <c r="U7" s="44"/>
      <c r="V7" s="44"/>
      <c r="W7" s="44"/>
      <c r="X7" s="44"/>
      <c r="Y7" s="44"/>
      <c r="Z7" s="44"/>
      <c r="AA7" s="44"/>
      <c r="AB7" s="44"/>
      <c r="AC7" s="44">
        <f>IFERROR(__xludf.DUMMYFUNCTION("""COMPUTED_VALUE"""),1.0)</f>
        <v>1</v>
      </c>
      <c r="AD7" s="44"/>
      <c r="AE7" s="44">
        <f>IFERROR(__xludf.DUMMYFUNCTION("""COMPUTED_VALUE"""),1.0)</f>
        <v>1</v>
      </c>
      <c r="AF7" s="44">
        <f>IFERROR(__xludf.DUMMYFUNCTION("""COMPUTED_VALUE"""),2.0)</f>
        <v>2</v>
      </c>
      <c r="AG7" s="44">
        <f>IFERROR(__xludf.DUMMYFUNCTION("""COMPUTED_VALUE"""),1.0)</f>
        <v>1</v>
      </c>
      <c r="AH7" s="44"/>
      <c r="AI7" s="44">
        <f>IFERROR(__xludf.DUMMYFUNCTION("""COMPUTED_VALUE"""),1.0)</f>
        <v>1</v>
      </c>
      <c r="AJ7" s="44">
        <f>IFERROR(__xludf.DUMMYFUNCTION("""COMPUTED_VALUE"""),2.0)</f>
        <v>2</v>
      </c>
      <c r="AK7" s="44">
        <f>IFERROR(__xludf.DUMMYFUNCTION("""COMPUTED_VALUE"""),1.0)</f>
        <v>1</v>
      </c>
      <c r="AL7" s="44">
        <f>IFERROR(__xludf.DUMMYFUNCTION("""COMPUTED_VALUE"""),2.0)</f>
        <v>2</v>
      </c>
      <c r="AM7" s="44">
        <f>IFERROR(__xludf.DUMMYFUNCTION("""COMPUTED_VALUE"""),99.0)</f>
        <v>99</v>
      </c>
      <c r="AN7" s="44">
        <f>IFERROR(__xludf.DUMMYFUNCTION("""COMPUTED_VALUE"""),1.0)</f>
        <v>1</v>
      </c>
      <c r="AO7" s="44"/>
      <c r="AP7" s="44"/>
      <c r="AQ7" s="44"/>
      <c r="AR7" s="44">
        <f>IFERROR(__xludf.DUMMYFUNCTION("""COMPUTED_VALUE"""),8.0)</f>
        <v>8</v>
      </c>
      <c r="AS7" s="44">
        <f>IFERROR(__xludf.DUMMYFUNCTION("""COMPUTED_VALUE"""),4.0)</f>
        <v>4</v>
      </c>
      <c r="AT7" s="44"/>
      <c r="AU7" s="44">
        <f>IFERROR(__xludf.DUMMYFUNCTION("""COMPUTED_VALUE"""),77.0)</f>
        <v>77</v>
      </c>
      <c r="AV7" s="44">
        <f>IFERROR(__xludf.DUMMYFUNCTION("""COMPUTED_VALUE"""),2.0)</f>
        <v>2</v>
      </c>
      <c r="AW7" s="44">
        <f>IFERROR(__xludf.DUMMYFUNCTION("""COMPUTED_VALUE"""),1.0)</f>
        <v>1</v>
      </c>
      <c r="AX7" s="45">
        <f t="shared" si="2"/>
        <v>291</v>
      </c>
    </row>
    <row r="8" ht="15.75" customHeight="1">
      <c r="A8" s="46" t="s">
        <v>25</v>
      </c>
      <c r="B8" s="47" t="s">
        <v>261</v>
      </c>
      <c r="C8" s="48">
        <v>2.0</v>
      </c>
      <c r="D8" s="48">
        <v>591.0</v>
      </c>
      <c r="E8" s="49">
        <f>IFERROR(__xludf.DUMMYFUNCTION("""COMPUTED_VALUE"""),279.0)</f>
        <v>279</v>
      </c>
      <c r="F8" s="49">
        <f>IFERROR(__xludf.DUMMYFUNCTION("""COMPUTED_VALUE"""),3.0)</f>
        <v>3</v>
      </c>
      <c r="G8" s="49">
        <f>IFERROR(__xludf.DUMMYFUNCTION("""COMPUTED_VALUE"""),1.0)</f>
        <v>1</v>
      </c>
      <c r="H8" s="49">
        <f>IFERROR(__xludf.DUMMYFUNCTION("""COMPUTED_VALUE"""),278.0)</f>
        <v>278</v>
      </c>
      <c r="I8" s="44">
        <f>IFERROR(__xludf.DUMMYFUNCTION("""COMPUTED_VALUE"""),2.0)</f>
        <v>2</v>
      </c>
      <c r="J8" s="44">
        <f>IFERROR(__xludf.DUMMYFUNCTION("""COMPUTED_VALUE"""),1.0)</f>
        <v>1</v>
      </c>
      <c r="K8" s="44"/>
      <c r="L8" s="44"/>
      <c r="M8" s="44">
        <f>IFERROR(__xludf.DUMMYFUNCTION("""COMPUTED_VALUE"""),1.0)</f>
        <v>1</v>
      </c>
      <c r="N8" s="44">
        <f>IFERROR(__xludf.DUMMYFUNCTION("""COMPUTED_VALUE"""),1.0)</f>
        <v>1</v>
      </c>
      <c r="O8" s="44"/>
      <c r="P8" s="44"/>
      <c r="Q8" s="44">
        <f>IFERROR(__xludf.DUMMYFUNCTION("""COMPUTED_VALUE"""),1.0)</f>
        <v>1</v>
      </c>
      <c r="R8" s="44">
        <f>IFERROR(__xludf.DUMMYFUNCTION("""COMPUTED_VALUE"""),101.0)</f>
        <v>101</v>
      </c>
      <c r="S8" s="44"/>
      <c r="T8" s="44"/>
      <c r="U8" s="44"/>
      <c r="V8" s="44"/>
      <c r="W8" s="44"/>
      <c r="X8" s="44"/>
      <c r="Y8" s="44">
        <f>IFERROR(__xludf.DUMMYFUNCTION("""COMPUTED_VALUE"""),2.0)</f>
        <v>2</v>
      </c>
      <c r="Z8" s="44"/>
      <c r="AA8" s="44">
        <f>IFERROR(__xludf.DUMMYFUNCTION("""COMPUTED_VALUE"""),2.0)</f>
        <v>2</v>
      </c>
      <c r="AB8" s="44"/>
      <c r="AC8" s="44">
        <f>IFERROR(__xludf.DUMMYFUNCTION("""COMPUTED_VALUE"""),2.0)</f>
        <v>2</v>
      </c>
      <c r="AD8" s="44"/>
      <c r="AE8" s="44"/>
      <c r="AF8" s="44"/>
      <c r="AG8" s="44"/>
      <c r="AH8" s="44"/>
      <c r="AI8" s="44"/>
      <c r="AJ8" s="44"/>
      <c r="AK8" s="44">
        <f>IFERROR(__xludf.DUMMYFUNCTION("""COMPUTED_VALUE"""),1.0)</f>
        <v>1</v>
      </c>
      <c r="AL8" s="44"/>
      <c r="AM8" s="44">
        <f>IFERROR(__xludf.DUMMYFUNCTION("""COMPUTED_VALUE"""),83.0)</f>
        <v>83</v>
      </c>
      <c r="AN8" s="44">
        <f>IFERROR(__xludf.DUMMYFUNCTION("""COMPUTED_VALUE"""),1.0)</f>
        <v>1</v>
      </c>
      <c r="AO8" s="44"/>
      <c r="AP8" s="44"/>
      <c r="AQ8" s="44"/>
      <c r="AR8" s="44">
        <f>IFERROR(__xludf.DUMMYFUNCTION("""COMPUTED_VALUE"""),8.0)</f>
        <v>8</v>
      </c>
      <c r="AS8" s="44">
        <f>IFERROR(__xludf.DUMMYFUNCTION("""COMPUTED_VALUE"""),1.0)</f>
        <v>1</v>
      </c>
      <c r="AT8" s="44"/>
      <c r="AU8" s="44">
        <f>IFERROR(__xludf.DUMMYFUNCTION("""COMPUTED_VALUE"""),70.0)</f>
        <v>70</v>
      </c>
      <c r="AV8" s="44">
        <f>IFERROR(__xludf.DUMMYFUNCTION("""COMPUTED_VALUE"""),1.0)</f>
        <v>1</v>
      </c>
      <c r="AW8" s="44"/>
      <c r="AX8" s="45">
        <f t="shared" si="2"/>
        <v>278</v>
      </c>
    </row>
    <row r="9" ht="15.75" customHeight="1">
      <c r="A9" s="46" t="s">
        <v>25</v>
      </c>
      <c r="B9" s="47" t="s">
        <v>261</v>
      </c>
      <c r="C9" s="48">
        <v>3.0</v>
      </c>
      <c r="D9" s="48">
        <v>589.0</v>
      </c>
      <c r="E9" s="49">
        <f>IFERROR(__xludf.DUMMYFUNCTION("""COMPUTED_VALUE"""),292.0)</f>
        <v>292</v>
      </c>
      <c r="F9" s="49">
        <f>IFERROR(__xludf.DUMMYFUNCTION("""COMPUTED_VALUE"""),1.0)</f>
        <v>1</v>
      </c>
      <c r="G9" s="49">
        <f>IFERROR(__xludf.DUMMYFUNCTION("""COMPUTED_VALUE"""),1.0)</f>
        <v>1</v>
      </c>
      <c r="H9" s="49">
        <f>IFERROR(__xludf.DUMMYFUNCTION("""COMPUTED_VALUE"""),291.0)</f>
        <v>291</v>
      </c>
      <c r="I9" s="44">
        <f>IFERROR(__xludf.DUMMYFUNCTION("""COMPUTED_VALUE"""),3.0)</f>
        <v>3</v>
      </c>
      <c r="J9" s="44"/>
      <c r="K9" s="44"/>
      <c r="L9" s="44"/>
      <c r="M9" s="44"/>
      <c r="N9" s="44"/>
      <c r="O9" s="44"/>
      <c r="P9" s="44">
        <f>IFERROR(__xludf.DUMMYFUNCTION("""COMPUTED_VALUE"""),1.0)</f>
        <v>1</v>
      </c>
      <c r="Q9" s="44">
        <f>IFERROR(__xludf.DUMMYFUNCTION("""COMPUTED_VALUE"""),2.0)</f>
        <v>2</v>
      </c>
      <c r="R9" s="44">
        <f>IFERROR(__xludf.DUMMYFUNCTION("""COMPUTED_VALUE"""),95.0)</f>
        <v>95</v>
      </c>
      <c r="S9" s="44">
        <f>IFERROR(__xludf.DUMMYFUNCTION("""COMPUTED_VALUE"""),1.0)</f>
        <v>1</v>
      </c>
      <c r="T9" s="44"/>
      <c r="U9" s="44">
        <f>IFERROR(__xludf.DUMMYFUNCTION("""COMPUTED_VALUE"""),1.0)</f>
        <v>1</v>
      </c>
      <c r="V9" s="44"/>
      <c r="W9" s="44"/>
      <c r="X9" s="44"/>
      <c r="Y9" s="44"/>
      <c r="Z9" s="44"/>
      <c r="AA9" s="44">
        <f>IFERROR(__xludf.DUMMYFUNCTION("""COMPUTED_VALUE"""),1.0)</f>
        <v>1</v>
      </c>
      <c r="AB9" s="44"/>
      <c r="AC9" s="44">
        <f>IFERROR(__xludf.DUMMYFUNCTION("""COMPUTED_VALUE"""),1.0)</f>
        <v>1</v>
      </c>
      <c r="AD9" s="44"/>
      <c r="AE9" s="44"/>
      <c r="AF9" s="44"/>
      <c r="AG9" s="44"/>
      <c r="AH9" s="44"/>
      <c r="AI9" s="44"/>
      <c r="AJ9" s="44"/>
      <c r="AK9" s="44"/>
      <c r="AL9" s="44"/>
      <c r="AM9" s="44">
        <f>IFERROR(__xludf.DUMMYFUNCTION("""COMPUTED_VALUE"""),105.0)</f>
        <v>105</v>
      </c>
      <c r="AN9" s="44"/>
      <c r="AO9" s="44"/>
      <c r="AP9" s="44"/>
      <c r="AQ9" s="44"/>
      <c r="AR9" s="44">
        <f>IFERROR(__xludf.DUMMYFUNCTION("""COMPUTED_VALUE"""),11.0)</f>
        <v>11</v>
      </c>
      <c r="AS9" s="44">
        <f>IFERROR(__xludf.DUMMYFUNCTION("""COMPUTED_VALUE"""),3.0)</f>
        <v>3</v>
      </c>
      <c r="AT9" s="44" t="str">
        <f>IFERROR(__xludf.DUMMYFUNCTION("""COMPUTED_VALUE""")," ")</f>
        <v> </v>
      </c>
      <c r="AU9" s="44">
        <f>IFERROR(__xludf.DUMMYFUNCTION("""COMPUTED_VALUE"""),67.0)</f>
        <v>67</v>
      </c>
      <c r="AV9" s="44"/>
      <c r="AW9" s="44"/>
      <c r="AX9" s="45">
        <f t="shared" si="2"/>
        <v>291</v>
      </c>
    </row>
    <row r="10" ht="15.75" customHeight="1">
      <c r="A10" s="46" t="s">
        <v>25</v>
      </c>
      <c r="B10" s="47" t="s">
        <v>262</v>
      </c>
      <c r="C10" s="48">
        <v>1.0</v>
      </c>
      <c r="D10" s="48">
        <v>349.0</v>
      </c>
      <c r="E10" s="49">
        <f>IFERROR(__xludf.DUMMYFUNCTION("""COMPUTED_VALUE"""),171.0)</f>
        <v>171</v>
      </c>
      <c r="F10" s="49">
        <f>IFERROR(__xludf.DUMMYFUNCTION("""COMPUTED_VALUE"""),0.0)</f>
        <v>0</v>
      </c>
      <c r="G10" s="49">
        <f>IFERROR(__xludf.DUMMYFUNCTION("""COMPUTED_VALUE"""),1.0)</f>
        <v>1</v>
      </c>
      <c r="H10" s="49">
        <f>IFERROR(__xludf.DUMMYFUNCTION("""COMPUTED_VALUE"""),170.0)</f>
        <v>170</v>
      </c>
      <c r="I10" s="44">
        <f>IFERROR(__xludf.DUMMYFUNCTION("""COMPUTED_VALUE"""),1.0)</f>
        <v>1</v>
      </c>
      <c r="J10" s="44"/>
      <c r="K10" s="44"/>
      <c r="L10" s="44">
        <f>IFERROR(__xludf.DUMMYFUNCTION("""COMPUTED_VALUE"""),1.0)</f>
        <v>1</v>
      </c>
      <c r="M10" s="44"/>
      <c r="N10" s="44"/>
      <c r="O10" s="44"/>
      <c r="P10" s="44">
        <f>IFERROR(__xludf.DUMMYFUNCTION("""COMPUTED_VALUE"""),2.0)</f>
        <v>2</v>
      </c>
      <c r="Q10" s="44"/>
      <c r="R10" s="44">
        <f>IFERROR(__xludf.DUMMYFUNCTION("""COMPUTED_VALUE"""),57.0)</f>
        <v>57</v>
      </c>
      <c r="S10" s="44"/>
      <c r="T10" s="44"/>
      <c r="U10" s="44"/>
      <c r="V10" s="44"/>
      <c r="W10" s="44"/>
      <c r="X10" s="44"/>
      <c r="Y10" s="44"/>
      <c r="Z10" s="44"/>
      <c r="AA10" s="44">
        <f>IFERROR(__xludf.DUMMYFUNCTION("""COMPUTED_VALUE"""),1.0)</f>
        <v>1</v>
      </c>
      <c r="AB10" s="44"/>
      <c r="AC10" s="44"/>
      <c r="AD10" s="44"/>
      <c r="AE10" s="44"/>
      <c r="AF10" s="44">
        <f>IFERROR(__xludf.DUMMYFUNCTION("""COMPUTED_VALUE"""),1.0)</f>
        <v>1</v>
      </c>
      <c r="AG10" s="44"/>
      <c r="AH10" s="44"/>
      <c r="AI10" s="44"/>
      <c r="AJ10" s="44"/>
      <c r="AK10" s="44"/>
      <c r="AL10" s="44"/>
      <c r="AM10" s="44">
        <f>IFERROR(__xludf.DUMMYFUNCTION("""COMPUTED_VALUE"""),60.0)</f>
        <v>60</v>
      </c>
      <c r="AN10" s="44"/>
      <c r="AO10" s="44"/>
      <c r="AP10" s="44"/>
      <c r="AQ10" s="44"/>
      <c r="AR10" s="44">
        <f>IFERROR(__xludf.DUMMYFUNCTION("""COMPUTED_VALUE"""),3.0)</f>
        <v>3</v>
      </c>
      <c r="AS10" s="44">
        <f>IFERROR(__xludf.DUMMYFUNCTION("""COMPUTED_VALUE"""),1.0)</f>
        <v>1</v>
      </c>
      <c r="AT10" s="44"/>
      <c r="AU10" s="44">
        <f>IFERROR(__xludf.DUMMYFUNCTION("""COMPUTED_VALUE"""),43.0)</f>
        <v>43</v>
      </c>
      <c r="AV10" s="44"/>
      <c r="AW10" s="44"/>
      <c r="AX10" s="45">
        <f t="shared" si="2"/>
        <v>170</v>
      </c>
    </row>
    <row r="11" ht="15.75" customHeight="1">
      <c r="A11" s="46" t="s">
        <v>25</v>
      </c>
      <c r="B11" s="47" t="s">
        <v>262</v>
      </c>
      <c r="C11" s="48">
        <v>2.0</v>
      </c>
      <c r="D11" s="48">
        <v>349.0</v>
      </c>
      <c r="E11" s="49">
        <f>IFERROR(__xludf.DUMMYFUNCTION("""COMPUTED_VALUE"""),185.0)</f>
        <v>185</v>
      </c>
      <c r="F11" s="49">
        <f>IFERROR(__xludf.DUMMYFUNCTION("""COMPUTED_VALUE"""),4.0)</f>
        <v>4</v>
      </c>
      <c r="G11" s="49">
        <f>IFERROR(__xludf.DUMMYFUNCTION("""COMPUTED_VALUE"""),0.0)</f>
        <v>0</v>
      </c>
      <c r="H11" s="49">
        <f>IFERROR(__xludf.DUMMYFUNCTION("""COMPUTED_VALUE"""),185.0)</f>
        <v>185</v>
      </c>
      <c r="I11" s="44"/>
      <c r="J11" s="44"/>
      <c r="K11" s="44"/>
      <c r="L11" s="44"/>
      <c r="M11" s="44"/>
      <c r="N11" s="44"/>
      <c r="O11" s="44"/>
      <c r="P11" s="44"/>
      <c r="Q11" s="44"/>
      <c r="R11" s="44">
        <f>IFERROR(__xludf.DUMMYFUNCTION("""COMPUTED_VALUE"""),51.0)</f>
        <v>51</v>
      </c>
      <c r="S11" s="44"/>
      <c r="T11" s="44"/>
      <c r="U11" s="44"/>
      <c r="V11" s="44"/>
      <c r="W11" s="44"/>
      <c r="X11" s="44"/>
      <c r="Y11" s="44"/>
      <c r="Z11" s="44"/>
      <c r="AA11" s="44"/>
      <c r="AB11" s="44"/>
      <c r="AC11" s="44"/>
      <c r="AD11" s="44">
        <f>IFERROR(__xludf.DUMMYFUNCTION("""COMPUTED_VALUE"""),1.0)</f>
        <v>1</v>
      </c>
      <c r="AE11" s="44"/>
      <c r="AF11" s="44"/>
      <c r="AG11" s="44"/>
      <c r="AH11" s="44">
        <f>IFERROR(__xludf.DUMMYFUNCTION("""COMPUTED_VALUE"""),1.0)</f>
        <v>1</v>
      </c>
      <c r="AI11" s="44"/>
      <c r="AJ11" s="44"/>
      <c r="AK11" s="44"/>
      <c r="AL11" s="44"/>
      <c r="AM11" s="44">
        <f>IFERROR(__xludf.DUMMYFUNCTION("""COMPUTED_VALUE"""),72.0)</f>
        <v>72</v>
      </c>
      <c r="AN11" s="44"/>
      <c r="AO11" s="44"/>
      <c r="AP11" s="44"/>
      <c r="AQ11" s="44"/>
      <c r="AR11" s="44">
        <f>IFERROR(__xludf.DUMMYFUNCTION("""COMPUTED_VALUE"""),6.0)</f>
        <v>6</v>
      </c>
      <c r="AS11" s="44"/>
      <c r="AT11" s="44"/>
      <c r="AU11" s="44">
        <f>IFERROR(__xludf.DUMMYFUNCTION("""COMPUTED_VALUE"""),51.0)</f>
        <v>51</v>
      </c>
      <c r="AV11" s="44"/>
      <c r="AW11" s="44">
        <f>IFERROR(__xludf.DUMMYFUNCTION("""COMPUTED_VALUE"""),3.0)</f>
        <v>3</v>
      </c>
      <c r="AX11" s="45">
        <f t="shared" si="2"/>
        <v>185</v>
      </c>
    </row>
    <row r="12" ht="15.75" customHeight="1">
      <c r="A12" s="46" t="s">
        <v>25</v>
      </c>
      <c r="B12" s="47" t="s">
        <v>262</v>
      </c>
      <c r="C12" s="48">
        <v>3.0</v>
      </c>
      <c r="D12" s="48">
        <v>350.0</v>
      </c>
      <c r="E12" s="49">
        <f>IFERROR(__xludf.DUMMYFUNCTION("""COMPUTED_VALUE"""),192.0)</f>
        <v>192</v>
      </c>
      <c r="F12" s="49">
        <f>IFERROR(__xludf.DUMMYFUNCTION("""COMPUTED_VALUE"""),2.0)</f>
        <v>2</v>
      </c>
      <c r="G12" s="49">
        <f>IFERROR(__xludf.DUMMYFUNCTION("""COMPUTED_VALUE"""),0.0)</f>
        <v>0</v>
      </c>
      <c r="H12" s="49">
        <f>IFERROR(__xludf.DUMMYFUNCTION("""COMPUTED_VALUE"""),192.0)</f>
        <v>192</v>
      </c>
      <c r="I12" s="44">
        <f>IFERROR(__xludf.DUMMYFUNCTION("""COMPUTED_VALUE"""),2.0)</f>
        <v>2</v>
      </c>
      <c r="J12" s="44">
        <f>IFERROR(__xludf.DUMMYFUNCTION("""COMPUTED_VALUE"""),1.0)</f>
        <v>1</v>
      </c>
      <c r="K12" s="44">
        <f>IFERROR(__xludf.DUMMYFUNCTION("""COMPUTED_VALUE"""),1.0)</f>
        <v>1</v>
      </c>
      <c r="L12" s="44"/>
      <c r="M12" s="44"/>
      <c r="N12" s="44"/>
      <c r="O12" s="44"/>
      <c r="P12" s="44"/>
      <c r="Q12" s="44"/>
      <c r="R12" s="44">
        <f>IFERROR(__xludf.DUMMYFUNCTION("""COMPUTED_VALUE"""),57.0)</f>
        <v>57</v>
      </c>
      <c r="S12" s="44">
        <f>IFERROR(__xludf.DUMMYFUNCTION("""COMPUTED_VALUE"""),1.0)</f>
        <v>1</v>
      </c>
      <c r="T12" s="44"/>
      <c r="U12" s="44"/>
      <c r="V12" s="44"/>
      <c r="W12" s="44"/>
      <c r="X12" s="44"/>
      <c r="Y12" s="44">
        <f>IFERROR(__xludf.DUMMYFUNCTION("""COMPUTED_VALUE"""),1.0)</f>
        <v>1</v>
      </c>
      <c r="Z12" s="44"/>
      <c r="AA12" s="44"/>
      <c r="AB12" s="44"/>
      <c r="AC12" s="44"/>
      <c r="AD12" s="44"/>
      <c r="AE12" s="44"/>
      <c r="AF12" s="44"/>
      <c r="AG12" s="44"/>
      <c r="AH12" s="44">
        <f>IFERROR(__xludf.DUMMYFUNCTION("""COMPUTED_VALUE"""),1.0)</f>
        <v>1</v>
      </c>
      <c r="AI12" s="44"/>
      <c r="AJ12" s="44"/>
      <c r="AK12" s="44"/>
      <c r="AL12" s="44"/>
      <c r="AM12" s="44">
        <f>IFERROR(__xludf.DUMMYFUNCTION("""COMPUTED_VALUE"""),86.0)</f>
        <v>86</v>
      </c>
      <c r="AN12" s="44"/>
      <c r="AO12" s="44"/>
      <c r="AP12" s="44"/>
      <c r="AQ12" s="44"/>
      <c r="AR12" s="44">
        <f>IFERROR(__xludf.DUMMYFUNCTION("""COMPUTED_VALUE"""),6.0)</f>
        <v>6</v>
      </c>
      <c r="AS12" s="44">
        <f>IFERROR(__xludf.DUMMYFUNCTION("""COMPUTED_VALUE"""),1.0)</f>
        <v>1</v>
      </c>
      <c r="AT12" s="44"/>
      <c r="AU12" s="44">
        <f>IFERROR(__xludf.DUMMYFUNCTION("""COMPUTED_VALUE"""),35.0)</f>
        <v>35</v>
      </c>
      <c r="AV12" s="44"/>
      <c r="AW12" s="44"/>
      <c r="AX12" s="45">
        <f t="shared" si="2"/>
        <v>192</v>
      </c>
    </row>
    <row r="13" ht="15.75" customHeight="1">
      <c r="A13" s="46" t="s">
        <v>25</v>
      </c>
      <c r="B13" s="47" t="s">
        <v>262</v>
      </c>
      <c r="C13" s="48">
        <v>4.0</v>
      </c>
      <c r="D13" s="48">
        <v>349.0</v>
      </c>
      <c r="E13" s="49">
        <f>IFERROR(__xludf.DUMMYFUNCTION("""COMPUTED_VALUE"""),167.0)</f>
        <v>167</v>
      </c>
      <c r="F13" s="49">
        <f>IFERROR(__xludf.DUMMYFUNCTION("""COMPUTED_VALUE"""),1.0)</f>
        <v>1</v>
      </c>
      <c r="G13" s="49">
        <f>IFERROR(__xludf.DUMMYFUNCTION("""COMPUTED_VALUE"""),0.0)</f>
        <v>0</v>
      </c>
      <c r="H13" s="49">
        <f>IFERROR(__xludf.DUMMYFUNCTION("""COMPUTED_VALUE"""),168.0)</f>
        <v>168</v>
      </c>
      <c r="I13" s="44"/>
      <c r="J13" s="44"/>
      <c r="K13" s="44"/>
      <c r="L13" s="44"/>
      <c r="M13" s="44">
        <f>IFERROR(__xludf.DUMMYFUNCTION("""COMPUTED_VALUE"""),1.0)</f>
        <v>1</v>
      </c>
      <c r="N13" s="44"/>
      <c r="O13" s="44"/>
      <c r="P13" s="44">
        <f>IFERROR(__xludf.DUMMYFUNCTION("""COMPUTED_VALUE"""),1.0)</f>
        <v>1</v>
      </c>
      <c r="Q13" s="44"/>
      <c r="R13" s="44">
        <f>IFERROR(__xludf.DUMMYFUNCTION("""COMPUTED_VALUE"""),45.0)</f>
        <v>45</v>
      </c>
      <c r="S13" s="44"/>
      <c r="T13" s="44"/>
      <c r="U13" s="44"/>
      <c r="V13" s="44"/>
      <c r="W13" s="44"/>
      <c r="X13" s="44"/>
      <c r="Y13" s="44"/>
      <c r="Z13" s="44"/>
      <c r="AA13" s="44"/>
      <c r="AB13" s="44"/>
      <c r="AC13" s="44"/>
      <c r="AD13" s="44"/>
      <c r="AE13" s="44"/>
      <c r="AF13" s="44"/>
      <c r="AG13" s="44"/>
      <c r="AH13" s="44"/>
      <c r="AI13" s="44"/>
      <c r="AJ13" s="44"/>
      <c r="AK13" s="44"/>
      <c r="AL13" s="44">
        <f>IFERROR(__xludf.DUMMYFUNCTION("""COMPUTED_VALUE"""),1.0)</f>
        <v>1</v>
      </c>
      <c r="AM13" s="44">
        <f>IFERROR(__xludf.DUMMYFUNCTION("""COMPUTED_VALUE"""),68.0)</f>
        <v>68</v>
      </c>
      <c r="AN13" s="44"/>
      <c r="AO13" s="44">
        <f>IFERROR(__xludf.DUMMYFUNCTION("""COMPUTED_VALUE"""),1.0)</f>
        <v>1</v>
      </c>
      <c r="AP13" s="44"/>
      <c r="AQ13" s="44"/>
      <c r="AR13" s="44">
        <f>IFERROR(__xludf.DUMMYFUNCTION("""COMPUTED_VALUE"""),6.0)</f>
        <v>6</v>
      </c>
      <c r="AS13" s="44">
        <f>IFERROR(__xludf.DUMMYFUNCTION("""COMPUTED_VALUE"""),1.0)</f>
        <v>1</v>
      </c>
      <c r="AT13" s="44"/>
      <c r="AU13" s="44">
        <f>IFERROR(__xludf.DUMMYFUNCTION("""COMPUTED_VALUE"""),43.0)</f>
        <v>43</v>
      </c>
      <c r="AV13" s="44"/>
      <c r="AW13" s="44">
        <f>IFERROR(__xludf.DUMMYFUNCTION("""COMPUTED_VALUE"""),1.0)</f>
        <v>1</v>
      </c>
      <c r="AX13" s="45">
        <f t="shared" si="2"/>
        <v>168</v>
      </c>
    </row>
    <row r="14" ht="15.75" customHeight="1">
      <c r="A14" s="46" t="s">
        <v>25</v>
      </c>
      <c r="B14" s="47" t="s">
        <v>263</v>
      </c>
      <c r="C14" s="48">
        <v>1.0</v>
      </c>
      <c r="D14" s="48">
        <v>553.0</v>
      </c>
      <c r="E14" s="49">
        <f>IFERROR(__xludf.DUMMYFUNCTION("""COMPUTED_VALUE"""),245.0)</f>
        <v>245</v>
      </c>
      <c r="F14" s="49">
        <f>IFERROR(__xludf.DUMMYFUNCTION("""COMPUTED_VALUE"""),0.0)</f>
        <v>0</v>
      </c>
      <c r="G14" s="49">
        <f>IFERROR(__xludf.DUMMYFUNCTION("""COMPUTED_VALUE"""),0.0)</f>
        <v>0</v>
      </c>
      <c r="H14" s="49">
        <f>IFERROR(__xludf.DUMMYFUNCTION("""COMPUTED_VALUE"""),245.0)</f>
        <v>245</v>
      </c>
      <c r="I14" s="44">
        <f>IFERROR(__xludf.DUMMYFUNCTION("""COMPUTED_VALUE"""),1.0)</f>
        <v>1</v>
      </c>
      <c r="J14" s="44"/>
      <c r="K14" s="44">
        <f>IFERROR(__xludf.DUMMYFUNCTION("""COMPUTED_VALUE"""),1.0)</f>
        <v>1</v>
      </c>
      <c r="L14" s="44"/>
      <c r="M14" s="44">
        <f>IFERROR(__xludf.DUMMYFUNCTION("""COMPUTED_VALUE"""),1.0)</f>
        <v>1</v>
      </c>
      <c r="N14" s="44"/>
      <c r="O14" s="44">
        <f>IFERROR(__xludf.DUMMYFUNCTION("""COMPUTED_VALUE"""),1.0)</f>
        <v>1</v>
      </c>
      <c r="P14" s="44"/>
      <c r="Q14" s="44">
        <f>IFERROR(__xludf.DUMMYFUNCTION("""COMPUTED_VALUE"""),1.0)</f>
        <v>1</v>
      </c>
      <c r="R14" s="44">
        <f>IFERROR(__xludf.DUMMYFUNCTION("""COMPUTED_VALUE"""),64.0)</f>
        <v>64</v>
      </c>
      <c r="S14" s="44"/>
      <c r="T14" s="44"/>
      <c r="U14" s="44"/>
      <c r="V14" s="44"/>
      <c r="W14" s="44"/>
      <c r="X14" s="44"/>
      <c r="Y14" s="44">
        <f>IFERROR(__xludf.DUMMYFUNCTION("""COMPUTED_VALUE"""),6.0)</f>
        <v>6</v>
      </c>
      <c r="Z14" s="44"/>
      <c r="AA14" s="44"/>
      <c r="AB14" s="44"/>
      <c r="AC14" s="44"/>
      <c r="AD14" s="44">
        <f>IFERROR(__xludf.DUMMYFUNCTION("""COMPUTED_VALUE"""),1.0)</f>
        <v>1</v>
      </c>
      <c r="AE14" s="44"/>
      <c r="AF14" s="44"/>
      <c r="AG14" s="44">
        <f>IFERROR(__xludf.DUMMYFUNCTION("""COMPUTED_VALUE"""),1.0)</f>
        <v>1</v>
      </c>
      <c r="AH14" s="44"/>
      <c r="AI14" s="44"/>
      <c r="AJ14" s="44"/>
      <c r="AK14" s="44"/>
      <c r="AL14" s="44"/>
      <c r="AM14" s="44">
        <f>IFERROR(__xludf.DUMMYFUNCTION("""COMPUTED_VALUE"""),104.0)</f>
        <v>104</v>
      </c>
      <c r="AN14" s="44"/>
      <c r="AO14" s="44"/>
      <c r="AP14" s="44"/>
      <c r="AQ14" s="44"/>
      <c r="AR14" s="44">
        <f>IFERROR(__xludf.DUMMYFUNCTION("""COMPUTED_VALUE"""),8.0)</f>
        <v>8</v>
      </c>
      <c r="AS14" s="44">
        <f>IFERROR(__xludf.DUMMYFUNCTION("""COMPUTED_VALUE"""),2.0)</f>
        <v>2</v>
      </c>
      <c r="AT14" s="44"/>
      <c r="AU14" s="44">
        <f>IFERROR(__xludf.DUMMYFUNCTION("""COMPUTED_VALUE"""),53.0)</f>
        <v>53</v>
      </c>
      <c r="AV14" s="44">
        <f>IFERROR(__xludf.DUMMYFUNCTION("""COMPUTED_VALUE"""),1.0)</f>
        <v>1</v>
      </c>
      <c r="AW14" s="44"/>
      <c r="AX14" s="45">
        <f t="shared" si="2"/>
        <v>245</v>
      </c>
    </row>
    <row r="15" ht="15.75" customHeight="1">
      <c r="A15" s="46" t="s">
        <v>25</v>
      </c>
      <c r="B15" s="47" t="s">
        <v>263</v>
      </c>
      <c r="C15" s="48">
        <v>2.0</v>
      </c>
      <c r="D15" s="48">
        <v>553.0</v>
      </c>
      <c r="E15" s="49">
        <f>IFERROR(__xludf.DUMMYFUNCTION("""COMPUTED_VALUE"""),250.0)</f>
        <v>250</v>
      </c>
      <c r="F15" s="49">
        <f>IFERROR(__xludf.DUMMYFUNCTION("""COMPUTED_VALUE"""),0.0)</f>
        <v>0</v>
      </c>
      <c r="G15" s="49">
        <f>IFERROR(__xludf.DUMMYFUNCTION("""COMPUTED_VALUE"""),0.0)</f>
        <v>0</v>
      </c>
      <c r="H15" s="49">
        <f>IFERROR(__xludf.DUMMYFUNCTION("""COMPUTED_VALUE"""),250.0)</f>
        <v>250</v>
      </c>
      <c r="I15" s="44">
        <f>IFERROR(__xludf.DUMMYFUNCTION("""COMPUTED_VALUE"""),1.0)</f>
        <v>1</v>
      </c>
      <c r="J15" s="44"/>
      <c r="K15" s="44"/>
      <c r="L15" s="44"/>
      <c r="M15" s="44">
        <f>IFERROR(__xludf.DUMMYFUNCTION("""COMPUTED_VALUE"""),1.0)</f>
        <v>1</v>
      </c>
      <c r="N15" s="44">
        <f>IFERROR(__xludf.DUMMYFUNCTION("""COMPUTED_VALUE"""),1.0)</f>
        <v>1</v>
      </c>
      <c r="O15" s="44"/>
      <c r="P15" s="44"/>
      <c r="Q15" s="44"/>
      <c r="R15" s="44">
        <f>IFERROR(__xludf.DUMMYFUNCTION("""COMPUTED_VALUE"""),63.0)</f>
        <v>63</v>
      </c>
      <c r="S15" s="44"/>
      <c r="T15" s="44"/>
      <c r="U15" s="44"/>
      <c r="V15" s="44">
        <f>IFERROR(__xludf.DUMMYFUNCTION("""COMPUTED_VALUE"""),1.0)</f>
        <v>1</v>
      </c>
      <c r="W15" s="44"/>
      <c r="X15" s="44"/>
      <c r="Y15" s="44">
        <f>IFERROR(__xludf.DUMMYFUNCTION("""COMPUTED_VALUE"""),2.0)</f>
        <v>2</v>
      </c>
      <c r="Z15" s="44"/>
      <c r="AA15" s="44"/>
      <c r="AB15" s="44"/>
      <c r="AC15" s="44">
        <f>IFERROR(__xludf.DUMMYFUNCTION("""COMPUTED_VALUE"""),1.0)</f>
        <v>1</v>
      </c>
      <c r="AD15" s="44"/>
      <c r="AE15" s="44"/>
      <c r="AF15" s="44"/>
      <c r="AG15" s="44">
        <f>IFERROR(__xludf.DUMMYFUNCTION("""COMPUTED_VALUE"""),2.0)</f>
        <v>2</v>
      </c>
      <c r="AH15" s="44"/>
      <c r="AI15" s="44"/>
      <c r="AJ15" s="44"/>
      <c r="AK15" s="44">
        <f>IFERROR(__xludf.DUMMYFUNCTION("""COMPUTED_VALUE"""),2.0)</f>
        <v>2</v>
      </c>
      <c r="AL15" s="44"/>
      <c r="AM15" s="44">
        <f>IFERROR(__xludf.DUMMYFUNCTION("""COMPUTED_VALUE"""),112.0)</f>
        <v>112</v>
      </c>
      <c r="AN15" s="44">
        <f>IFERROR(__xludf.DUMMYFUNCTION("""COMPUTED_VALUE"""),1.0)</f>
        <v>1</v>
      </c>
      <c r="AO15" s="44">
        <f>IFERROR(__xludf.DUMMYFUNCTION("""COMPUTED_VALUE"""),2.0)</f>
        <v>2</v>
      </c>
      <c r="AP15" s="44">
        <f>IFERROR(__xludf.DUMMYFUNCTION("""COMPUTED_VALUE"""),1.0)</f>
        <v>1</v>
      </c>
      <c r="AQ15" s="44"/>
      <c r="AR15" s="44">
        <f>IFERROR(__xludf.DUMMYFUNCTION("""COMPUTED_VALUE"""),5.0)</f>
        <v>5</v>
      </c>
      <c r="AS15" s="44"/>
      <c r="AT15" s="44"/>
      <c r="AU15" s="44">
        <f>IFERROR(__xludf.DUMMYFUNCTION("""COMPUTED_VALUE"""),55.0)</f>
        <v>55</v>
      </c>
      <c r="AV15" s="44"/>
      <c r="AW15" s="44"/>
      <c r="AX15" s="45">
        <f t="shared" si="2"/>
        <v>250</v>
      </c>
    </row>
    <row r="16" ht="15.75" customHeight="1">
      <c r="A16" s="46" t="s">
        <v>25</v>
      </c>
      <c r="B16" s="47" t="s">
        <v>263</v>
      </c>
      <c r="C16" s="48">
        <v>3.0</v>
      </c>
      <c r="D16" s="48">
        <v>551.0</v>
      </c>
      <c r="E16" s="49">
        <f>IFERROR(__xludf.DUMMYFUNCTION("""COMPUTED_VALUE"""),249.0)</f>
        <v>249</v>
      </c>
      <c r="F16" s="49">
        <f>IFERROR(__xludf.DUMMYFUNCTION("""COMPUTED_VALUE"""),2.0)</f>
        <v>2</v>
      </c>
      <c r="G16" s="49">
        <f>IFERROR(__xludf.DUMMYFUNCTION("""COMPUTED_VALUE"""),0.0)</f>
        <v>0</v>
      </c>
      <c r="H16" s="49">
        <f>IFERROR(__xludf.DUMMYFUNCTION("""COMPUTED_VALUE"""),247.0)</f>
        <v>247</v>
      </c>
      <c r="I16" s="44">
        <f>IFERROR(__xludf.DUMMYFUNCTION("""COMPUTED_VALUE"""),1.0)</f>
        <v>1</v>
      </c>
      <c r="J16" s="44"/>
      <c r="K16" s="44"/>
      <c r="L16" s="44"/>
      <c r="M16" s="44">
        <f>IFERROR(__xludf.DUMMYFUNCTION("""COMPUTED_VALUE"""),1.0)</f>
        <v>1</v>
      </c>
      <c r="N16" s="44"/>
      <c r="O16" s="44"/>
      <c r="P16" s="44"/>
      <c r="Q16" s="44">
        <f>IFERROR(__xludf.DUMMYFUNCTION("""COMPUTED_VALUE"""),1.0)</f>
        <v>1</v>
      </c>
      <c r="R16" s="44">
        <f>IFERROR(__xludf.DUMMYFUNCTION("""COMPUTED_VALUE"""),63.0)</f>
        <v>63</v>
      </c>
      <c r="S16" s="44"/>
      <c r="T16" s="44"/>
      <c r="U16" s="44"/>
      <c r="V16" s="44"/>
      <c r="W16" s="44"/>
      <c r="X16" s="44"/>
      <c r="Y16" s="44">
        <f>IFERROR(__xludf.DUMMYFUNCTION("""COMPUTED_VALUE"""),6.0)</f>
        <v>6</v>
      </c>
      <c r="Z16" s="44"/>
      <c r="AA16" s="44">
        <f>IFERROR(__xludf.DUMMYFUNCTION("""COMPUTED_VALUE"""),2.0)</f>
        <v>2</v>
      </c>
      <c r="AB16" s="44"/>
      <c r="AC16" s="44">
        <f>IFERROR(__xludf.DUMMYFUNCTION("""COMPUTED_VALUE"""),2.0)</f>
        <v>2</v>
      </c>
      <c r="AD16" s="44">
        <f>IFERROR(__xludf.DUMMYFUNCTION("""COMPUTED_VALUE"""),2.0)</f>
        <v>2</v>
      </c>
      <c r="AE16" s="44">
        <f>IFERROR(__xludf.DUMMYFUNCTION("""COMPUTED_VALUE"""),1.0)</f>
        <v>1</v>
      </c>
      <c r="AF16" s="44"/>
      <c r="AG16" s="44">
        <f>IFERROR(__xludf.DUMMYFUNCTION("""COMPUTED_VALUE"""),1.0)</f>
        <v>1</v>
      </c>
      <c r="AH16" s="44">
        <f>IFERROR(__xludf.DUMMYFUNCTION("""COMPUTED_VALUE"""),1.0)</f>
        <v>1</v>
      </c>
      <c r="AI16" s="44">
        <f>IFERROR(__xludf.DUMMYFUNCTION("""COMPUTED_VALUE"""),1.0)</f>
        <v>1</v>
      </c>
      <c r="AJ16" s="44">
        <f>IFERROR(__xludf.DUMMYFUNCTION("""COMPUTED_VALUE"""),1.0)</f>
        <v>1</v>
      </c>
      <c r="AK16" s="44">
        <f>IFERROR(__xludf.DUMMYFUNCTION("""COMPUTED_VALUE"""),2.0)</f>
        <v>2</v>
      </c>
      <c r="AL16" s="44"/>
      <c r="AM16" s="44">
        <f>IFERROR(__xludf.DUMMYFUNCTION("""COMPUTED_VALUE"""),103.0)</f>
        <v>103</v>
      </c>
      <c r="AN16" s="44">
        <f>IFERROR(__xludf.DUMMYFUNCTION("""COMPUTED_VALUE"""),1.0)</f>
        <v>1</v>
      </c>
      <c r="AO16" s="44"/>
      <c r="AP16" s="44"/>
      <c r="AQ16" s="44"/>
      <c r="AR16" s="44">
        <f>IFERROR(__xludf.DUMMYFUNCTION("""COMPUTED_VALUE"""),9.0)</f>
        <v>9</v>
      </c>
      <c r="AS16" s="44"/>
      <c r="AT16" s="44">
        <f>IFERROR(__xludf.DUMMYFUNCTION("""COMPUTED_VALUE"""),1.0)</f>
        <v>1</v>
      </c>
      <c r="AU16" s="44">
        <f>IFERROR(__xludf.DUMMYFUNCTION("""COMPUTED_VALUE"""),45.0)</f>
        <v>45</v>
      </c>
      <c r="AV16" s="44">
        <f>IFERROR(__xludf.DUMMYFUNCTION("""COMPUTED_VALUE"""),2.0)</f>
        <v>2</v>
      </c>
      <c r="AW16" s="44">
        <f>IFERROR(__xludf.DUMMYFUNCTION("""COMPUTED_VALUE"""),1.0)</f>
        <v>1</v>
      </c>
      <c r="AX16" s="45">
        <f t="shared" si="2"/>
        <v>247</v>
      </c>
    </row>
    <row r="17" ht="15.75" customHeight="1">
      <c r="A17" s="46" t="s">
        <v>25</v>
      </c>
      <c r="B17" s="47" t="s">
        <v>263</v>
      </c>
      <c r="C17" s="48">
        <v>4.0</v>
      </c>
      <c r="D17" s="48">
        <v>553.0</v>
      </c>
      <c r="E17" s="49">
        <f>IFERROR(__xludf.DUMMYFUNCTION("""COMPUTED_VALUE"""),262.0)</f>
        <v>262</v>
      </c>
      <c r="F17" s="49">
        <f>IFERROR(__xludf.DUMMYFUNCTION("""COMPUTED_VALUE"""),3.0)</f>
        <v>3</v>
      </c>
      <c r="G17" s="49">
        <f>IFERROR(__xludf.DUMMYFUNCTION("""COMPUTED_VALUE"""),0.0)</f>
        <v>0</v>
      </c>
      <c r="H17" s="49">
        <f>IFERROR(__xludf.DUMMYFUNCTION("""COMPUTED_VALUE"""),262.0)</f>
        <v>262</v>
      </c>
      <c r="I17" s="44">
        <f>IFERROR(__xludf.DUMMYFUNCTION("""COMPUTED_VALUE"""),1.0)</f>
        <v>1</v>
      </c>
      <c r="J17" s="44">
        <f>IFERROR(__xludf.DUMMYFUNCTION("""COMPUTED_VALUE"""),1.0)</f>
        <v>1</v>
      </c>
      <c r="K17" s="44"/>
      <c r="L17" s="44">
        <f>IFERROR(__xludf.DUMMYFUNCTION("""COMPUTED_VALUE"""),3.0)</f>
        <v>3</v>
      </c>
      <c r="M17" s="44"/>
      <c r="N17" s="44"/>
      <c r="O17" s="44"/>
      <c r="P17" s="44"/>
      <c r="Q17" s="44"/>
      <c r="R17" s="44">
        <f>IFERROR(__xludf.DUMMYFUNCTION("""COMPUTED_VALUE"""),67.0)</f>
        <v>67</v>
      </c>
      <c r="S17" s="44"/>
      <c r="T17" s="44"/>
      <c r="U17" s="44"/>
      <c r="V17" s="44"/>
      <c r="W17" s="44"/>
      <c r="X17" s="44">
        <f>IFERROR(__xludf.DUMMYFUNCTION("""COMPUTED_VALUE"""),1.0)</f>
        <v>1</v>
      </c>
      <c r="Y17" s="44">
        <f>IFERROR(__xludf.DUMMYFUNCTION("""COMPUTED_VALUE"""),1.0)</f>
        <v>1</v>
      </c>
      <c r="Z17" s="44"/>
      <c r="AA17" s="44"/>
      <c r="AB17" s="44"/>
      <c r="AC17" s="44">
        <f>IFERROR(__xludf.DUMMYFUNCTION("""COMPUTED_VALUE"""),3.0)</f>
        <v>3</v>
      </c>
      <c r="AD17" s="44">
        <f>IFERROR(__xludf.DUMMYFUNCTION("""COMPUTED_VALUE"""),1.0)</f>
        <v>1</v>
      </c>
      <c r="AE17" s="44"/>
      <c r="AF17" s="44"/>
      <c r="AG17" s="44">
        <f>IFERROR(__xludf.DUMMYFUNCTION("""COMPUTED_VALUE"""),4.0)</f>
        <v>4</v>
      </c>
      <c r="AH17" s="44">
        <f>IFERROR(__xludf.DUMMYFUNCTION("""COMPUTED_VALUE"""),1.0)</f>
        <v>1</v>
      </c>
      <c r="AI17" s="44"/>
      <c r="AJ17" s="44"/>
      <c r="AK17" s="44"/>
      <c r="AL17" s="44"/>
      <c r="AM17" s="44">
        <f>IFERROR(__xludf.DUMMYFUNCTION("""COMPUTED_VALUE"""),120.0)</f>
        <v>120</v>
      </c>
      <c r="AN17" s="44"/>
      <c r="AO17" s="44"/>
      <c r="AP17" s="44"/>
      <c r="AQ17" s="44"/>
      <c r="AR17" s="44">
        <f>IFERROR(__xludf.DUMMYFUNCTION("""COMPUTED_VALUE"""),9.0)</f>
        <v>9</v>
      </c>
      <c r="AS17" s="44">
        <f>IFERROR(__xludf.DUMMYFUNCTION("""COMPUTED_VALUE"""),1.0)</f>
        <v>1</v>
      </c>
      <c r="AT17" s="44"/>
      <c r="AU17" s="44">
        <f>IFERROR(__xludf.DUMMYFUNCTION("""COMPUTED_VALUE"""),47.0)</f>
        <v>47</v>
      </c>
      <c r="AV17" s="44">
        <f>IFERROR(__xludf.DUMMYFUNCTION("""COMPUTED_VALUE"""),2.0)</f>
        <v>2</v>
      </c>
      <c r="AW17" s="44"/>
      <c r="AX17" s="45">
        <f t="shared" si="2"/>
        <v>262</v>
      </c>
    </row>
    <row r="18" ht="15.75" customHeight="1">
      <c r="A18" s="46" t="s">
        <v>25</v>
      </c>
      <c r="B18" s="47" t="s">
        <v>264</v>
      </c>
      <c r="C18" s="48">
        <v>1.0</v>
      </c>
      <c r="D18" s="48">
        <v>441.0</v>
      </c>
      <c r="E18" s="49">
        <f>IFERROR(__xludf.DUMMYFUNCTION("""COMPUTED_VALUE"""),215.0)</f>
        <v>215</v>
      </c>
      <c r="F18" s="49">
        <f>IFERROR(__xludf.DUMMYFUNCTION("""COMPUTED_VALUE"""),5.0)</f>
        <v>5</v>
      </c>
      <c r="G18" s="49">
        <f>IFERROR(__xludf.DUMMYFUNCTION("""COMPUTED_VALUE"""),1.0)</f>
        <v>1</v>
      </c>
      <c r="H18" s="49">
        <f>IFERROR(__xludf.DUMMYFUNCTION("""COMPUTED_VALUE"""),213.0)</f>
        <v>213</v>
      </c>
      <c r="I18" s="44">
        <f>IFERROR(__xludf.DUMMYFUNCTION("""COMPUTED_VALUE"""),1.0)</f>
        <v>1</v>
      </c>
      <c r="J18" s="44"/>
      <c r="K18" s="44"/>
      <c r="L18" s="44">
        <f>IFERROR(__xludf.DUMMYFUNCTION("""COMPUTED_VALUE"""),1.0)</f>
        <v>1</v>
      </c>
      <c r="M18" s="44"/>
      <c r="N18" s="44"/>
      <c r="O18" s="44"/>
      <c r="P18" s="44"/>
      <c r="Q18" s="44">
        <f>IFERROR(__xludf.DUMMYFUNCTION("""COMPUTED_VALUE"""),1.0)</f>
        <v>1</v>
      </c>
      <c r="R18" s="44">
        <f>IFERROR(__xludf.DUMMYFUNCTION("""COMPUTED_VALUE"""),38.0)</f>
        <v>38</v>
      </c>
      <c r="S18" s="44">
        <f>IFERROR(__xludf.DUMMYFUNCTION("""COMPUTED_VALUE"""),1.0)</f>
        <v>1</v>
      </c>
      <c r="T18" s="44"/>
      <c r="U18" s="44"/>
      <c r="V18" s="44"/>
      <c r="W18" s="44"/>
      <c r="X18" s="44"/>
      <c r="Y18" s="44"/>
      <c r="Z18" s="44"/>
      <c r="AA18" s="44">
        <f>IFERROR(__xludf.DUMMYFUNCTION("""COMPUTED_VALUE"""),1.0)</f>
        <v>1</v>
      </c>
      <c r="AB18" s="44"/>
      <c r="AC18" s="44"/>
      <c r="AD18" s="44">
        <f>IFERROR(__xludf.DUMMYFUNCTION("""COMPUTED_VALUE"""),1.0)</f>
        <v>1</v>
      </c>
      <c r="AE18" s="44"/>
      <c r="AF18" s="44"/>
      <c r="AG18" s="44"/>
      <c r="AH18" s="44"/>
      <c r="AI18" s="44"/>
      <c r="AJ18" s="44"/>
      <c r="AK18" s="44"/>
      <c r="AL18" s="44"/>
      <c r="AM18" s="44">
        <f>IFERROR(__xludf.DUMMYFUNCTION("""COMPUTED_VALUE"""),67.0)</f>
        <v>67</v>
      </c>
      <c r="AN18" s="44"/>
      <c r="AO18" s="44"/>
      <c r="AP18" s="44"/>
      <c r="AQ18" s="44"/>
      <c r="AR18" s="44">
        <f>IFERROR(__xludf.DUMMYFUNCTION("""COMPUTED_VALUE"""),5.0)</f>
        <v>5</v>
      </c>
      <c r="AS18" s="44"/>
      <c r="AT18" s="44"/>
      <c r="AU18" s="44">
        <f>IFERROR(__xludf.DUMMYFUNCTION("""COMPUTED_VALUE"""),97.0)</f>
        <v>97</v>
      </c>
      <c r="AV18" s="44"/>
      <c r="AW18" s="44"/>
      <c r="AX18" s="45">
        <f t="shared" si="2"/>
        <v>213</v>
      </c>
    </row>
    <row r="19" ht="15.75" customHeight="1">
      <c r="A19" s="46" t="s">
        <v>25</v>
      </c>
      <c r="B19" s="47" t="s">
        <v>264</v>
      </c>
      <c r="C19" s="48">
        <v>2.0</v>
      </c>
      <c r="D19" s="48">
        <v>439.0</v>
      </c>
      <c r="E19" s="49">
        <f>IFERROR(__xludf.DUMMYFUNCTION("""COMPUTED_VALUE"""),202.0)</f>
        <v>202</v>
      </c>
      <c r="F19" s="49">
        <f>IFERROR(__xludf.DUMMYFUNCTION("""COMPUTED_VALUE"""),1.0)</f>
        <v>1</v>
      </c>
      <c r="G19" s="49">
        <f>IFERROR(__xludf.DUMMYFUNCTION("""COMPUTED_VALUE"""),1.0)</f>
        <v>1</v>
      </c>
      <c r="H19" s="49">
        <f>IFERROR(__xludf.DUMMYFUNCTION("""COMPUTED_VALUE"""),201.0)</f>
        <v>201</v>
      </c>
      <c r="I19" s="44">
        <f>IFERROR(__xludf.DUMMYFUNCTION("""COMPUTED_VALUE"""),2.0)</f>
        <v>2</v>
      </c>
      <c r="J19" s="44">
        <f>IFERROR(__xludf.DUMMYFUNCTION("""COMPUTED_VALUE"""),2.0)</f>
        <v>2</v>
      </c>
      <c r="K19" s="44"/>
      <c r="L19" s="44"/>
      <c r="M19" s="44"/>
      <c r="N19" s="44"/>
      <c r="O19" s="44"/>
      <c r="P19" s="44"/>
      <c r="Q19" s="44"/>
      <c r="R19" s="44">
        <f>IFERROR(__xludf.DUMMYFUNCTION("""COMPUTED_VALUE"""),38.0)</f>
        <v>38</v>
      </c>
      <c r="S19" s="44"/>
      <c r="T19" s="44"/>
      <c r="U19" s="44"/>
      <c r="V19" s="44"/>
      <c r="W19" s="44"/>
      <c r="X19" s="44"/>
      <c r="Y19" s="44"/>
      <c r="Z19" s="44"/>
      <c r="AA19" s="44"/>
      <c r="AB19" s="44"/>
      <c r="AC19" s="44"/>
      <c r="AD19" s="44"/>
      <c r="AE19" s="44"/>
      <c r="AF19" s="44"/>
      <c r="AG19" s="44"/>
      <c r="AH19" s="44"/>
      <c r="AI19" s="44"/>
      <c r="AJ19" s="44"/>
      <c r="AK19" s="44">
        <f>IFERROR(__xludf.DUMMYFUNCTION("""COMPUTED_VALUE"""),1.0)</f>
        <v>1</v>
      </c>
      <c r="AL19" s="44"/>
      <c r="AM19" s="44">
        <f>IFERROR(__xludf.DUMMYFUNCTION("""COMPUTED_VALUE"""),67.0)</f>
        <v>67</v>
      </c>
      <c r="AN19" s="44"/>
      <c r="AO19" s="44"/>
      <c r="AP19" s="44"/>
      <c r="AQ19" s="44"/>
      <c r="AR19" s="44">
        <f>IFERROR(__xludf.DUMMYFUNCTION("""COMPUTED_VALUE"""),2.0)</f>
        <v>2</v>
      </c>
      <c r="AS19" s="44">
        <f>IFERROR(__xludf.DUMMYFUNCTION("""COMPUTED_VALUE"""),1.0)</f>
        <v>1</v>
      </c>
      <c r="AT19" s="44"/>
      <c r="AU19" s="44">
        <f>IFERROR(__xludf.DUMMYFUNCTION("""COMPUTED_VALUE"""),86.0)</f>
        <v>86</v>
      </c>
      <c r="AV19" s="44">
        <f>IFERROR(__xludf.DUMMYFUNCTION("""COMPUTED_VALUE"""),2.0)</f>
        <v>2</v>
      </c>
      <c r="AW19" s="44"/>
      <c r="AX19" s="45">
        <f t="shared" si="2"/>
        <v>201</v>
      </c>
    </row>
    <row r="20" ht="15.75" customHeight="1">
      <c r="A20" s="46" t="s">
        <v>25</v>
      </c>
      <c r="B20" s="47" t="s">
        <v>264</v>
      </c>
      <c r="C20" s="48">
        <v>3.0</v>
      </c>
      <c r="D20" s="48">
        <v>440.0</v>
      </c>
      <c r="E20" s="49">
        <f>IFERROR(__xludf.DUMMYFUNCTION("""COMPUTED_VALUE"""),218.0)</f>
        <v>218</v>
      </c>
      <c r="F20" s="49">
        <f>IFERROR(__xludf.DUMMYFUNCTION("""COMPUTED_VALUE"""),3.0)</f>
        <v>3</v>
      </c>
      <c r="G20" s="49">
        <f>IFERROR(__xludf.DUMMYFUNCTION("""COMPUTED_VALUE"""),0.0)</f>
        <v>0</v>
      </c>
      <c r="H20" s="49">
        <f>IFERROR(__xludf.DUMMYFUNCTION("""COMPUTED_VALUE"""),218.0)</f>
        <v>218</v>
      </c>
      <c r="I20" s="44">
        <f>IFERROR(__xludf.DUMMYFUNCTION("""COMPUTED_VALUE"""),2.0)</f>
        <v>2</v>
      </c>
      <c r="J20" s="44"/>
      <c r="K20" s="44"/>
      <c r="L20" s="44"/>
      <c r="M20" s="44"/>
      <c r="N20" s="44"/>
      <c r="O20" s="44"/>
      <c r="P20" s="44"/>
      <c r="Q20" s="44"/>
      <c r="R20" s="44">
        <f>IFERROR(__xludf.DUMMYFUNCTION("""COMPUTED_VALUE"""),54.0)</f>
        <v>54</v>
      </c>
      <c r="S20" s="44"/>
      <c r="T20" s="44"/>
      <c r="U20" s="44"/>
      <c r="V20" s="44"/>
      <c r="W20" s="44"/>
      <c r="X20" s="44"/>
      <c r="Y20" s="44">
        <f>IFERROR(__xludf.DUMMYFUNCTION("""COMPUTED_VALUE"""),1.0)</f>
        <v>1</v>
      </c>
      <c r="Z20" s="44"/>
      <c r="AA20" s="44"/>
      <c r="AB20" s="44"/>
      <c r="AC20" s="44">
        <f>IFERROR(__xludf.DUMMYFUNCTION("""COMPUTED_VALUE"""),2.0)</f>
        <v>2</v>
      </c>
      <c r="AD20" s="44"/>
      <c r="AE20" s="44"/>
      <c r="AF20" s="44"/>
      <c r="AG20" s="44"/>
      <c r="AH20" s="44"/>
      <c r="AI20" s="44">
        <f>IFERROR(__xludf.DUMMYFUNCTION("""COMPUTED_VALUE"""),1.0)</f>
        <v>1</v>
      </c>
      <c r="AJ20" s="44"/>
      <c r="AK20" s="44">
        <f>IFERROR(__xludf.DUMMYFUNCTION("""COMPUTED_VALUE"""),1.0)</f>
        <v>1</v>
      </c>
      <c r="AL20" s="44"/>
      <c r="AM20" s="44">
        <f>IFERROR(__xludf.DUMMYFUNCTION("""COMPUTED_VALUE"""),65.0)</f>
        <v>65</v>
      </c>
      <c r="AN20" s="44"/>
      <c r="AO20" s="44"/>
      <c r="AP20" s="44"/>
      <c r="AQ20" s="44"/>
      <c r="AR20" s="44">
        <f>IFERROR(__xludf.DUMMYFUNCTION("""COMPUTED_VALUE"""),3.0)</f>
        <v>3</v>
      </c>
      <c r="AS20" s="44"/>
      <c r="AT20" s="44"/>
      <c r="AU20" s="44">
        <f>IFERROR(__xludf.DUMMYFUNCTION("""COMPUTED_VALUE"""),87.0)</f>
        <v>87</v>
      </c>
      <c r="AV20" s="44">
        <f>IFERROR(__xludf.DUMMYFUNCTION("""COMPUTED_VALUE"""),2.0)</f>
        <v>2</v>
      </c>
      <c r="AW20" s="44"/>
      <c r="AX20" s="45">
        <f t="shared" si="2"/>
        <v>218</v>
      </c>
    </row>
    <row r="21" ht="15.75" customHeight="1">
      <c r="A21" s="46" t="s">
        <v>25</v>
      </c>
      <c r="B21" s="47" t="s">
        <v>264</v>
      </c>
      <c r="C21" s="48">
        <v>4.0</v>
      </c>
      <c r="D21" s="48">
        <v>440.0</v>
      </c>
      <c r="E21" s="49">
        <f>IFERROR(__xludf.DUMMYFUNCTION("""COMPUTED_VALUE"""),213.0)</f>
        <v>213</v>
      </c>
      <c r="F21" s="49">
        <f>IFERROR(__xludf.DUMMYFUNCTION("""COMPUTED_VALUE"""),4.0)</f>
        <v>4</v>
      </c>
      <c r="G21" s="49">
        <f>IFERROR(__xludf.DUMMYFUNCTION("""COMPUTED_VALUE"""),0.0)</f>
        <v>0</v>
      </c>
      <c r="H21" s="49">
        <f>IFERROR(__xludf.DUMMYFUNCTION("""COMPUTED_VALUE"""),213.0)</f>
        <v>213</v>
      </c>
      <c r="I21" s="44"/>
      <c r="J21" s="44">
        <f>IFERROR(__xludf.DUMMYFUNCTION("""COMPUTED_VALUE"""),1.0)</f>
        <v>1</v>
      </c>
      <c r="K21" s="44"/>
      <c r="L21" s="44"/>
      <c r="M21" s="44"/>
      <c r="N21" s="44"/>
      <c r="O21" s="44"/>
      <c r="P21" s="44"/>
      <c r="Q21" s="44"/>
      <c r="R21" s="44">
        <f>IFERROR(__xludf.DUMMYFUNCTION("""COMPUTED_VALUE"""),29.0)</f>
        <v>29</v>
      </c>
      <c r="S21" s="44">
        <f>IFERROR(__xludf.DUMMYFUNCTION("""COMPUTED_VALUE"""),1.0)</f>
        <v>1</v>
      </c>
      <c r="T21" s="44"/>
      <c r="U21" s="44">
        <f>IFERROR(__xludf.DUMMYFUNCTION("""COMPUTED_VALUE"""),1.0)</f>
        <v>1</v>
      </c>
      <c r="V21" s="44"/>
      <c r="W21" s="44">
        <f>IFERROR(__xludf.DUMMYFUNCTION("""COMPUTED_VALUE"""),1.0)</f>
        <v>1</v>
      </c>
      <c r="X21" s="44"/>
      <c r="Y21" s="44"/>
      <c r="Z21" s="44">
        <f>IFERROR(__xludf.DUMMYFUNCTION("""COMPUTED_VALUE"""),2.0)</f>
        <v>2</v>
      </c>
      <c r="AA21" s="44"/>
      <c r="AB21" s="44"/>
      <c r="AC21" s="44"/>
      <c r="AD21" s="44"/>
      <c r="AE21" s="44"/>
      <c r="AF21" s="44"/>
      <c r="AG21" s="44"/>
      <c r="AH21" s="44"/>
      <c r="AI21" s="44"/>
      <c r="AJ21" s="44"/>
      <c r="AK21" s="44"/>
      <c r="AL21" s="44"/>
      <c r="AM21" s="44">
        <f>IFERROR(__xludf.DUMMYFUNCTION("""COMPUTED_VALUE"""),84.0)</f>
        <v>84</v>
      </c>
      <c r="AN21" s="44"/>
      <c r="AO21" s="44"/>
      <c r="AP21" s="44"/>
      <c r="AQ21" s="44"/>
      <c r="AR21" s="44">
        <f>IFERROR(__xludf.DUMMYFUNCTION("""COMPUTED_VALUE"""),4.0)</f>
        <v>4</v>
      </c>
      <c r="AS21" s="44">
        <f>IFERROR(__xludf.DUMMYFUNCTION("""COMPUTED_VALUE"""),2.0)</f>
        <v>2</v>
      </c>
      <c r="AT21" s="44"/>
      <c r="AU21" s="44">
        <f>IFERROR(__xludf.DUMMYFUNCTION("""COMPUTED_VALUE"""),86.0)</f>
        <v>86</v>
      </c>
      <c r="AV21" s="44">
        <f>IFERROR(__xludf.DUMMYFUNCTION("""COMPUTED_VALUE"""),2.0)</f>
        <v>2</v>
      </c>
      <c r="AW21" s="44"/>
      <c r="AX21" s="45">
        <f t="shared" si="2"/>
        <v>213</v>
      </c>
    </row>
    <row r="22" ht="15.75" customHeight="1">
      <c r="A22" s="46" t="s">
        <v>25</v>
      </c>
      <c r="B22" s="47" t="s">
        <v>265</v>
      </c>
      <c r="C22" s="48">
        <v>1.0</v>
      </c>
      <c r="D22" s="48">
        <v>579.0</v>
      </c>
      <c r="E22" s="49">
        <f>IFERROR(__xludf.DUMMYFUNCTION("""COMPUTED_VALUE"""),306.0)</f>
        <v>306</v>
      </c>
      <c r="F22" s="49">
        <f>IFERROR(__xludf.DUMMYFUNCTION("""COMPUTED_VALUE"""),4.0)</f>
        <v>4</v>
      </c>
      <c r="G22" s="49">
        <f>IFERROR(__xludf.DUMMYFUNCTION("""COMPUTED_VALUE"""),1.0)</f>
        <v>1</v>
      </c>
      <c r="H22" s="49">
        <f>IFERROR(__xludf.DUMMYFUNCTION("""COMPUTED_VALUE"""),305.0)</f>
        <v>305</v>
      </c>
      <c r="I22" s="44">
        <f>IFERROR(__xludf.DUMMYFUNCTION("""COMPUTED_VALUE"""),3.0)</f>
        <v>3</v>
      </c>
      <c r="J22" s="44">
        <f>IFERROR(__xludf.DUMMYFUNCTION("""COMPUTED_VALUE"""),3.0)</f>
        <v>3</v>
      </c>
      <c r="K22" s="44"/>
      <c r="L22" s="44"/>
      <c r="M22" s="44"/>
      <c r="N22" s="44"/>
      <c r="O22" s="44"/>
      <c r="P22" s="44"/>
      <c r="Q22" s="44"/>
      <c r="R22" s="44">
        <f>IFERROR(__xludf.DUMMYFUNCTION("""COMPUTED_VALUE"""),181.0)</f>
        <v>181</v>
      </c>
      <c r="S22" s="44"/>
      <c r="T22" s="44">
        <f>IFERROR(__xludf.DUMMYFUNCTION("""COMPUTED_VALUE"""),1.0)</f>
        <v>1</v>
      </c>
      <c r="U22" s="44"/>
      <c r="V22" s="44"/>
      <c r="W22" s="44"/>
      <c r="X22" s="44">
        <f>IFERROR(__xludf.DUMMYFUNCTION("""COMPUTED_VALUE"""),1.0)</f>
        <v>1</v>
      </c>
      <c r="Y22" s="44"/>
      <c r="Z22" s="44">
        <f>IFERROR(__xludf.DUMMYFUNCTION("""COMPUTED_VALUE"""),1.0)</f>
        <v>1</v>
      </c>
      <c r="AA22" s="44"/>
      <c r="AB22" s="44"/>
      <c r="AC22" s="44">
        <f>IFERROR(__xludf.DUMMYFUNCTION("""COMPUTED_VALUE"""),1.0)</f>
        <v>1</v>
      </c>
      <c r="AD22" s="44"/>
      <c r="AE22" s="44"/>
      <c r="AF22" s="44"/>
      <c r="AG22" s="44"/>
      <c r="AH22" s="44"/>
      <c r="AI22" s="44"/>
      <c r="AJ22" s="44"/>
      <c r="AK22" s="44"/>
      <c r="AL22" s="44"/>
      <c r="AM22" s="44">
        <f>IFERROR(__xludf.DUMMYFUNCTION("""COMPUTED_VALUE"""),48.0)</f>
        <v>48</v>
      </c>
      <c r="AN22" s="44"/>
      <c r="AO22" s="44"/>
      <c r="AP22" s="44"/>
      <c r="AQ22" s="44"/>
      <c r="AR22" s="44">
        <f>IFERROR(__xludf.DUMMYFUNCTION("""COMPUTED_VALUE"""),5.0)</f>
        <v>5</v>
      </c>
      <c r="AS22" s="44">
        <f>IFERROR(__xludf.DUMMYFUNCTION("""COMPUTED_VALUE"""),1.0)</f>
        <v>1</v>
      </c>
      <c r="AT22" s="44"/>
      <c r="AU22" s="44">
        <f>IFERROR(__xludf.DUMMYFUNCTION("""COMPUTED_VALUE"""),60.0)</f>
        <v>60</v>
      </c>
      <c r="AV22" s="44"/>
      <c r="AW22" s="44"/>
      <c r="AX22" s="45">
        <f t="shared" si="2"/>
        <v>305</v>
      </c>
    </row>
    <row r="23" ht="15.75" customHeight="1">
      <c r="A23" s="46" t="s">
        <v>25</v>
      </c>
      <c r="B23" s="47" t="s">
        <v>265</v>
      </c>
      <c r="C23" s="48">
        <v>2.0</v>
      </c>
      <c r="D23" s="48">
        <v>441.0</v>
      </c>
      <c r="E23" s="49">
        <f>IFERROR(__xludf.DUMMYFUNCTION("""COMPUTED_VALUE"""),179.0)</f>
        <v>179</v>
      </c>
      <c r="F23" s="49">
        <f>IFERROR(__xludf.DUMMYFUNCTION("""COMPUTED_VALUE"""),1.0)</f>
        <v>1</v>
      </c>
      <c r="G23" s="49">
        <f>IFERROR(__xludf.DUMMYFUNCTION("""COMPUTED_VALUE"""),0.0)</f>
        <v>0</v>
      </c>
      <c r="H23" s="49">
        <f>IFERROR(__xludf.DUMMYFUNCTION("""COMPUTED_VALUE"""),179.0)</f>
        <v>179</v>
      </c>
      <c r="I23" s="44">
        <f>IFERROR(__xludf.DUMMYFUNCTION("""COMPUTED_VALUE"""),1.0)</f>
        <v>1</v>
      </c>
      <c r="J23" s="44"/>
      <c r="K23" s="44"/>
      <c r="L23" s="44"/>
      <c r="M23" s="44"/>
      <c r="N23" s="44"/>
      <c r="O23" s="44"/>
      <c r="P23" s="44"/>
      <c r="Q23" s="44"/>
      <c r="R23" s="44">
        <f>IFERROR(__xludf.DUMMYFUNCTION("""COMPUTED_VALUE"""),109.0)</f>
        <v>109</v>
      </c>
      <c r="S23" s="44"/>
      <c r="T23" s="44"/>
      <c r="U23" s="44"/>
      <c r="V23" s="44"/>
      <c r="W23" s="44"/>
      <c r="X23" s="44"/>
      <c r="Y23" s="44"/>
      <c r="Z23" s="44"/>
      <c r="AA23" s="44"/>
      <c r="AB23" s="44"/>
      <c r="AC23" s="44"/>
      <c r="AD23" s="44"/>
      <c r="AE23" s="44"/>
      <c r="AF23" s="44"/>
      <c r="AG23" s="44"/>
      <c r="AH23" s="44"/>
      <c r="AI23" s="44"/>
      <c r="AJ23" s="44"/>
      <c r="AK23" s="44"/>
      <c r="AL23" s="44"/>
      <c r="AM23" s="44">
        <f>IFERROR(__xludf.DUMMYFUNCTION("""COMPUTED_VALUE"""),34.0)</f>
        <v>34</v>
      </c>
      <c r="AN23" s="44"/>
      <c r="AO23" s="44"/>
      <c r="AP23" s="44"/>
      <c r="AQ23" s="44"/>
      <c r="AR23" s="44">
        <f>IFERROR(__xludf.DUMMYFUNCTION("""COMPUTED_VALUE"""),3.0)</f>
        <v>3</v>
      </c>
      <c r="AS23" s="44">
        <f>IFERROR(__xludf.DUMMYFUNCTION("""COMPUTED_VALUE"""),2.0)</f>
        <v>2</v>
      </c>
      <c r="AT23" s="44"/>
      <c r="AU23" s="44">
        <f>IFERROR(__xludf.DUMMYFUNCTION("""COMPUTED_VALUE"""),28.0)</f>
        <v>28</v>
      </c>
      <c r="AV23" s="44">
        <f>IFERROR(__xludf.DUMMYFUNCTION("""COMPUTED_VALUE"""),1.0)</f>
        <v>1</v>
      </c>
      <c r="AW23" s="44">
        <f>IFERROR(__xludf.DUMMYFUNCTION("""COMPUTED_VALUE"""),1.0)</f>
        <v>1</v>
      </c>
      <c r="AX23" s="45">
        <f t="shared" si="2"/>
        <v>179</v>
      </c>
    </row>
  </sheetData>
  <conditionalFormatting sqref="AX4:AX23">
    <cfRule type="cellIs" dxfId="4" priority="1" operator="equal">
      <formula>H4</formula>
    </cfRule>
  </conditionalFormatting>
  <conditionalFormatting sqref="AX4:AX23">
    <cfRule type="cellIs" dxfId="5" priority="2" operator="notEqual">
      <formula>H4</formula>
    </cfRule>
  </conditionalFormatting>
  <dataValidations>
    <dataValidation type="decimal" allowBlank="1" showDropDown="1" sqref="F4:X23">
      <formula1>0.0</formula1>
      <formula2>600.0</formula2>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12.63"/>
    <col customWidth="1" min="3" max="3" width="11.0"/>
    <col customWidth="1" min="4" max="4" width="13.13"/>
    <col customWidth="1" min="5" max="50" width="9.5"/>
  </cols>
  <sheetData>
    <row r="1" ht="111.0" customHeight="1">
      <c r="A1" s="27"/>
      <c r="B1" s="27"/>
      <c r="C1" s="27"/>
      <c r="D1" s="28">
        <f>SUM(D4:D10)</f>
        <v>3786</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SUM(E4:E10)</f>
        <v>2232</v>
      </c>
      <c r="F2" s="10">
        <f t="shared" si="1"/>
        <v>32</v>
      </c>
      <c r="G2" s="10">
        <f t="shared" si="1"/>
        <v>10</v>
      </c>
      <c r="H2" s="10">
        <f t="shared" si="1"/>
        <v>2222</v>
      </c>
      <c r="I2" s="11">
        <f t="shared" si="1"/>
        <v>6</v>
      </c>
      <c r="J2" s="11">
        <f t="shared" si="1"/>
        <v>10</v>
      </c>
      <c r="K2" s="11">
        <f t="shared" si="1"/>
        <v>5</v>
      </c>
      <c r="L2" s="11">
        <f t="shared" si="1"/>
        <v>1</v>
      </c>
      <c r="M2" s="11">
        <f t="shared" si="1"/>
        <v>5</v>
      </c>
      <c r="N2" s="11">
        <f t="shared" si="1"/>
        <v>4</v>
      </c>
      <c r="O2" s="11">
        <f t="shared" si="1"/>
        <v>1</v>
      </c>
      <c r="P2" s="11">
        <f t="shared" si="1"/>
        <v>1</v>
      </c>
      <c r="Q2" s="11">
        <f t="shared" si="1"/>
        <v>0</v>
      </c>
      <c r="R2" s="11">
        <f t="shared" si="1"/>
        <v>392</v>
      </c>
      <c r="S2" s="11">
        <f t="shared" si="1"/>
        <v>3</v>
      </c>
      <c r="T2" s="11">
        <f t="shared" si="1"/>
        <v>1</v>
      </c>
      <c r="U2" s="11">
        <f t="shared" si="1"/>
        <v>1</v>
      </c>
      <c r="V2" s="11">
        <f t="shared" si="1"/>
        <v>0</v>
      </c>
      <c r="W2" s="11">
        <f t="shared" si="1"/>
        <v>0</v>
      </c>
      <c r="X2" s="11">
        <f t="shared" si="1"/>
        <v>0</v>
      </c>
      <c r="Y2" s="11">
        <f t="shared" si="1"/>
        <v>2</v>
      </c>
      <c r="Z2" s="11">
        <f t="shared" si="1"/>
        <v>1</v>
      </c>
      <c r="AA2" s="11">
        <f t="shared" si="1"/>
        <v>5</v>
      </c>
      <c r="AB2" s="11">
        <f t="shared" si="1"/>
        <v>0</v>
      </c>
      <c r="AC2" s="11">
        <f t="shared" si="1"/>
        <v>1</v>
      </c>
      <c r="AD2" s="11">
        <f t="shared" si="1"/>
        <v>1</v>
      </c>
      <c r="AE2" s="11">
        <f t="shared" si="1"/>
        <v>2</v>
      </c>
      <c r="AF2" s="11">
        <f t="shared" si="1"/>
        <v>0</v>
      </c>
      <c r="AG2" s="11">
        <f t="shared" si="1"/>
        <v>0</v>
      </c>
      <c r="AH2" s="11">
        <f t="shared" si="1"/>
        <v>0</v>
      </c>
      <c r="AI2" s="11">
        <f t="shared" si="1"/>
        <v>1</v>
      </c>
      <c r="AJ2" s="11">
        <f t="shared" si="1"/>
        <v>4</v>
      </c>
      <c r="AK2" s="11">
        <f t="shared" si="1"/>
        <v>1</v>
      </c>
      <c r="AL2" s="11">
        <f t="shared" si="1"/>
        <v>0</v>
      </c>
      <c r="AM2" s="11">
        <f t="shared" si="1"/>
        <v>27</v>
      </c>
      <c r="AN2" s="11">
        <f t="shared" si="1"/>
        <v>3</v>
      </c>
      <c r="AO2" s="11">
        <f t="shared" si="1"/>
        <v>2</v>
      </c>
      <c r="AP2" s="11">
        <f t="shared" si="1"/>
        <v>2</v>
      </c>
      <c r="AQ2" s="11">
        <f t="shared" si="1"/>
        <v>6</v>
      </c>
      <c r="AR2" s="11">
        <f t="shared" si="1"/>
        <v>582</v>
      </c>
      <c r="AS2" s="11">
        <f t="shared" si="1"/>
        <v>3</v>
      </c>
      <c r="AT2" s="11">
        <f t="shared" si="1"/>
        <v>1</v>
      </c>
      <c r="AU2" s="11">
        <f t="shared" si="1"/>
        <v>1123</v>
      </c>
      <c r="AV2" s="11">
        <f t="shared" si="1"/>
        <v>14</v>
      </c>
      <c r="AW2" s="11">
        <f t="shared" si="1"/>
        <v>11</v>
      </c>
      <c r="AX2" s="34">
        <f t="shared" si="1"/>
        <v>2222</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26</v>
      </c>
      <c r="B4" s="40" t="s">
        <v>26</v>
      </c>
      <c r="C4" s="41">
        <v>1.0</v>
      </c>
      <c r="D4" s="41">
        <v>592.0</v>
      </c>
      <c r="E4" s="49">
        <f>IFERROR(__xludf.DUMMYFUNCTION("IMPORTRANGE(""https://docs.google.com/spreadsheets/d/1ZPAmn6qGp-ulan_jB_kHogZ8jpifEU_22R2JgpTSbI8/edit?gid=0#gid=0"",""E4:AW10"")"),357.0)</f>
        <v>357</v>
      </c>
      <c r="F4" s="49">
        <f>IFERROR(__xludf.DUMMYFUNCTION("""COMPUTED_VALUE"""),2.0)</f>
        <v>2</v>
      </c>
      <c r="G4" s="49">
        <f>IFERROR(__xludf.DUMMYFUNCTION("""COMPUTED_VALUE"""),3.0)</f>
        <v>3</v>
      </c>
      <c r="H4" s="49">
        <f>IFERROR(__xludf.DUMMYFUNCTION("""COMPUTED_VALUE"""),354.0)</f>
        <v>354</v>
      </c>
      <c r="I4" s="44"/>
      <c r="J4" s="44"/>
      <c r="K4" s="44"/>
      <c r="L4" s="44"/>
      <c r="M4" s="44"/>
      <c r="N4" s="44"/>
      <c r="O4" s="44"/>
      <c r="P4" s="44"/>
      <c r="Q4" s="44"/>
      <c r="R4" s="44">
        <f>IFERROR(__xludf.DUMMYFUNCTION("""COMPUTED_VALUE"""),65.0)</f>
        <v>65</v>
      </c>
      <c r="S4" s="44"/>
      <c r="T4" s="44"/>
      <c r="U4" s="44"/>
      <c r="V4" s="44"/>
      <c r="W4" s="44"/>
      <c r="X4" s="44"/>
      <c r="Y4" s="44">
        <f>IFERROR(__xludf.DUMMYFUNCTION("""COMPUTED_VALUE"""),1.0)</f>
        <v>1</v>
      </c>
      <c r="Z4" s="44"/>
      <c r="AA4" s="44"/>
      <c r="AB4" s="44"/>
      <c r="AC4" s="44"/>
      <c r="AD4" s="44"/>
      <c r="AE4" s="44"/>
      <c r="AF4" s="44"/>
      <c r="AG4" s="44"/>
      <c r="AH4" s="44"/>
      <c r="AI4" s="44"/>
      <c r="AJ4" s="44"/>
      <c r="AK4" s="44"/>
      <c r="AL4" s="44"/>
      <c r="AM4" s="44">
        <f>IFERROR(__xludf.DUMMYFUNCTION("""COMPUTED_VALUE"""),7.0)</f>
        <v>7</v>
      </c>
      <c r="AN4" s="44"/>
      <c r="AO4" s="44"/>
      <c r="AP4" s="44"/>
      <c r="AQ4" s="44">
        <f>IFERROR(__xludf.DUMMYFUNCTION("""COMPUTED_VALUE"""),2.0)</f>
        <v>2</v>
      </c>
      <c r="AR4" s="44">
        <f>IFERROR(__xludf.DUMMYFUNCTION("""COMPUTED_VALUE"""),91.0)</f>
        <v>91</v>
      </c>
      <c r="AS4" s="44"/>
      <c r="AT4" s="44"/>
      <c r="AU4" s="44">
        <f>IFERROR(__xludf.DUMMYFUNCTION("""COMPUTED_VALUE"""),185.0)</f>
        <v>185</v>
      </c>
      <c r="AV4" s="44"/>
      <c r="AW4" s="44">
        <f>IFERROR(__xludf.DUMMYFUNCTION("""COMPUTED_VALUE"""),3.0)</f>
        <v>3</v>
      </c>
      <c r="AX4" s="45">
        <f t="shared" ref="AX4:AX10" si="2">SUM(I4:AW4)</f>
        <v>354</v>
      </c>
    </row>
    <row r="5" ht="15.75" customHeight="1">
      <c r="A5" s="46" t="s">
        <v>26</v>
      </c>
      <c r="B5" s="47" t="s">
        <v>26</v>
      </c>
      <c r="C5" s="48">
        <v>2.0</v>
      </c>
      <c r="D5" s="48">
        <v>589.0</v>
      </c>
      <c r="E5" s="49">
        <f>IFERROR(__xludf.DUMMYFUNCTION("""COMPUTED_VALUE"""),365.0)</f>
        <v>365</v>
      </c>
      <c r="F5" s="49">
        <f>IFERROR(__xludf.DUMMYFUNCTION("""COMPUTED_VALUE"""),7.0)</f>
        <v>7</v>
      </c>
      <c r="G5" s="49">
        <f>IFERROR(__xludf.DUMMYFUNCTION("""COMPUTED_VALUE"""),2.0)</f>
        <v>2</v>
      </c>
      <c r="H5" s="49">
        <f>IFERROR(__xludf.DUMMYFUNCTION("""COMPUTED_VALUE"""),363.0)</f>
        <v>363</v>
      </c>
      <c r="I5" s="44">
        <f>IFERROR(__xludf.DUMMYFUNCTION("""COMPUTED_VALUE"""),2.0)</f>
        <v>2</v>
      </c>
      <c r="J5" s="44">
        <f>IFERROR(__xludf.DUMMYFUNCTION("""COMPUTED_VALUE"""),4.0)</f>
        <v>4</v>
      </c>
      <c r="K5" s="44">
        <f>IFERROR(__xludf.DUMMYFUNCTION("""COMPUTED_VALUE"""),1.0)</f>
        <v>1</v>
      </c>
      <c r="L5" s="44">
        <f>IFERROR(__xludf.DUMMYFUNCTION("""COMPUTED_VALUE"""),0.0)</f>
        <v>0</v>
      </c>
      <c r="M5" s="44">
        <f>IFERROR(__xludf.DUMMYFUNCTION("""COMPUTED_VALUE"""),2.0)</f>
        <v>2</v>
      </c>
      <c r="N5" s="44">
        <f>IFERROR(__xludf.DUMMYFUNCTION("""COMPUTED_VALUE"""),2.0)</f>
        <v>2</v>
      </c>
      <c r="O5" s="44">
        <f>IFERROR(__xludf.DUMMYFUNCTION("""COMPUTED_VALUE"""),0.0)</f>
        <v>0</v>
      </c>
      <c r="P5" s="44">
        <f>IFERROR(__xludf.DUMMYFUNCTION("""COMPUTED_VALUE"""),1.0)</f>
        <v>1</v>
      </c>
      <c r="Q5" s="44">
        <f>IFERROR(__xludf.DUMMYFUNCTION("""COMPUTED_VALUE"""),0.0)</f>
        <v>0</v>
      </c>
      <c r="R5" s="44">
        <f>IFERROR(__xludf.DUMMYFUNCTION("""COMPUTED_VALUE"""),50.0)</f>
        <v>50</v>
      </c>
      <c r="S5" s="44"/>
      <c r="T5" s="44"/>
      <c r="U5" s="44"/>
      <c r="V5" s="44"/>
      <c r="W5" s="44"/>
      <c r="X5" s="44"/>
      <c r="Y5" s="44"/>
      <c r="Z5" s="44"/>
      <c r="AA5" s="44"/>
      <c r="AB5" s="44"/>
      <c r="AC5" s="44"/>
      <c r="AD5" s="44"/>
      <c r="AE5" s="44"/>
      <c r="AF5" s="44"/>
      <c r="AG5" s="44"/>
      <c r="AH5" s="44"/>
      <c r="AI5" s="44"/>
      <c r="AJ5" s="44">
        <f>IFERROR(__xludf.DUMMYFUNCTION("""COMPUTED_VALUE"""),2.0)</f>
        <v>2</v>
      </c>
      <c r="AK5" s="44">
        <f>IFERROR(__xludf.DUMMYFUNCTION("""COMPUTED_VALUE"""),1.0)</f>
        <v>1</v>
      </c>
      <c r="AL5" s="44"/>
      <c r="AM5" s="44">
        <f>IFERROR(__xludf.DUMMYFUNCTION("""COMPUTED_VALUE"""),2.0)</f>
        <v>2</v>
      </c>
      <c r="AN5" s="44"/>
      <c r="AO5" s="44"/>
      <c r="AP5" s="44">
        <f>IFERROR(__xludf.DUMMYFUNCTION("""COMPUTED_VALUE"""),1.0)</f>
        <v>1</v>
      </c>
      <c r="AQ5" s="44">
        <f>IFERROR(__xludf.DUMMYFUNCTION("""COMPUTED_VALUE"""),2.0)</f>
        <v>2</v>
      </c>
      <c r="AR5" s="44">
        <f>IFERROR(__xludf.DUMMYFUNCTION("""COMPUTED_VALUE"""),109.0)</f>
        <v>109</v>
      </c>
      <c r="AS5" s="44"/>
      <c r="AT5" s="44">
        <f>IFERROR(__xludf.DUMMYFUNCTION("""COMPUTED_VALUE"""),1.0)</f>
        <v>1</v>
      </c>
      <c r="AU5" s="44">
        <f>IFERROR(__xludf.DUMMYFUNCTION("""COMPUTED_VALUE"""),182.0)</f>
        <v>182</v>
      </c>
      <c r="AV5" s="44"/>
      <c r="AW5" s="44">
        <f>IFERROR(__xludf.DUMMYFUNCTION("""COMPUTED_VALUE"""),1.0)</f>
        <v>1</v>
      </c>
      <c r="AX5" s="45">
        <f t="shared" si="2"/>
        <v>363</v>
      </c>
    </row>
    <row r="6" ht="15.75" customHeight="1">
      <c r="A6" s="46" t="s">
        <v>26</v>
      </c>
      <c r="B6" s="47" t="s">
        <v>26</v>
      </c>
      <c r="C6" s="48">
        <v>3.0</v>
      </c>
      <c r="D6" s="48">
        <v>595.0</v>
      </c>
      <c r="E6" s="49">
        <f>IFERROR(__xludf.DUMMYFUNCTION("""COMPUTED_VALUE"""),377.0)</f>
        <v>377</v>
      </c>
      <c r="F6" s="49">
        <f>IFERROR(__xludf.DUMMYFUNCTION("""COMPUTED_VALUE"""),4.0)</f>
        <v>4</v>
      </c>
      <c r="G6" s="49">
        <f>IFERROR(__xludf.DUMMYFUNCTION("""COMPUTED_VALUE"""),1.0)</f>
        <v>1</v>
      </c>
      <c r="H6" s="49">
        <f>IFERROR(__xludf.DUMMYFUNCTION("""COMPUTED_VALUE"""),376.0)</f>
        <v>376</v>
      </c>
      <c r="I6" s="44"/>
      <c r="J6" s="44">
        <f>IFERROR(__xludf.DUMMYFUNCTION("""COMPUTED_VALUE"""),2.0)</f>
        <v>2</v>
      </c>
      <c r="K6" s="44">
        <f>IFERROR(__xludf.DUMMYFUNCTION("""COMPUTED_VALUE"""),0.0)</f>
        <v>0</v>
      </c>
      <c r="L6" s="44">
        <f>IFERROR(__xludf.DUMMYFUNCTION("""COMPUTED_VALUE"""),0.0)</f>
        <v>0</v>
      </c>
      <c r="M6" s="44">
        <f>IFERROR(__xludf.DUMMYFUNCTION("""COMPUTED_VALUE"""),0.0)</f>
        <v>0</v>
      </c>
      <c r="N6" s="44">
        <f>IFERROR(__xludf.DUMMYFUNCTION("""COMPUTED_VALUE"""),0.0)</f>
        <v>0</v>
      </c>
      <c r="O6" s="44">
        <f>IFERROR(__xludf.DUMMYFUNCTION("""COMPUTED_VALUE"""),0.0)</f>
        <v>0</v>
      </c>
      <c r="P6" s="44">
        <f>IFERROR(__xludf.DUMMYFUNCTION("""COMPUTED_VALUE"""),0.0)</f>
        <v>0</v>
      </c>
      <c r="Q6" s="44">
        <f>IFERROR(__xludf.DUMMYFUNCTION("""COMPUTED_VALUE"""),0.0)</f>
        <v>0</v>
      </c>
      <c r="R6" s="44">
        <f>IFERROR(__xludf.DUMMYFUNCTION("""COMPUTED_VALUE"""),83.0)</f>
        <v>83</v>
      </c>
      <c r="S6" s="44">
        <f>IFERROR(__xludf.DUMMYFUNCTION("""COMPUTED_VALUE"""),0.0)</f>
        <v>0</v>
      </c>
      <c r="T6" s="44">
        <f>IFERROR(__xludf.DUMMYFUNCTION("""COMPUTED_VALUE"""),1.0)</f>
        <v>1</v>
      </c>
      <c r="U6" s="44">
        <f>IFERROR(__xludf.DUMMYFUNCTION("""COMPUTED_VALUE"""),0.0)</f>
        <v>0</v>
      </c>
      <c r="V6" s="44">
        <f>IFERROR(__xludf.DUMMYFUNCTION("""COMPUTED_VALUE"""),0.0)</f>
        <v>0</v>
      </c>
      <c r="W6" s="44">
        <f>IFERROR(__xludf.DUMMYFUNCTION("""COMPUTED_VALUE"""),0.0)</f>
        <v>0</v>
      </c>
      <c r="X6" s="44">
        <f>IFERROR(__xludf.DUMMYFUNCTION("""COMPUTED_VALUE"""),0.0)</f>
        <v>0</v>
      </c>
      <c r="Y6" s="44">
        <f>IFERROR(__xludf.DUMMYFUNCTION("""COMPUTED_VALUE"""),0.0)</f>
        <v>0</v>
      </c>
      <c r="Z6" s="44">
        <f>IFERROR(__xludf.DUMMYFUNCTION("""COMPUTED_VALUE"""),0.0)</f>
        <v>0</v>
      </c>
      <c r="AA6" s="44">
        <f>IFERROR(__xludf.DUMMYFUNCTION("""COMPUTED_VALUE"""),0.0)</f>
        <v>0</v>
      </c>
      <c r="AB6" s="44"/>
      <c r="AC6" s="44">
        <f>IFERROR(__xludf.DUMMYFUNCTION("""COMPUTED_VALUE"""),1.0)</f>
        <v>1</v>
      </c>
      <c r="AD6" s="44"/>
      <c r="AE6" s="44"/>
      <c r="AF6" s="44"/>
      <c r="AG6" s="44"/>
      <c r="AH6" s="44"/>
      <c r="AI6" s="44">
        <f>IFERROR(__xludf.DUMMYFUNCTION("""COMPUTED_VALUE"""),1.0)</f>
        <v>1</v>
      </c>
      <c r="AJ6" s="44"/>
      <c r="AK6" s="44"/>
      <c r="AL6" s="44"/>
      <c r="AM6" s="44">
        <f>IFERROR(__xludf.DUMMYFUNCTION("""COMPUTED_VALUE"""),5.0)</f>
        <v>5</v>
      </c>
      <c r="AN6" s="44">
        <f>IFERROR(__xludf.DUMMYFUNCTION("""COMPUTED_VALUE"""),1.0)</f>
        <v>1</v>
      </c>
      <c r="AO6" s="44"/>
      <c r="AP6" s="44"/>
      <c r="AQ6" s="44"/>
      <c r="AR6" s="44">
        <f>IFERROR(__xludf.DUMMYFUNCTION("""COMPUTED_VALUE"""),91.0)</f>
        <v>91</v>
      </c>
      <c r="AS6" s="44"/>
      <c r="AT6" s="44"/>
      <c r="AU6" s="44">
        <f>IFERROR(__xludf.DUMMYFUNCTION("""COMPUTED_VALUE"""),186.0)</f>
        <v>186</v>
      </c>
      <c r="AV6" s="44">
        <f>IFERROR(__xludf.DUMMYFUNCTION("""COMPUTED_VALUE"""),3.0)</f>
        <v>3</v>
      </c>
      <c r="AW6" s="44">
        <f>IFERROR(__xludf.DUMMYFUNCTION("""COMPUTED_VALUE"""),2.0)</f>
        <v>2</v>
      </c>
      <c r="AX6" s="45">
        <f t="shared" si="2"/>
        <v>376</v>
      </c>
    </row>
    <row r="7" ht="15.75" customHeight="1">
      <c r="A7" s="46" t="s">
        <v>26</v>
      </c>
      <c r="B7" s="47" t="s">
        <v>26</v>
      </c>
      <c r="C7" s="48">
        <v>4.0</v>
      </c>
      <c r="D7" s="48">
        <v>596.0</v>
      </c>
      <c r="E7" s="49">
        <f>IFERROR(__xludf.DUMMYFUNCTION("""COMPUTED_VALUE"""),360.0)</f>
        <v>360</v>
      </c>
      <c r="F7" s="49"/>
      <c r="G7" s="49">
        <f>IFERROR(__xludf.DUMMYFUNCTION("""COMPUTED_VALUE"""),1.0)</f>
        <v>1</v>
      </c>
      <c r="H7" s="49">
        <f>IFERROR(__xludf.DUMMYFUNCTION("""COMPUTED_VALUE"""),359.0)</f>
        <v>359</v>
      </c>
      <c r="I7" s="44">
        <f>IFERROR(__xludf.DUMMYFUNCTION("""COMPUTED_VALUE"""),1.0)</f>
        <v>1</v>
      </c>
      <c r="J7" s="44">
        <f>IFERROR(__xludf.DUMMYFUNCTION("""COMPUTED_VALUE"""),2.0)</f>
        <v>2</v>
      </c>
      <c r="K7" s="44">
        <f>IFERROR(__xludf.DUMMYFUNCTION("""COMPUTED_VALUE"""),3.0)</f>
        <v>3</v>
      </c>
      <c r="L7" s="44">
        <f>IFERROR(__xludf.DUMMYFUNCTION("""COMPUTED_VALUE"""),1.0)</f>
        <v>1</v>
      </c>
      <c r="M7" s="44"/>
      <c r="N7" s="44"/>
      <c r="O7" s="44"/>
      <c r="P7" s="44"/>
      <c r="Q7" s="44"/>
      <c r="R7" s="44">
        <f>IFERROR(__xludf.DUMMYFUNCTION("""COMPUTED_VALUE"""),49.0)</f>
        <v>49</v>
      </c>
      <c r="S7" s="44">
        <f>IFERROR(__xludf.DUMMYFUNCTION("""COMPUTED_VALUE"""),1.0)</f>
        <v>1</v>
      </c>
      <c r="T7" s="44"/>
      <c r="U7" s="44"/>
      <c r="V7" s="44"/>
      <c r="W7" s="44"/>
      <c r="X7" s="44"/>
      <c r="Y7" s="44"/>
      <c r="Z7" s="44"/>
      <c r="AA7" s="44">
        <f>IFERROR(__xludf.DUMMYFUNCTION("""COMPUTED_VALUE"""),2.0)</f>
        <v>2</v>
      </c>
      <c r="AB7" s="44"/>
      <c r="AC7" s="44"/>
      <c r="AD7" s="44"/>
      <c r="AE7" s="44"/>
      <c r="AF7" s="44"/>
      <c r="AG7" s="44"/>
      <c r="AH7" s="44"/>
      <c r="AI7" s="44"/>
      <c r="AJ7" s="44">
        <f>IFERROR(__xludf.DUMMYFUNCTION("""COMPUTED_VALUE"""),1.0)</f>
        <v>1</v>
      </c>
      <c r="AK7" s="44"/>
      <c r="AL7" s="44"/>
      <c r="AM7" s="44">
        <f>IFERROR(__xludf.DUMMYFUNCTION("""COMPUTED_VALUE"""),3.0)</f>
        <v>3</v>
      </c>
      <c r="AN7" s="44">
        <f>IFERROR(__xludf.DUMMYFUNCTION("""COMPUTED_VALUE"""),2.0)</f>
        <v>2</v>
      </c>
      <c r="AO7" s="44">
        <f>IFERROR(__xludf.DUMMYFUNCTION("""COMPUTED_VALUE"""),1.0)</f>
        <v>1</v>
      </c>
      <c r="AP7" s="44">
        <f>IFERROR(__xludf.DUMMYFUNCTION("""COMPUTED_VALUE"""),1.0)</f>
        <v>1</v>
      </c>
      <c r="AQ7" s="44"/>
      <c r="AR7" s="44">
        <f>IFERROR(__xludf.DUMMYFUNCTION("""COMPUTED_VALUE"""),95.0)</f>
        <v>95</v>
      </c>
      <c r="AS7" s="44">
        <f>IFERROR(__xludf.DUMMYFUNCTION("""COMPUTED_VALUE"""),1.0)</f>
        <v>1</v>
      </c>
      <c r="AT7" s="44"/>
      <c r="AU7" s="44">
        <f>IFERROR(__xludf.DUMMYFUNCTION("""COMPUTED_VALUE"""),187.0)</f>
        <v>187</v>
      </c>
      <c r="AV7" s="44">
        <f>IFERROR(__xludf.DUMMYFUNCTION("""COMPUTED_VALUE"""),8.0)</f>
        <v>8</v>
      </c>
      <c r="AW7" s="44">
        <f>IFERROR(__xludf.DUMMYFUNCTION("""COMPUTED_VALUE"""),1.0)</f>
        <v>1</v>
      </c>
      <c r="AX7" s="45">
        <f t="shared" si="2"/>
        <v>359</v>
      </c>
    </row>
    <row r="8" ht="15.75" customHeight="1">
      <c r="A8" s="46" t="s">
        <v>26</v>
      </c>
      <c r="B8" s="47" t="s">
        <v>26</v>
      </c>
      <c r="C8" s="48">
        <v>5.0</v>
      </c>
      <c r="D8" s="48">
        <v>594.0</v>
      </c>
      <c r="E8" s="49">
        <f>IFERROR(__xludf.DUMMYFUNCTION("""COMPUTED_VALUE"""),306.0)</f>
        <v>306</v>
      </c>
      <c r="F8" s="49">
        <f>IFERROR(__xludf.DUMMYFUNCTION("""COMPUTED_VALUE"""),8.0)</f>
        <v>8</v>
      </c>
      <c r="G8" s="49">
        <f>IFERROR(__xludf.DUMMYFUNCTION("""COMPUTED_VALUE"""),2.0)</f>
        <v>2</v>
      </c>
      <c r="H8" s="49">
        <f>IFERROR(__xludf.DUMMYFUNCTION("""COMPUTED_VALUE"""),304.0)</f>
        <v>304</v>
      </c>
      <c r="I8" s="44">
        <f>IFERROR(__xludf.DUMMYFUNCTION("""COMPUTED_VALUE"""),2.0)</f>
        <v>2</v>
      </c>
      <c r="J8" s="44"/>
      <c r="K8" s="44">
        <f>IFERROR(__xludf.DUMMYFUNCTION("""COMPUTED_VALUE"""),1.0)</f>
        <v>1</v>
      </c>
      <c r="L8" s="44"/>
      <c r="M8" s="44">
        <f>IFERROR(__xludf.DUMMYFUNCTION("""COMPUTED_VALUE"""),1.0)</f>
        <v>1</v>
      </c>
      <c r="N8" s="44">
        <f>IFERROR(__xludf.DUMMYFUNCTION("""COMPUTED_VALUE"""),2.0)</f>
        <v>2</v>
      </c>
      <c r="O8" s="44"/>
      <c r="P8" s="44"/>
      <c r="Q8" s="44"/>
      <c r="R8" s="44">
        <f>IFERROR(__xludf.DUMMYFUNCTION("""COMPUTED_VALUE"""),76.0)</f>
        <v>76</v>
      </c>
      <c r="S8" s="44"/>
      <c r="T8" s="44"/>
      <c r="U8" s="44">
        <f>IFERROR(__xludf.DUMMYFUNCTION("""COMPUTED_VALUE"""),1.0)</f>
        <v>1</v>
      </c>
      <c r="V8" s="44"/>
      <c r="W8" s="44"/>
      <c r="X8" s="44"/>
      <c r="Y8" s="44"/>
      <c r="Z8" s="44">
        <f>IFERROR(__xludf.DUMMYFUNCTION("""COMPUTED_VALUE"""),1.0)</f>
        <v>1</v>
      </c>
      <c r="AA8" s="44"/>
      <c r="AB8" s="44"/>
      <c r="AC8" s="44"/>
      <c r="AD8" s="44"/>
      <c r="AE8" s="44"/>
      <c r="AF8" s="44"/>
      <c r="AG8" s="44"/>
      <c r="AH8" s="44"/>
      <c r="AI8" s="44"/>
      <c r="AJ8" s="44">
        <f>IFERROR(__xludf.DUMMYFUNCTION("""COMPUTED_VALUE"""),1.0)</f>
        <v>1</v>
      </c>
      <c r="AK8" s="44"/>
      <c r="AL8" s="44"/>
      <c r="AM8" s="44">
        <f>IFERROR(__xludf.DUMMYFUNCTION("""COMPUTED_VALUE"""),3.0)</f>
        <v>3</v>
      </c>
      <c r="AN8" s="44"/>
      <c r="AO8" s="44">
        <f>IFERROR(__xludf.DUMMYFUNCTION("""COMPUTED_VALUE"""),1.0)</f>
        <v>1</v>
      </c>
      <c r="AP8" s="44"/>
      <c r="AQ8" s="44"/>
      <c r="AR8" s="44">
        <f>IFERROR(__xludf.DUMMYFUNCTION("""COMPUTED_VALUE"""),85.0)</f>
        <v>85</v>
      </c>
      <c r="AS8" s="44">
        <f>IFERROR(__xludf.DUMMYFUNCTION("""COMPUTED_VALUE"""),1.0)</f>
        <v>1</v>
      </c>
      <c r="AT8" s="44"/>
      <c r="AU8" s="44">
        <f>IFERROR(__xludf.DUMMYFUNCTION("""COMPUTED_VALUE"""),123.0)</f>
        <v>123</v>
      </c>
      <c r="AV8" s="44">
        <f>IFERROR(__xludf.DUMMYFUNCTION("""COMPUTED_VALUE"""),2.0)</f>
        <v>2</v>
      </c>
      <c r="AW8" s="44">
        <f>IFERROR(__xludf.DUMMYFUNCTION("""COMPUTED_VALUE"""),4.0)</f>
        <v>4</v>
      </c>
      <c r="AX8" s="45">
        <f t="shared" si="2"/>
        <v>304</v>
      </c>
    </row>
    <row r="9" ht="15.75" customHeight="1">
      <c r="A9" s="46" t="s">
        <v>26</v>
      </c>
      <c r="B9" s="47" t="s">
        <v>26</v>
      </c>
      <c r="C9" s="48">
        <v>6.0</v>
      </c>
      <c r="D9" s="48">
        <v>576.0</v>
      </c>
      <c r="E9" s="49">
        <f>IFERROR(__xludf.DUMMYFUNCTION("""COMPUTED_VALUE"""),314.0)</f>
        <v>314</v>
      </c>
      <c r="F9" s="49">
        <f>IFERROR(__xludf.DUMMYFUNCTION("""COMPUTED_VALUE"""),4.0)</f>
        <v>4</v>
      </c>
      <c r="G9" s="49">
        <f>IFERROR(__xludf.DUMMYFUNCTION("""COMPUTED_VALUE"""),1.0)</f>
        <v>1</v>
      </c>
      <c r="H9" s="49">
        <f>IFERROR(__xludf.DUMMYFUNCTION("""COMPUTED_VALUE"""),313.0)</f>
        <v>313</v>
      </c>
      <c r="I9" s="44"/>
      <c r="J9" s="44">
        <f>IFERROR(__xludf.DUMMYFUNCTION("""COMPUTED_VALUE"""),2.0)</f>
        <v>2</v>
      </c>
      <c r="K9" s="44"/>
      <c r="L9" s="44"/>
      <c r="M9" s="44">
        <f>IFERROR(__xludf.DUMMYFUNCTION("""COMPUTED_VALUE"""),2.0)</f>
        <v>2</v>
      </c>
      <c r="N9" s="44"/>
      <c r="O9" s="44">
        <f>IFERROR(__xludf.DUMMYFUNCTION("""COMPUTED_VALUE"""),1.0)</f>
        <v>1</v>
      </c>
      <c r="P9" s="44"/>
      <c r="Q9" s="44"/>
      <c r="R9" s="44">
        <f>IFERROR(__xludf.DUMMYFUNCTION("""COMPUTED_VALUE"""),39.0)</f>
        <v>39</v>
      </c>
      <c r="S9" s="44">
        <f>IFERROR(__xludf.DUMMYFUNCTION("""COMPUTED_VALUE"""),2.0)</f>
        <v>2</v>
      </c>
      <c r="T9" s="44"/>
      <c r="U9" s="44"/>
      <c r="V9" s="44"/>
      <c r="W9" s="44"/>
      <c r="X9" s="44"/>
      <c r="Y9" s="44">
        <f>IFERROR(__xludf.DUMMYFUNCTION("""COMPUTED_VALUE"""),1.0)</f>
        <v>1</v>
      </c>
      <c r="Z9" s="44"/>
      <c r="AA9" s="44">
        <f>IFERROR(__xludf.DUMMYFUNCTION("""COMPUTED_VALUE"""),3.0)</f>
        <v>3</v>
      </c>
      <c r="AB9" s="44"/>
      <c r="AC9" s="44"/>
      <c r="AD9" s="44">
        <f>IFERROR(__xludf.DUMMYFUNCTION("""COMPUTED_VALUE"""),1.0)</f>
        <v>1</v>
      </c>
      <c r="AE9" s="44">
        <f>IFERROR(__xludf.DUMMYFUNCTION("""COMPUTED_VALUE"""),1.0)</f>
        <v>1</v>
      </c>
      <c r="AF9" s="44"/>
      <c r="AG9" s="44"/>
      <c r="AH9" s="44"/>
      <c r="AI9" s="44"/>
      <c r="AJ9" s="44"/>
      <c r="AK9" s="44"/>
      <c r="AL9" s="44"/>
      <c r="AM9" s="44">
        <f>IFERROR(__xludf.DUMMYFUNCTION("""COMPUTED_VALUE"""),3.0)</f>
        <v>3</v>
      </c>
      <c r="AN9" s="44"/>
      <c r="AO9" s="44"/>
      <c r="AP9" s="44"/>
      <c r="AQ9" s="44"/>
      <c r="AR9" s="44">
        <f>IFERROR(__xludf.DUMMYFUNCTION("""COMPUTED_VALUE"""),68.0)</f>
        <v>68</v>
      </c>
      <c r="AS9" s="44">
        <f>IFERROR(__xludf.DUMMYFUNCTION("""COMPUTED_VALUE"""),1.0)</f>
        <v>1</v>
      </c>
      <c r="AT9" s="44"/>
      <c r="AU9" s="44">
        <f>IFERROR(__xludf.DUMMYFUNCTION("""COMPUTED_VALUE"""),188.0)</f>
        <v>188</v>
      </c>
      <c r="AV9" s="44">
        <f>IFERROR(__xludf.DUMMYFUNCTION("""COMPUTED_VALUE"""),1.0)</f>
        <v>1</v>
      </c>
      <c r="AW9" s="44"/>
      <c r="AX9" s="45">
        <f t="shared" si="2"/>
        <v>313</v>
      </c>
    </row>
    <row r="10" ht="15.75" customHeight="1">
      <c r="A10" s="46" t="s">
        <v>26</v>
      </c>
      <c r="B10" s="47" t="s">
        <v>26</v>
      </c>
      <c r="C10" s="48">
        <v>7.0</v>
      </c>
      <c r="D10" s="48">
        <v>244.0</v>
      </c>
      <c r="E10" s="49">
        <f>IFERROR(__xludf.DUMMYFUNCTION("""COMPUTED_VALUE"""),153.0)</f>
        <v>153</v>
      </c>
      <c r="F10" s="49">
        <f>IFERROR(__xludf.DUMMYFUNCTION("""COMPUTED_VALUE"""),7.0)</f>
        <v>7</v>
      </c>
      <c r="G10" s="49"/>
      <c r="H10" s="49">
        <f>IFERROR(__xludf.DUMMYFUNCTION("""COMPUTED_VALUE"""),153.0)</f>
        <v>153</v>
      </c>
      <c r="I10" s="44">
        <f>IFERROR(__xludf.DUMMYFUNCTION("""COMPUTED_VALUE"""),1.0)</f>
        <v>1</v>
      </c>
      <c r="J10" s="44"/>
      <c r="K10" s="44"/>
      <c r="L10" s="44"/>
      <c r="M10" s="44"/>
      <c r="N10" s="44"/>
      <c r="O10" s="44"/>
      <c r="P10" s="44"/>
      <c r="Q10" s="44"/>
      <c r="R10" s="44">
        <f>IFERROR(__xludf.DUMMYFUNCTION("""COMPUTED_VALUE"""),30.0)</f>
        <v>30</v>
      </c>
      <c r="S10" s="44"/>
      <c r="T10" s="44"/>
      <c r="U10" s="44"/>
      <c r="V10" s="44"/>
      <c r="W10" s="44"/>
      <c r="X10" s="44"/>
      <c r="Y10" s="44"/>
      <c r="Z10" s="44"/>
      <c r="AA10" s="44"/>
      <c r="AB10" s="44"/>
      <c r="AC10" s="44"/>
      <c r="AD10" s="44"/>
      <c r="AE10" s="44">
        <f>IFERROR(__xludf.DUMMYFUNCTION("""COMPUTED_VALUE"""),1.0)</f>
        <v>1</v>
      </c>
      <c r="AF10" s="44"/>
      <c r="AG10" s="44"/>
      <c r="AH10" s="44"/>
      <c r="AI10" s="44"/>
      <c r="AJ10" s="44"/>
      <c r="AK10" s="44"/>
      <c r="AL10" s="44"/>
      <c r="AM10" s="44">
        <f>IFERROR(__xludf.DUMMYFUNCTION("""COMPUTED_VALUE"""),4.0)</f>
        <v>4</v>
      </c>
      <c r="AN10" s="44"/>
      <c r="AO10" s="44"/>
      <c r="AP10" s="44"/>
      <c r="AQ10" s="44">
        <f>IFERROR(__xludf.DUMMYFUNCTION("""COMPUTED_VALUE"""),2.0)</f>
        <v>2</v>
      </c>
      <c r="AR10" s="44">
        <f>IFERROR(__xludf.DUMMYFUNCTION("""COMPUTED_VALUE"""),43.0)</f>
        <v>43</v>
      </c>
      <c r="AS10" s="44"/>
      <c r="AT10" s="44"/>
      <c r="AU10" s="44">
        <f>IFERROR(__xludf.DUMMYFUNCTION("""COMPUTED_VALUE"""),72.0)</f>
        <v>72</v>
      </c>
      <c r="AV10" s="44"/>
      <c r="AW10" s="44"/>
      <c r="AX10" s="45">
        <f t="shared" si="2"/>
        <v>153</v>
      </c>
    </row>
  </sheetData>
  <conditionalFormatting sqref="AX4:AX10">
    <cfRule type="cellIs" dxfId="4" priority="1" operator="equal">
      <formula>H4</formula>
    </cfRule>
  </conditionalFormatting>
  <conditionalFormatting sqref="AX4:AX10">
    <cfRule type="cellIs" dxfId="5" priority="2" operator="notEqual">
      <formula>H4</formula>
    </cfRule>
  </conditionalFormatting>
  <dataValidations>
    <dataValidation type="decimal" allowBlank="1" showDropDown="1" sqref="F4:X10">
      <formula1>0.0</formula1>
      <formula2>600.0</formula2>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10.25"/>
    <col customWidth="1" min="3" max="50" width="6.5"/>
  </cols>
  <sheetData>
    <row r="1" ht="141.0" customHeight="1">
      <c r="A1" s="27"/>
      <c r="B1" s="27"/>
      <c r="C1" s="27"/>
      <c r="D1" s="28">
        <f>SUM(D4:D19)</f>
        <v>8968</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SUM(E4:E19)</f>
        <v>4044</v>
      </c>
      <c r="F2" s="10">
        <f t="shared" si="1"/>
        <v>61</v>
      </c>
      <c r="G2" s="10">
        <f t="shared" si="1"/>
        <v>40</v>
      </c>
      <c r="H2" s="10">
        <f t="shared" si="1"/>
        <v>3999</v>
      </c>
      <c r="I2" s="11">
        <f t="shared" si="1"/>
        <v>14</v>
      </c>
      <c r="J2" s="11">
        <f t="shared" si="1"/>
        <v>29</v>
      </c>
      <c r="K2" s="11">
        <f t="shared" si="1"/>
        <v>22</v>
      </c>
      <c r="L2" s="11">
        <f t="shared" si="1"/>
        <v>5</v>
      </c>
      <c r="M2" s="11">
        <f t="shared" si="1"/>
        <v>10</v>
      </c>
      <c r="N2" s="11">
        <f t="shared" si="1"/>
        <v>7</v>
      </c>
      <c r="O2" s="11">
        <f t="shared" si="1"/>
        <v>1</v>
      </c>
      <c r="P2" s="11">
        <f t="shared" si="1"/>
        <v>1</v>
      </c>
      <c r="Q2" s="11">
        <f t="shared" si="1"/>
        <v>8</v>
      </c>
      <c r="R2" s="11">
        <f t="shared" si="1"/>
        <v>25</v>
      </c>
      <c r="S2" s="11">
        <f t="shared" si="1"/>
        <v>17</v>
      </c>
      <c r="T2" s="11">
        <f t="shared" si="1"/>
        <v>1</v>
      </c>
      <c r="U2" s="11">
        <f t="shared" si="1"/>
        <v>4</v>
      </c>
      <c r="V2" s="11">
        <f t="shared" si="1"/>
        <v>2</v>
      </c>
      <c r="W2" s="11">
        <f t="shared" si="1"/>
        <v>0</v>
      </c>
      <c r="X2" s="11">
        <f t="shared" si="1"/>
        <v>3</v>
      </c>
      <c r="Y2" s="11">
        <f t="shared" si="1"/>
        <v>1</v>
      </c>
      <c r="Z2" s="11">
        <f t="shared" si="1"/>
        <v>11</v>
      </c>
      <c r="AA2" s="11">
        <f t="shared" si="1"/>
        <v>13</v>
      </c>
      <c r="AB2" s="11">
        <f t="shared" si="1"/>
        <v>5</v>
      </c>
      <c r="AC2" s="11">
        <f t="shared" si="1"/>
        <v>9</v>
      </c>
      <c r="AD2" s="11">
        <f t="shared" si="1"/>
        <v>5</v>
      </c>
      <c r="AE2" s="11">
        <f t="shared" si="1"/>
        <v>3</v>
      </c>
      <c r="AF2" s="11">
        <f t="shared" si="1"/>
        <v>3</v>
      </c>
      <c r="AG2" s="11">
        <f t="shared" si="1"/>
        <v>0</v>
      </c>
      <c r="AH2" s="11">
        <f t="shared" si="1"/>
        <v>4</v>
      </c>
      <c r="AI2" s="11">
        <f t="shared" si="1"/>
        <v>2</v>
      </c>
      <c r="AJ2" s="11">
        <f t="shared" si="1"/>
        <v>0</v>
      </c>
      <c r="AK2" s="11">
        <f t="shared" si="1"/>
        <v>5</v>
      </c>
      <c r="AL2" s="11">
        <f t="shared" si="1"/>
        <v>0</v>
      </c>
      <c r="AM2" s="11">
        <f t="shared" si="1"/>
        <v>268</v>
      </c>
      <c r="AN2" s="11">
        <f t="shared" si="1"/>
        <v>9</v>
      </c>
      <c r="AO2" s="11">
        <f t="shared" si="1"/>
        <v>9</v>
      </c>
      <c r="AP2" s="11">
        <f t="shared" si="1"/>
        <v>0</v>
      </c>
      <c r="AQ2" s="11">
        <f t="shared" si="1"/>
        <v>44</v>
      </c>
      <c r="AR2" s="11">
        <f t="shared" si="1"/>
        <v>755</v>
      </c>
      <c r="AS2" s="11">
        <f t="shared" si="1"/>
        <v>11</v>
      </c>
      <c r="AT2" s="11">
        <f t="shared" si="1"/>
        <v>3</v>
      </c>
      <c r="AU2" s="11">
        <f t="shared" si="1"/>
        <v>2680</v>
      </c>
      <c r="AV2" s="11">
        <f t="shared" si="1"/>
        <v>15</v>
      </c>
      <c r="AW2" s="11">
        <f t="shared" si="1"/>
        <v>9</v>
      </c>
      <c r="AX2" s="34">
        <f t="shared" si="1"/>
        <v>4013</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5</v>
      </c>
      <c r="B4" s="40" t="s">
        <v>5</v>
      </c>
      <c r="C4" s="41">
        <v>1.0</v>
      </c>
      <c r="D4" s="41">
        <v>535.0</v>
      </c>
      <c r="E4" s="42">
        <f>IFERROR(__xludf.DUMMYFUNCTION("IMPORTRANGE(""https://docs.google.com/spreadsheets/d/1BY8Tc-fxluPeHkh7HQkq-1SDJzvk5XtI5jvAd-8NK64/edit?gid=0#gid=0"",""E4:AW19"")"),242.0)</f>
        <v>242</v>
      </c>
      <c r="F4" s="42">
        <f>IFERROR(__xludf.DUMMYFUNCTION("""COMPUTED_VALUE"""),0.0)</f>
        <v>0</v>
      </c>
      <c r="G4" s="42">
        <f>IFERROR(__xludf.DUMMYFUNCTION("""COMPUTED_VALUE"""),2.0)</f>
        <v>2</v>
      </c>
      <c r="H4" s="42">
        <f>IFERROR(__xludf.DUMMYFUNCTION("""COMPUTED_VALUE"""),240.0)</f>
        <v>240</v>
      </c>
      <c r="I4" s="43">
        <f>IFERROR(__xludf.DUMMYFUNCTION("""COMPUTED_VALUE"""),0.0)</f>
        <v>0</v>
      </c>
      <c r="J4" s="43">
        <f>IFERROR(__xludf.DUMMYFUNCTION("""COMPUTED_VALUE"""),1.0)</f>
        <v>1</v>
      </c>
      <c r="K4" s="43">
        <f>IFERROR(__xludf.DUMMYFUNCTION("""COMPUTED_VALUE"""),0.0)</f>
        <v>0</v>
      </c>
      <c r="L4" s="43">
        <f>IFERROR(__xludf.DUMMYFUNCTION("""COMPUTED_VALUE"""),0.0)</f>
        <v>0</v>
      </c>
      <c r="M4" s="44">
        <f>IFERROR(__xludf.DUMMYFUNCTION("""COMPUTED_VALUE"""),1.0)</f>
        <v>1</v>
      </c>
      <c r="N4" s="44">
        <f>IFERROR(__xludf.DUMMYFUNCTION("""COMPUTED_VALUE"""),0.0)</f>
        <v>0</v>
      </c>
      <c r="O4" s="44">
        <f>IFERROR(__xludf.DUMMYFUNCTION("""COMPUTED_VALUE"""),0.0)</f>
        <v>0</v>
      </c>
      <c r="P4" s="44">
        <f>IFERROR(__xludf.DUMMYFUNCTION("""COMPUTED_VALUE"""),0.0)</f>
        <v>0</v>
      </c>
      <c r="Q4" s="44">
        <f>IFERROR(__xludf.DUMMYFUNCTION("""COMPUTED_VALUE"""),0.0)</f>
        <v>0</v>
      </c>
      <c r="R4" s="44">
        <f>IFERROR(__xludf.DUMMYFUNCTION("""COMPUTED_VALUE"""),1.0)</f>
        <v>1</v>
      </c>
      <c r="S4" s="44">
        <f>IFERROR(__xludf.DUMMYFUNCTION("""COMPUTED_VALUE"""),0.0)</f>
        <v>0</v>
      </c>
      <c r="T4" s="44">
        <f>IFERROR(__xludf.DUMMYFUNCTION("""COMPUTED_VALUE"""),0.0)</f>
        <v>0</v>
      </c>
      <c r="U4" s="44">
        <f>IFERROR(__xludf.DUMMYFUNCTION("""COMPUTED_VALUE"""),1.0)</f>
        <v>1</v>
      </c>
      <c r="V4" s="44">
        <f>IFERROR(__xludf.DUMMYFUNCTION("""COMPUTED_VALUE"""),0.0)</f>
        <v>0</v>
      </c>
      <c r="W4" s="44">
        <f>IFERROR(__xludf.DUMMYFUNCTION("""COMPUTED_VALUE"""),0.0)</f>
        <v>0</v>
      </c>
      <c r="X4" s="44">
        <f>IFERROR(__xludf.DUMMYFUNCTION("""COMPUTED_VALUE"""),0.0)</f>
        <v>0</v>
      </c>
      <c r="Y4" s="44">
        <f>IFERROR(__xludf.DUMMYFUNCTION("""COMPUTED_VALUE"""),0.0)</f>
        <v>0</v>
      </c>
      <c r="Z4" s="44">
        <f>IFERROR(__xludf.DUMMYFUNCTION("""COMPUTED_VALUE"""),0.0)</f>
        <v>0</v>
      </c>
      <c r="AA4" s="44">
        <f>IFERROR(__xludf.DUMMYFUNCTION("""COMPUTED_VALUE"""),3.0)</f>
        <v>3</v>
      </c>
      <c r="AB4" s="44">
        <f>IFERROR(__xludf.DUMMYFUNCTION("""COMPUTED_VALUE"""),0.0)</f>
        <v>0</v>
      </c>
      <c r="AC4" s="44">
        <f>IFERROR(__xludf.DUMMYFUNCTION("""COMPUTED_VALUE"""),1.0)</f>
        <v>1</v>
      </c>
      <c r="AD4" s="44">
        <f>IFERROR(__xludf.DUMMYFUNCTION("""COMPUTED_VALUE"""),0.0)</f>
        <v>0</v>
      </c>
      <c r="AE4" s="44">
        <f>IFERROR(__xludf.DUMMYFUNCTION("""COMPUTED_VALUE"""),0.0)</f>
        <v>0</v>
      </c>
      <c r="AF4" s="44">
        <f>IFERROR(__xludf.DUMMYFUNCTION("""COMPUTED_VALUE"""),0.0)</f>
        <v>0</v>
      </c>
      <c r="AG4" s="44">
        <f>IFERROR(__xludf.DUMMYFUNCTION("""COMPUTED_VALUE"""),0.0)</f>
        <v>0</v>
      </c>
      <c r="AH4" s="44">
        <f>IFERROR(__xludf.DUMMYFUNCTION("""COMPUTED_VALUE"""),0.0)</f>
        <v>0</v>
      </c>
      <c r="AI4" s="44">
        <f>IFERROR(__xludf.DUMMYFUNCTION("""COMPUTED_VALUE"""),0.0)</f>
        <v>0</v>
      </c>
      <c r="AJ4" s="44">
        <f>IFERROR(__xludf.DUMMYFUNCTION("""COMPUTED_VALUE"""),0.0)</f>
        <v>0</v>
      </c>
      <c r="AK4" s="44">
        <f>IFERROR(__xludf.DUMMYFUNCTION("""COMPUTED_VALUE"""),0.0)</f>
        <v>0</v>
      </c>
      <c r="AL4" s="44">
        <f>IFERROR(__xludf.DUMMYFUNCTION("""COMPUTED_VALUE"""),0.0)</f>
        <v>0</v>
      </c>
      <c r="AM4" s="43">
        <f>IFERROR(__xludf.DUMMYFUNCTION("""COMPUTED_VALUE"""),6.0)</f>
        <v>6</v>
      </c>
      <c r="AN4" s="44">
        <f>IFERROR(__xludf.DUMMYFUNCTION("""COMPUTED_VALUE"""),1.0)</f>
        <v>1</v>
      </c>
      <c r="AO4" s="44">
        <f>IFERROR(__xludf.DUMMYFUNCTION("""COMPUTED_VALUE"""),0.0)</f>
        <v>0</v>
      </c>
      <c r="AP4" s="44">
        <f>IFERROR(__xludf.DUMMYFUNCTION("""COMPUTED_VALUE"""),0.0)</f>
        <v>0</v>
      </c>
      <c r="AQ4" s="44">
        <f>IFERROR(__xludf.DUMMYFUNCTION("""COMPUTED_VALUE"""),0.0)</f>
        <v>0</v>
      </c>
      <c r="AR4" s="44">
        <f>IFERROR(__xludf.DUMMYFUNCTION("""COMPUTED_VALUE"""),43.0)</f>
        <v>43</v>
      </c>
      <c r="AS4" s="44">
        <f>IFERROR(__xludf.DUMMYFUNCTION("""COMPUTED_VALUE"""),1.0)</f>
        <v>1</v>
      </c>
      <c r="AT4" s="44">
        <f>IFERROR(__xludf.DUMMYFUNCTION("""COMPUTED_VALUE"""),0.0)</f>
        <v>0</v>
      </c>
      <c r="AU4" s="44">
        <f>IFERROR(__xludf.DUMMYFUNCTION("""COMPUTED_VALUE"""),180.0)</f>
        <v>180</v>
      </c>
      <c r="AV4" s="44">
        <f>IFERROR(__xludf.DUMMYFUNCTION("""COMPUTED_VALUE"""),0.0)</f>
        <v>0</v>
      </c>
      <c r="AW4" s="43">
        <f>IFERROR(__xludf.DUMMYFUNCTION("""COMPUTED_VALUE"""),1.0)</f>
        <v>1</v>
      </c>
      <c r="AX4" s="45">
        <f t="shared" ref="AX4:AX19" si="2">SUM(I4:AW4)</f>
        <v>240</v>
      </c>
    </row>
    <row r="5" ht="15.75" customHeight="1">
      <c r="A5" s="46" t="s">
        <v>5</v>
      </c>
      <c r="B5" s="47" t="s">
        <v>5</v>
      </c>
      <c r="C5" s="48">
        <v>2.0</v>
      </c>
      <c r="D5" s="48">
        <v>536.0</v>
      </c>
      <c r="E5" s="42">
        <f>IFERROR(__xludf.DUMMYFUNCTION("""COMPUTED_VALUE"""),252.0)</f>
        <v>252</v>
      </c>
      <c r="F5" s="49">
        <f>IFERROR(__xludf.DUMMYFUNCTION("""COMPUTED_VALUE"""),5.0)</f>
        <v>5</v>
      </c>
      <c r="G5" s="49">
        <f>IFERROR(__xludf.DUMMYFUNCTION("""COMPUTED_VALUE"""),2.0)</f>
        <v>2</v>
      </c>
      <c r="H5" s="49">
        <f>IFERROR(__xludf.DUMMYFUNCTION("""COMPUTED_VALUE"""),250.0)</f>
        <v>250</v>
      </c>
      <c r="I5" s="44">
        <f>IFERROR(__xludf.DUMMYFUNCTION("""COMPUTED_VALUE"""),1.0)</f>
        <v>1</v>
      </c>
      <c r="J5" s="44"/>
      <c r="K5" s="44">
        <f>IFERROR(__xludf.DUMMYFUNCTION("""COMPUTED_VALUE"""),1.0)</f>
        <v>1</v>
      </c>
      <c r="L5" s="44"/>
      <c r="M5" s="44">
        <f>IFERROR(__xludf.DUMMYFUNCTION("""COMPUTED_VALUE"""),1.0)</f>
        <v>1</v>
      </c>
      <c r="N5" s="44"/>
      <c r="O5" s="44"/>
      <c r="P5" s="44"/>
      <c r="Q5" s="44"/>
      <c r="R5" s="44"/>
      <c r="S5" s="44"/>
      <c r="T5" s="44"/>
      <c r="U5" s="44"/>
      <c r="V5" s="44"/>
      <c r="W5" s="44"/>
      <c r="X5" s="44"/>
      <c r="Y5" s="44"/>
      <c r="Z5" s="44"/>
      <c r="AA5" s="44"/>
      <c r="AB5" s="44"/>
      <c r="AC5" s="44"/>
      <c r="AD5" s="44"/>
      <c r="AE5" s="44"/>
      <c r="AF5" s="44"/>
      <c r="AG5" s="44"/>
      <c r="AH5" s="44">
        <f>IFERROR(__xludf.DUMMYFUNCTION("""COMPUTED_VALUE"""),1.0)</f>
        <v>1</v>
      </c>
      <c r="AI5" s="44"/>
      <c r="AJ5" s="44"/>
      <c r="AK5" s="44"/>
      <c r="AL5" s="44"/>
      <c r="AM5" s="44">
        <f>IFERROR(__xludf.DUMMYFUNCTION("""COMPUTED_VALUE"""),8.0)</f>
        <v>8</v>
      </c>
      <c r="AN5" s="44"/>
      <c r="AO5" s="44">
        <f>IFERROR(__xludf.DUMMYFUNCTION("""COMPUTED_VALUE"""),1.0)</f>
        <v>1</v>
      </c>
      <c r="AP5" s="44"/>
      <c r="AQ5" s="44">
        <f>IFERROR(__xludf.DUMMYFUNCTION("""COMPUTED_VALUE"""),1.0)</f>
        <v>1</v>
      </c>
      <c r="AR5" s="44">
        <f>IFERROR(__xludf.DUMMYFUNCTION("""COMPUTED_VALUE"""),61.0)</f>
        <v>61</v>
      </c>
      <c r="AS5" s="44"/>
      <c r="AT5" s="44"/>
      <c r="AU5" s="44">
        <f>IFERROR(__xludf.DUMMYFUNCTION("""COMPUTED_VALUE"""),176.0)</f>
        <v>176</v>
      </c>
      <c r="AV5" s="44"/>
      <c r="AW5" s="44"/>
      <c r="AX5" s="45">
        <f t="shared" si="2"/>
        <v>251</v>
      </c>
    </row>
    <row r="6" ht="15.75" customHeight="1">
      <c r="A6" s="46" t="s">
        <v>5</v>
      </c>
      <c r="B6" s="47" t="s">
        <v>5</v>
      </c>
      <c r="C6" s="48">
        <v>3.0</v>
      </c>
      <c r="D6" s="48">
        <v>534.0</v>
      </c>
      <c r="E6" s="42">
        <f>IFERROR(__xludf.DUMMYFUNCTION("""COMPUTED_VALUE"""),262.0)</f>
        <v>262</v>
      </c>
      <c r="F6" s="49">
        <f>IFERROR(__xludf.DUMMYFUNCTION("""COMPUTED_VALUE"""),7.0)</f>
        <v>7</v>
      </c>
      <c r="G6" s="49">
        <f>IFERROR(__xludf.DUMMYFUNCTION("""COMPUTED_VALUE"""),3.0)</f>
        <v>3</v>
      </c>
      <c r="H6" s="49">
        <f>IFERROR(__xludf.DUMMYFUNCTION("""COMPUTED_VALUE"""),259.0)</f>
        <v>259</v>
      </c>
      <c r="I6" s="44">
        <f>IFERROR(__xludf.DUMMYFUNCTION("""COMPUTED_VALUE"""),0.0)</f>
        <v>0</v>
      </c>
      <c r="J6" s="44">
        <f>IFERROR(__xludf.DUMMYFUNCTION("""COMPUTED_VALUE"""),2.0)</f>
        <v>2</v>
      </c>
      <c r="K6" s="44">
        <f>IFERROR(__xludf.DUMMYFUNCTION("""COMPUTED_VALUE"""),2.0)</f>
        <v>2</v>
      </c>
      <c r="L6" s="44"/>
      <c r="M6" s="44"/>
      <c r="N6" s="44"/>
      <c r="O6" s="44"/>
      <c r="P6" s="44"/>
      <c r="Q6" s="44"/>
      <c r="R6" s="44">
        <f>IFERROR(__xludf.DUMMYFUNCTION("""COMPUTED_VALUE"""),2.0)</f>
        <v>2</v>
      </c>
      <c r="S6" s="44"/>
      <c r="T6" s="44"/>
      <c r="U6" s="44">
        <f>IFERROR(__xludf.DUMMYFUNCTION("""COMPUTED_VALUE"""),1.0)</f>
        <v>1</v>
      </c>
      <c r="V6" s="44"/>
      <c r="W6" s="44"/>
      <c r="X6" s="44"/>
      <c r="Y6" s="44"/>
      <c r="Z6" s="44">
        <f>IFERROR(__xludf.DUMMYFUNCTION("""COMPUTED_VALUE"""),3.0)</f>
        <v>3</v>
      </c>
      <c r="AA6" s="44"/>
      <c r="AB6" s="44"/>
      <c r="AC6" s="44"/>
      <c r="AD6" s="44"/>
      <c r="AE6" s="44"/>
      <c r="AF6" s="44"/>
      <c r="AG6" s="44"/>
      <c r="AH6" s="44"/>
      <c r="AI6" s="44"/>
      <c r="AJ6" s="44"/>
      <c r="AK6" s="44"/>
      <c r="AL6" s="44"/>
      <c r="AM6" s="44">
        <f>IFERROR(__xludf.DUMMYFUNCTION("""COMPUTED_VALUE"""),14.0)</f>
        <v>14</v>
      </c>
      <c r="AN6" s="44"/>
      <c r="AO6" s="44"/>
      <c r="AP6" s="44"/>
      <c r="AQ6" s="44">
        <f>IFERROR(__xludf.DUMMYFUNCTION("""COMPUTED_VALUE"""),1.0)</f>
        <v>1</v>
      </c>
      <c r="AR6" s="44">
        <f>IFERROR(__xludf.DUMMYFUNCTION("""COMPUTED_VALUE"""),64.0)</f>
        <v>64</v>
      </c>
      <c r="AS6" s="44"/>
      <c r="AT6" s="44"/>
      <c r="AU6" s="44">
        <f>IFERROR(__xludf.DUMMYFUNCTION("""COMPUTED_VALUE"""),169.0)</f>
        <v>169</v>
      </c>
      <c r="AV6" s="44">
        <f>IFERROR(__xludf.DUMMYFUNCTION("""COMPUTED_VALUE"""),1.0)</f>
        <v>1</v>
      </c>
      <c r="AW6" s="44"/>
      <c r="AX6" s="45">
        <f t="shared" si="2"/>
        <v>259</v>
      </c>
    </row>
    <row r="7" ht="15.75" customHeight="1">
      <c r="A7" s="46" t="s">
        <v>5</v>
      </c>
      <c r="B7" s="47" t="s">
        <v>5</v>
      </c>
      <c r="C7" s="48">
        <v>4.0</v>
      </c>
      <c r="D7" s="48">
        <v>535.0</v>
      </c>
      <c r="E7" s="42">
        <f>IFERROR(__xludf.DUMMYFUNCTION("""COMPUTED_VALUE"""),246.0)</f>
        <v>246</v>
      </c>
      <c r="F7" s="49">
        <f>IFERROR(__xludf.DUMMYFUNCTION("""COMPUTED_VALUE"""),3.0)</f>
        <v>3</v>
      </c>
      <c r="G7" s="49">
        <f>IFERROR(__xludf.DUMMYFUNCTION("""COMPUTED_VALUE"""),1.0)</f>
        <v>1</v>
      </c>
      <c r="H7" s="49">
        <f>IFERROR(__xludf.DUMMYFUNCTION("""COMPUTED_VALUE"""),245.0)</f>
        <v>245</v>
      </c>
      <c r="I7" s="44">
        <f>IFERROR(__xludf.DUMMYFUNCTION("""COMPUTED_VALUE"""),1.0)</f>
        <v>1</v>
      </c>
      <c r="J7" s="44">
        <f>IFERROR(__xludf.DUMMYFUNCTION("""COMPUTED_VALUE"""),5.0)</f>
        <v>5</v>
      </c>
      <c r="K7" s="44">
        <f>IFERROR(__xludf.DUMMYFUNCTION("""COMPUTED_VALUE"""),0.0)</f>
        <v>0</v>
      </c>
      <c r="L7" s="44">
        <f>IFERROR(__xludf.DUMMYFUNCTION("""COMPUTED_VALUE"""),0.0)</f>
        <v>0</v>
      </c>
      <c r="M7" s="44">
        <f>IFERROR(__xludf.DUMMYFUNCTION("""COMPUTED_VALUE"""),1.0)</f>
        <v>1</v>
      </c>
      <c r="N7" s="44">
        <f>IFERROR(__xludf.DUMMYFUNCTION("""COMPUTED_VALUE"""),1.0)</f>
        <v>1</v>
      </c>
      <c r="O7" s="44"/>
      <c r="P7" s="44"/>
      <c r="Q7" s="44"/>
      <c r="R7" s="44"/>
      <c r="S7" s="44"/>
      <c r="T7" s="44"/>
      <c r="U7" s="44"/>
      <c r="V7" s="44"/>
      <c r="W7" s="44"/>
      <c r="X7" s="44"/>
      <c r="Y7" s="44"/>
      <c r="Z7" s="44">
        <f>IFERROR(__xludf.DUMMYFUNCTION("""COMPUTED_VALUE"""),1.0)</f>
        <v>1</v>
      </c>
      <c r="AA7" s="44">
        <f>IFERROR(__xludf.DUMMYFUNCTION("""COMPUTED_VALUE"""),2.0)</f>
        <v>2</v>
      </c>
      <c r="AB7" s="44"/>
      <c r="AC7" s="44">
        <f>IFERROR(__xludf.DUMMYFUNCTION("""COMPUTED_VALUE"""),1.0)</f>
        <v>1</v>
      </c>
      <c r="AD7" s="44"/>
      <c r="AE7" s="44"/>
      <c r="AF7" s="44"/>
      <c r="AG7" s="44"/>
      <c r="AH7" s="44"/>
      <c r="AI7" s="44"/>
      <c r="AJ7" s="44"/>
      <c r="AK7" s="44">
        <f>IFERROR(__xludf.DUMMYFUNCTION("""COMPUTED_VALUE"""),2.0)</f>
        <v>2</v>
      </c>
      <c r="AL7" s="44"/>
      <c r="AM7" s="44">
        <f>IFERROR(__xludf.DUMMYFUNCTION("""COMPUTED_VALUE"""),13.0)</f>
        <v>13</v>
      </c>
      <c r="AN7" s="44"/>
      <c r="AO7" s="44"/>
      <c r="AP7" s="44"/>
      <c r="AQ7" s="44"/>
      <c r="AR7" s="44">
        <f>IFERROR(__xludf.DUMMYFUNCTION("""COMPUTED_VALUE"""),52.0)</f>
        <v>52</v>
      </c>
      <c r="AS7" s="44"/>
      <c r="AT7" s="44"/>
      <c r="AU7" s="44">
        <f>IFERROR(__xludf.DUMMYFUNCTION("""COMPUTED_VALUE"""),166.0)</f>
        <v>166</v>
      </c>
      <c r="AV7" s="44"/>
      <c r="AW7" s="44"/>
      <c r="AX7" s="45">
        <f t="shared" si="2"/>
        <v>245</v>
      </c>
    </row>
    <row r="8" ht="15.75" customHeight="1">
      <c r="A8" s="46" t="s">
        <v>5</v>
      </c>
      <c r="B8" s="47" t="s">
        <v>5</v>
      </c>
      <c r="C8" s="48">
        <v>5.0</v>
      </c>
      <c r="D8" s="48">
        <v>536.0</v>
      </c>
      <c r="E8" s="49">
        <f>IFERROR(__xludf.DUMMYFUNCTION("""COMPUTED_VALUE"""),259.0)</f>
        <v>259</v>
      </c>
      <c r="F8" s="49">
        <f>IFERROR(__xludf.DUMMYFUNCTION("""COMPUTED_VALUE"""),6.0)</f>
        <v>6</v>
      </c>
      <c r="G8" s="49">
        <f>IFERROR(__xludf.DUMMYFUNCTION("""COMPUTED_VALUE"""),2.0)</f>
        <v>2</v>
      </c>
      <c r="H8" s="49">
        <f>IFERROR(__xludf.DUMMYFUNCTION("""COMPUTED_VALUE"""),257.0)</f>
        <v>257</v>
      </c>
      <c r="I8" s="44"/>
      <c r="J8" s="44">
        <f>IFERROR(__xludf.DUMMYFUNCTION("""COMPUTED_VALUE"""),3.0)</f>
        <v>3</v>
      </c>
      <c r="K8" s="44">
        <f>IFERROR(__xludf.DUMMYFUNCTION("""COMPUTED_VALUE"""),1.0)</f>
        <v>1</v>
      </c>
      <c r="L8" s="44">
        <f>IFERROR(__xludf.DUMMYFUNCTION("""COMPUTED_VALUE"""),1.0)</f>
        <v>1</v>
      </c>
      <c r="M8" s="44">
        <f>IFERROR(__xludf.DUMMYFUNCTION("""COMPUTED_VALUE"""),0.0)</f>
        <v>0</v>
      </c>
      <c r="N8" s="44">
        <f>IFERROR(__xludf.DUMMYFUNCTION("""COMPUTED_VALUE"""),1.0)</f>
        <v>1</v>
      </c>
      <c r="O8" s="44"/>
      <c r="P8" s="44"/>
      <c r="Q8" s="44">
        <f>IFERROR(__xludf.DUMMYFUNCTION("""COMPUTED_VALUE"""),1.0)</f>
        <v>1</v>
      </c>
      <c r="R8" s="44"/>
      <c r="S8" s="44"/>
      <c r="T8" s="44"/>
      <c r="U8" s="44"/>
      <c r="V8" s="44"/>
      <c r="W8" s="44"/>
      <c r="X8" s="44">
        <f>IFERROR(__xludf.DUMMYFUNCTION("""COMPUTED_VALUE"""),1.0)</f>
        <v>1</v>
      </c>
      <c r="Y8" s="44"/>
      <c r="Z8" s="44"/>
      <c r="AA8" s="44"/>
      <c r="AB8" s="44">
        <f>IFERROR(__xludf.DUMMYFUNCTION("""COMPUTED_VALUE"""),4.0)</f>
        <v>4</v>
      </c>
      <c r="AC8" s="44">
        <f>IFERROR(__xludf.DUMMYFUNCTION("""COMPUTED_VALUE"""),1.0)</f>
        <v>1</v>
      </c>
      <c r="AD8" s="44">
        <f>IFERROR(__xludf.DUMMYFUNCTION("""COMPUTED_VALUE"""),1.0)</f>
        <v>1</v>
      </c>
      <c r="AE8" s="44"/>
      <c r="AF8" s="44"/>
      <c r="AG8" s="44"/>
      <c r="AH8" s="44"/>
      <c r="AI8" s="44"/>
      <c r="AJ8" s="44"/>
      <c r="AK8" s="44"/>
      <c r="AL8" s="44"/>
      <c r="AM8" s="44">
        <f>IFERROR(__xludf.DUMMYFUNCTION("""COMPUTED_VALUE"""),14.0)</f>
        <v>14</v>
      </c>
      <c r="AN8" s="44">
        <f>IFERROR(__xludf.DUMMYFUNCTION("""COMPUTED_VALUE"""),1.0)</f>
        <v>1</v>
      </c>
      <c r="AO8" s="44">
        <f>IFERROR(__xludf.DUMMYFUNCTION("""COMPUTED_VALUE"""),2.0)</f>
        <v>2</v>
      </c>
      <c r="AP8" s="44"/>
      <c r="AQ8" s="44"/>
      <c r="AR8" s="44">
        <f>IFERROR(__xludf.DUMMYFUNCTION("""COMPUTED_VALUE"""),44.0)</f>
        <v>44</v>
      </c>
      <c r="AS8" s="44"/>
      <c r="AT8" s="44"/>
      <c r="AU8" s="44">
        <f>IFERROR(__xludf.DUMMYFUNCTION("""COMPUTED_VALUE"""),178.0)</f>
        <v>178</v>
      </c>
      <c r="AV8" s="44">
        <f>IFERROR(__xludf.DUMMYFUNCTION("""COMPUTED_VALUE"""),3.0)</f>
        <v>3</v>
      </c>
      <c r="AW8" s="44">
        <f>IFERROR(__xludf.DUMMYFUNCTION("""COMPUTED_VALUE"""),1.0)</f>
        <v>1</v>
      </c>
      <c r="AX8" s="45">
        <f t="shared" si="2"/>
        <v>257</v>
      </c>
    </row>
    <row r="9" ht="15.75" customHeight="1">
      <c r="A9" s="46" t="s">
        <v>5</v>
      </c>
      <c r="B9" s="47" t="s">
        <v>5</v>
      </c>
      <c r="C9" s="48">
        <v>6.0</v>
      </c>
      <c r="D9" s="48">
        <v>535.0</v>
      </c>
      <c r="E9" s="49">
        <f>IFERROR(__xludf.DUMMYFUNCTION("""COMPUTED_VALUE"""),258.0)</f>
        <v>258</v>
      </c>
      <c r="F9" s="49">
        <f>IFERROR(__xludf.DUMMYFUNCTION("""COMPUTED_VALUE"""),2.0)</f>
        <v>2</v>
      </c>
      <c r="G9" s="49">
        <f>IFERROR(__xludf.DUMMYFUNCTION("""COMPUTED_VALUE"""),1.0)</f>
        <v>1</v>
      </c>
      <c r="H9" s="49">
        <f>IFERROR(__xludf.DUMMYFUNCTION("""COMPUTED_VALUE"""),257.0)</f>
        <v>257</v>
      </c>
      <c r="I9" s="44">
        <f>IFERROR(__xludf.DUMMYFUNCTION("""COMPUTED_VALUE"""),0.0)</f>
        <v>0</v>
      </c>
      <c r="J9" s="44">
        <f>IFERROR(__xludf.DUMMYFUNCTION("""COMPUTED_VALUE"""),3.0)</f>
        <v>3</v>
      </c>
      <c r="K9" s="44">
        <f>IFERROR(__xludf.DUMMYFUNCTION("""COMPUTED_VALUE"""),2.0)</f>
        <v>2</v>
      </c>
      <c r="L9" s="44"/>
      <c r="M9" s="44"/>
      <c r="N9" s="44"/>
      <c r="O9" s="44"/>
      <c r="P9" s="44"/>
      <c r="Q9" s="44">
        <f>IFERROR(__xludf.DUMMYFUNCTION("""COMPUTED_VALUE"""),1.0)</f>
        <v>1</v>
      </c>
      <c r="R9" s="44">
        <f>IFERROR(__xludf.DUMMYFUNCTION("""COMPUTED_VALUE"""),1.0)</f>
        <v>1</v>
      </c>
      <c r="S9" s="44"/>
      <c r="T9" s="44"/>
      <c r="U9" s="44"/>
      <c r="V9" s="44"/>
      <c r="W9" s="44"/>
      <c r="X9" s="44"/>
      <c r="Y9" s="44"/>
      <c r="Z9" s="44"/>
      <c r="AA9" s="44">
        <f>IFERROR(__xludf.DUMMYFUNCTION("""COMPUTED_VALUE"""),1.0)</f>
        <v>1</v>
      </c>
      <c r="AB9" s="44"/>
      <c r="AC9" s="44"/>
      <c r="AD9" s="44"/>
      <c r="AE9" s="44"/>
      <c r="AF9" s="44"/>
      <c r="AG9" s="44"/>
      <c r="AH9" s="44"/>
      <c r="AI9" s="44"/>
      <c r="AJ9" s="44"/>
      <c r="AK9" s="44">
        <f>IFERROR(__xludf.DUMMYFUNCTION("""COMPUTED_VALUE"""),1.0)</f>
        <v>1</v>
      </c>
      <c r="AL9" s="44"/>
      <c r="AM9" s="44">
        <f>IFERROR(__xludf.DUMMYFUNCTION("""COMPUTED_VALUE"""),11.0)</f>
        <v>11</v>
      </c>
      <c r="AN9" s="44"/>
      <c r="AO9" s="44"/>
      <c r="AP9" s="44"/>
      <c r="AQ9" s="44"/>
      <c r="AR9" s="44">
        <f>IFERROR(__xludf.DUMMYFUNCTION("""COMPUTED_VALUE"""),55.0)</f>
        <v>55</v>
      </c>
      <c r="AS9" s="44"/>
      <c r="AT9" s="44">
        <f>IFERROR(__xludf.DUMMYFUNCTION("""COMPUTED_VALUE"""),2.0)</f>
        <v>2</v>
      </c>
      <c r="AU9" s="44">
        <f>IFERROR(__xludf.DUMMYFUNCTION("""COMPUTED_VALUE"""),180.0)</f>
        <v>180</v>
      </c>
      <c r="AV9" s="44"/>
      <c r="AW9" s="44"/>
      <c r="AX9" s="45">
        <f t="shared" si="2"/>
        <v>257</v>
      </c>
    </row>
    <row r="10" ht="15.75" customHeight="1">
      <c r="A10" s="46" t="s">
        <v>5</v>
      </c>
      <c r="B10" s="47" t="s">
        <v>5</v>
      </c>
      <c r="C10" s="48">
        <v>7.0</v>
      </c>
      <c r="D10" s="48">
        <v>534.0</v>
      </c>
      <c r="E10" s="49">
        <f>IFERROR(__xludf.DUMMYFUNCTION("""COMPUTED_VALUE"""),197.0)</f>
        <v>197</v>
      </c>
      <c r="F10" s="49">
        <f>IFERROR(__xludf.DUMMYFUNCTION("""COMPUTED_VALUE"""),3.0)</f>
        <v>3</v>
      </c>
      <c r="G10" s="49">
        <f>IFERROR(__xludf.DUMMYFUNCTION("""COMPUTED_VALUE"""),3.0)</f>
        <v>3</v>
      </c>
      <c r="H10" s="49">
        <f>IFERROR(__xludf.DUMMYFUNCTION("""COMPUTED_VALUE"""),194.0)</f>
        <v>194</v>
      </c>
      <c r="I10" s="44">
        <f>IFERROR(__xludf.DUMMYFUNCTION("""COMPUTED_VALUE"""),4.0)</f>
        <v>4</v>
      </c>
      <c r="J10" s="44">
        <f>IFERROR(__xludf.DUMMYFUNCTION("""COMPUTED_VALUE"""),0.0)</f>
        <v>0</v>
      </c>
      <c r="K10" s="44">
        <f>IFERROR(__xludf.DUMMYFUNCTION("""COMPUTED_VALUE"""),2.0)</f>
        <v>2</v>
      </c>
      <c r="L10" s="44">
        <f>IFERROR(__xludf.DUMMYFUNCTION("""COMPUTED_VALUE"""),0.0)</f>
        <v>0</v>
      </c>
      <c r="M10" s="44">
        <f>IFERROR(__xludf.DUMMYFUNCTION("""COMPUTED_VALUE"""),1.0)</f>
        <v>1</v>
      </c>
      <c r="N10" s="44">
        <f>IFERROR(__xludf.DUMMYFUNCTION("""COMPUTED_VALUE"""),0.0)</f>
        <v>0</v>
      </c>
      <c r="O10" s="44">
        <f>IFERROR(__xludf.DUMMYFUNCTION("""COMPUTED_VALUE"""),0.0)</f>
        <v>0</v>
      </c>
      <c r="P10" s="44">
        <f>IFERROR(__xludf.DUMMYFUNCTION("""COMPUTED_VALUE"""),0.0)</f>
        <v>0</v>
      </c>
      <c r="Q10" s="44">
        <f>IFERROR(__xludf.DUMMYFUNCTION("""COMPUTED_VALUE"""),0.0)</f>
        <v>0</v>
      </c>
      <c r="R10" s="44">
        <f>IFERROR(__xludf.DUMMYFUNCTION("""COMPUTED_VALUE"""),3.0)</f>
        <v>3</v>
      </c>
      <c r="S10" s="44">
        <f>IFERROR(__xludf.DUMMYFUNCTION("""COMPUTED_VALUE"""),3.0)</f>
        <v>3</v>
      </c>
      <c r="T10" s="44">
        <f>IFERROR(__xludf.DUMMYFUNCTION("""COMPUTED_VALUE"""),0.0)</f>
        <v>0</v>
      </c>
      <c r="U10" s="44">
        <f>IFERROR(__xludf.DUMMYFUNCTION("""COMPUTED_VALUE"""),1.0)</f>
        <v>1</v>
      </c>
      <c r="V10" s="44">
        <f>IFERROR(__xludf.DUMMYFUNCTION("""COMPUTED_VALUE"""),0.0)</f>
        <v>0</v>
      </c>
      <c r="W10" s="44">
        <f>IFERROR(__xludf.DUMMYFUNCTION("""COMPUTED_VALUE"""),0.0)</f>
        <v>0</v>
      </c>
      <c r="X10" s="44">
        <f>IFERROR(__xludf.DUMMYFUNCTION("""COMPUTED_VALUE"""),0.0)</f>
        <v>0</v>
      </c>
      <c r="Y10" s="44">
        <f>IFERROR(__xludf.DUMMYFUNCTION("""COMPUTED_VALUE"""),0.0)</f>
        <v>0</v>
      </c>
      <c r="Z10" s="44">
        <f>IFERROR(__xludf.DUMMYFUNCTION("""COMPUTED_VALUE"""),0.0)</f>
        <v>0</v>
      </c>
      <c r="AA10" s="44">
        <f>IFERROR(__xludf.DUMMYFUNCTION("""COMPUTED_VALUE"""),0.0)</f>
        <v>0</v>
      </c>
      <c r="AB10" s="44">
        <f>IFERROR(__xludf.DUMMYFUNCTION("""COMPUTED_VALUE"""),0.0)</f>
        <v>0</v>
      </c>
      <c r="AC10" s="44">
        <f>IFERROR(__xludf.DUMMYFUNCTION("""COMPUTED_VALUE"""),2.0)</f>
        <v>2</v>
      </c>
      <c r="AD10" s="44">
        <f>IFERROR(__xludf.DUMMYFUNCTION("""COMPUTED_VALUE"""),0.0)</f>
        <v>0</v>
      </c>
      <c r="AE10" s="44">
        <f>IFERROR(__xludf.DUMMYFUNCTION("""COMPUTED_VALUE"""),1.0)</f>
        <v>1</v>
      </c>
      <c r="AF10" s="44">
        <f>IFERROR(__xludf.DUMMYFUNCTION("""COMPUTED_VALUE"""),0.0)</f>
        <v>0</v>
      </c>
      <c r="AG10" s="44">
        <f>IFERROR(__xludf.DUMMYFUNCTION("""COMPUTED_VALUE"""),0.0)</f>
        <v>0</v>
      </c>
      <c r="AH10" s="44">
        <f>IFERROR(__xludf.DUMMYFUNCTION("""COMPUTED_VALUE"""),0.0)</f>
        <v>0</v>
      </c>
      <c r="AI10" s="44">
        <f>IFERROR(__xludf.DUMMYFUNCTION("""COMPUTED_VALUE"""),0.0)</f>
        <v>0</v>
      </c>
      <c r="AJ10" s="44">
        <f>IFERROR(__xludf.DUMMYFUNCTION("""COMPUTED_VALUE"""),0.0)</f>
        <v>0</v>
      </c>
      <c r="AK10" s="44">
        <f>IFERROR(__xludf.DUMMYFUNCTION("""COMPUTED_VALUE"""),1.0)</f>
        <v>1</v>
      </c>
      <c r="AL10" s="44">
        <f>IFERROR(__xludf.DUMMYFUNCTION("""COMPUTED_VALUE"""),0.0)</f>
        <v>0</v>
      </c>
      <c r="AM10" s="44">
        <f>IFERROR(__xludf.DUMMYFUNCTION("""COMPUTED_VALUE"""),18.0)</f>
        <v>18</v>
      </c>
      <c r="AN10" s="44">
        <f>IFERROR(__xludf.DUMMYFUNCTION("""COMPUTED_VALUE"""),0.0)</f>
        <v>0</v>
      </c>
      <c r="AO10" s="44">
        <f>IFERROR(__xludf.DUMMYFUNCTION("""COMPUTED_VALUE"""),1.0)</f>
        <v>1</v>
      </c>
      <c r="AP10" s="44">
        <f>IFERROR(__xludf.DUMMYFUNCTION("""COMPUTED_VALUE"""),0.0)</f>
        <v>0</v>
      </c>
      <c r="AQ10" s="44">
        <f>IFERROR(__xludf.DUMMYFUNCTION("""COMPUTED_VALUE"""),0.0)</f>
        <v>0</v>
      </c>
      <c r="AR10" s="44">
        <f>IFERROR(__xludf.DUMMYFUNCTION("""COMPUTED_VALUE"""),37.0)</f>
        <v>37</v>
      </c>
      <c r="AS10" s="44">
        <f>IFERROR(__xludf.DUMMYFUNCTION("""COMPUTED_VALUE"""),0.0)</f>
        <v>0</v>
      </c>
      <c r="AT10" s="44">
        <f>IFERROR(__xludf.DUMMYFUNCTION("""COMPUTED_VALUE"""),0.0)</f>
        <v>0</v>
      </c>
      <c r="AU10" s="44">
        <f>IFERROR(__xludf.DUMMYFUNCTION("""COMPUTED_VALUE"""),119.0)</f>
        <v>119</v>
      </c>
      <c r="AV10" s="44">
        <f>IFERROR(__xludf.DUMMYFUNCTION("""COMPUTED_VALUE"""),1.0)</f>
        <v>1</v>
      </c>
      <c r="AW10" s="44">
        <f>IFERROR(__xludf.DUMMYFUNCTION("""COMPUTED_VALUE"""),0.0)</f>
        <v>0</v>
      </c>
      <c r="AX10" s="45">
        <f t="shared" si="2"/>
        <v>194</v>
      </c>
    </row>
    <row r="11" ht="15.75" customHeight="1">
      <c r="A11" s="46" t="s">
        <v>5</v>
      </c>
      <c r="B11" s="47" t="s">
        <v>5</v>
      </c>
      <c r="C11" s="48">
        <v>8.0</v>
      </c>
      <c r="D11" s="48">
        <v>535.0</v>
      </c>
      <c r="E11" s="49">
        <f>IFERROR(__xludf.DUMMYFUNCTION("""COMPUTED_VALUE"""),205.0)</f>
        <v>205</v>
      </c>
      <c r="F11" s="49">
        <f>IFERROR(__xludf.DUMMYFUNCTION("""COMPUTED_VALUE"""),2.0)</f>
        <v>2</v>
      </c>
      <c r="G11" s="49">
        <f>IFERROR(__xludf.DUMMYFUNCTION("""COMPUTED_VALUE"""),5.0)</f>
        <v>5</v>
      </c>
      <c r="H11" s="49">
        <f>IFERROR(__xludf.DUMMYFUNCTION("""COMPUTED_VALUE"""),200.0)</f>
        <v>200</v>
      </c>
      <c r="I11" s="44">
        <f>IFERROR(__xludf.DUMMYFUNCTION("""COMPUTED_VALUE"""),1.0)</f>
        <v>1</v>
      </c>
      <c r="J11" s="44">
        <f>IFERROR(__xludf.DUMMYFUNCTION("""COMPUTED_VALUE"""),3.0)</f>
        <v>3</v>
      </c>
      <c r="K11" s="44">
        <f>IFERROR(__xludf.DUMMYFUNCTION("""COMPUTED_VALUE"""),1.0)</f>
        <v>1</v>
      </c>
      <c r="L11" s="44">
        <f>IFERROR(__xludf.DUMMYFUNCTION("""COMPUTED_VALUE"""),0.0)</f>
        <v>0</v>
      </c>
      <c r="M11" s="44">
        <f>IFERROR(__xludf.DUMMYFUNCTION("""COMPUTED_VALUE"""),1.0)</f>
        <v>1</v>
      </c>
      <c r="N11" s="44">
        <f>IFERROR(__xludf.DUMMYFUNCTION("""COMPUTED_VALUE"""),0.0)</f>
        <v>0</v>
      </c>
      <c r="O11" s="44">
        <f>IFERROR(__xludf.DUMMYFUNCTION("""COMPUTED_VALUE"""),0.0)</f>
        <v>0</v>
      </c>
      <c r="P11" s="44">
        <f>IFERROR(__xludf.DUMMYFUNCTION("""COMPUTED_VALUE"""),1.0)</f>
        <v>1</v>
      </c>
      <c r="Q11" s="44">
        <f>IFERROR(__xludf.DUMMYFUNCTION("""COMPUTED_VALUE"""),1.0)</f>
        <v>1</v>
      </c>
      <c r="R11" s="44">
        <f>IFERROR(__xludf.DUMMYFUNCTION("""COMPUTED_VALUE"""),3.0)</f>
        <v>3</v>
      </c>
      <c r="S11" s="44">
        <f>IFERROR(__xludf.DUMMYFUNCTION("""COMPUTED_VALUE"""),1.0)</f>
        <v>1</v>
      </c>
      <c r="T11" s="44">
        <f>IFERROR(__xludf.DUMMYFUNCTION("""COMPUTED_VALUE"""),0.0)</f>
        <v>0</v>
      </c>
      <c r="U11" s="44">
        <f>IFERROR(__xludf.DUMMYFUNCTION("""COMPUTED_VALUE"""),0.0)</f>
        <v>0</v>
      </c>
      <c r="V11" s="44">
        <f>IFERROR(__xludf.DUMMYFUNCTION("""COMPUTED_VALUE"""),0.0)</f>
        <v>0</v>
      </c>
      <c r="W11" s="44">
        <f>IFERROR(__xludf.DUMMYFUNCTION("""COMPUTED_VALUE"""),0.0)</f>
        <v>0</v>
      </c>
      <c r="X11" s="44">
        <f>IFERROR(__xludf.DUMMYFUNCTION("""COMPUTED_VALUE"""),0.0)</f>
        <v>0</v>
      </c>
      <c r="Y11" s="44">
        <f>IFERROR(__xludf.DUMMYFUNCTION("""COMPUTED_VALUE"""),0.0)</f>
        <v>0</v>
      </c>
      <c r="Z11" s="44">
        <f>IFERROR(__xludf.DUMMYFUNCTION("""COMPUTED_VALUE"""),1.0)</f>
        <v>1</v>
      </c>
      <c r="AA11" s="44">
        <f>IFERROR(__xludf.DUMMYFUNCTION("""COMPUTED_VALUE"""),1.0)</f>
        <v>1</v>
      </c>
      <c r="AB11" s="44">
        <f>IFERROR(__xludf.DUMMYFUNCTION("""COMPUTED_VALUE"""),0.0)</f>
        <v>0</v>
      </c>
      <c r="AC11" s="44">
        <f>IFERROR(__xludf.DUMMYFUNCTION("""COMPUTED_VALUE"""),1.0)</f>
        <v>1</v>
      </c>
      <c r="AD11" s="44"/>
      <c r="AE11" s="44"/>
      <c r="AF11" s="44"/>
      <c r="AG11" s="44"/>
      <c r="AH11" s="44"/>
      <c r="AI11" s="44"/>
      <c r="AJ11" s="44"/>
      <c r="AK11" s="44"/>
      <c r="AL11" s="44"/>
      <c r="AM11" s="44">
        <f>IFERROR(__xludf.DUMMYFUNCTION("""COMPUTED_VALUE"""),27.0)</f>
        <v>27</v>
      </c>
      <c r="AN11" s="44"/>
      <c r="AO11" s="44"/>
      <c r="AP11" s="44"/>
      <c r="AQ11" s="44"/>
      <c r="AR11" s="44">
        <f>IFERROR(__xludf.DUMMYFUNCTION("""COMPUTED_VALUE"""),35.0)</f>
        <v>35</v>
      </c>
      <c r="AS11" s="44"/>
      <c r="AT11" s="44"/>
      <c r="AU11" s="44">
        <f>IFERROR(__xludf.DUMMYFUNCTION("""COMPUTED_VALUE"""),131.0)</f>
        <v>131</v>
      </c>
      <c r="AV11" s="44">
        <f>IFERROR(__xludf.DUMMYFUNCTION("""COMPUTED_VALUE"""),1.0)</f>
        <v>1</v>
      </c>
      <c r="AW11" s="44">
        <f>IFERROR(__xludf.DUMMYFUNCTION("""COMPUTED_VALUE"""),1.0)</f>
        <v>1</v>
      </c>
      <c r="AX11" s="45">
        <f t="shared" si="2"/>
        <v>210</v>
      </c>
    </row>
    <row r="12" ht="15.75" customHeight="1">
      <c r="A12" s="46" t="s">
        <v>5</v>
      </c>
      <c r="B12" s="47" t="s">
        <v>31</v>
      </c>
      <c r="C12" s="48">
        <v>1.0</v>
      </c>
      <c r="D12" s="48">
        <v>586.0</v>
      </c>
      <c r="E12" s="49">
        <f>IFERROR(__xludf.DUMMYFUNCTION("""COMPUTED_VALUE"""),284.0)</f>
        <v>284</v>
      </c>
      <c r="F12" s="49">
        <f>IFERROR(__xludf.DUMMYFUNCTION("""COMPUTED_VALUE"""),4.0)</f>
        <v>4</v>
      </c>
      <c r="G12" s="49">
        <f>IFERROR(__xludf.DUMMYFUNCTION("""COMPUTED_VALUE"""),0.0)</f>
        <v>0</v>
      </c>
      <c r="H12" s="49">
        <f>IFERROR(__xludf.DUMMYFUNCTION("""COMPUTED_VALUE"""),279.0)</f>
        <v>279</v>
      </c>
      <c r="I12" s="44">
        <f>IFERROR(__xludf.DUMMYFUNCTION("""COMPUTED_VALUE"""),4.0)</f>
        <v>4</v>
      </c>
      <c r="J12" s="44">
        <f>IFERROR(__xludf.DUMMYFUNCTION("""COMPUTED_VALUE"""),1.0)</f>
        <v>1</v>
      </c>
      <c r="K12" s="44">
        <f>IFERROR(__xludf.DUMMYFUNCTION("""COMPUTED_VALUE"""),4.0)</f>
        <v>4</v>
      </c>
      <c r="L12" s="44">
        <f>IFERROR(__xludf.DUMMYFUNCTION("""COMPUTED_VALUE"""),2.0)</f>
        <v>2</v>
      </c>
      <c r="M12" s="44">
        <f>IFERROR(__xludf.DUMMYFUNCTION("""COMPUTED_VALUE"""),1.0)</f>
        <v>1</v>
      </c>
      <c r="N12" s="44">
        <f>IFERROR(__xludf.DUMMYFUNCTION("""COMPUTED_VALUE"""),3.0)</f>
        <v>3</v>
      </c>
      <c r="O12" s="44">
        <f>IFERROR(__xludf.DUMMYFUNCTION("""COMPUTED_VALUE"""),0.0)</f>
        <v>0</v>
      </c>
      <c r="P12" s="44">
        <f>IFERROR(__xludf.DUMMYFUNCTION("""COMPUTED_VALUE"""),0.0)</f>
        <v>0</v>
      </c>
      <c r="Q12" s="44">
        <f>IFERROR(__xludf.DUMMYFUNCTION("""COMPUTED_VALUE"""),0.0)</f>
        <v>0</v>
      </c>
      <c r="R12" s="44">
        <f>IFERROR(__xludf.DUMMYFUNCTION("""COMPUTED_VALUE"""),2.0)</f>
        <v>2</v>
      </c>
      <c r="S12" s="44">
        <f>IFERROR(__xludf.DUMMYFUNCTION("""COMPUTED_VALUE"""),1.0)</f>
        <v>1</v>
      </c>
      <c r="T12" s="44">
        <f>IFERROR(__xludf.DUMMYFUNCTION("""COMPUTED_VALUE"""),0.0)</f>
        <v>0</v>
      </c>
      <c r="U12" s="44">
        <f>IFERROR(__xludf.DUMMYFUNCTION("""COMPUTED_VALUE"""),1.0)</f>
        <v>1</v>
      </c>
      <c r="V12" s="44">
        <f>IFERROR(__xludf.DUMMYFUNCTION("""COMPUTED_VALUE"""),0.0)</f>
        <v>0</v>
      </c>
      <c r="W12" s="44">
        <f>IFERROR(__xludf.DUMMYFUNCTION("""COMPUTED_VALUE"""),0.0)</f>
        <v>0</v>
      </c>
      <c r="X12" s="44">
        <f>IFERROR(__xludf.DUMMYFUNCTION("""COMPUTED_VALUE"""),1.0)</f>
        <v>1</v>
      </c>
      <c r="Y12" s="44">
        <f>IFERROR(__xludf.DUMMYFUNCTION("""COMPUTED_VALUE"""),0.0)</f>
        <v>0</v>
      </c>
      <c r="Z12" s="44">
        <f>IFERROR(__xludf.DUMMYFUNCTION("""COMPUTED_VALUE"""),2.0)</f>
        <v>2</v>
      </c>
      <c r="AA12" s="44">
        <f>IFERROR(__xludf.DUMMYFUNCTION("""COMPUTED_VALUE"""),4.0)</f>
        <v>4</v>
      </c>
      <c r="AB12" s="44">
        <f>IFERROR(__xludf.DUMMYFUNCTION("""COMPUTED_VALUE"""),1.0)</f>
        <v>1</v>
      </c>
      <c r="AC12" s="44">
        <f>IFERROR(__xludf.DUMMYFUNCTION("""COMPUTED_VALUE"""),0.0)</f>
        <v>0</v>
      </c>
      <c r="AD12" s="44">
        <f>IFERROR(__xludf.DUMMYFUNCTION("""COMPUTED_VALUE"""),0.0)</f>
        <v>0</v>
      </c>
      <c r="AE12" s="44">
        <f>IFERROR(__xludf.DUMMYFUNCTION("""COMPUTED_VALUE"""),0.0)</f>
        <v>0</v>
      </c>
      <c r="AF12" s="44">
        <f>IFERROR(__xludf.DUMMYFUNCTION("""COMPUTED_VALUE"""),0.0)</f>
        <v>0</v>
      </c>
      <c r="AG12" s="44">
        <f>IFERROR(__xludf.DUMMYFUNCTION("""COMPUTED_VALUE"""),0.0)</f>
        <v>0</v>
      </c>
      <c r="AH12" s="44">
        <f>IFERROR(__xludf.DUMMYFUNCTION("""COMPUTED_VALUE"""),0.0)</f>
        <v>0</v>
      </c>
      <c r="AI12" s="44">
        <f>IFERROR(__xludf.DUMMYFUNCTION("""COMPUTED_VALUE"""),2.0)</f>
        <v>2</v>
      </c>
      <c r="AJ12" s="44">
        <f>IFERROR(__xludf.DUMMYFUNCTION("""COMPUTED_VALUE"""),0.0)</f>
        <v>0</v>
      </c>
      <c r="AK12" s="44">
        <f>IFERROR(__xludf.DUMMYFUNCTION("""COMPUTED_VALUE"""),0.0)</f>
        <v>0</v>
      </c>
      <c r="AL12" s="44">
        <f>IFERROR(__xludf.DUMMYFUNCTION("""COMPUTED_VALUE"""),0.0)</f>
        <v>0</v>
      </c>
      <c r="AM12" s="44">
        <f>IFERROR(__xludf.DUMMYFUNCTION("""COMPUTED_VALUE"""),13.0)</f>
        <v>13</v>
      </c>
      <c r="AN12" s="44">
        <f>IFERROR(__xludf.DUMMYFUNCTION("""COMPUTED_VALUE"""),2.0)</f>
        <v>2</v>
      </c>
      <c r="AO12" s="44">
        <f>IFERROR(__xludf.DUMMYFUNCTION("""COMPUTED_VALUE"""),1.0)</f>
        <v>1</v>
      </c>
      <c r="AP12" s="44">
        <f>IFERROR(__xludf.DUMMYFUNCTION("""COMPUTED_VALUE"""),0.0)</f>
        <v>0</v>
      </c>
      <c r="AQ12" s="44">
        <f>IFERROR(__xludf.DUMMYFUNCTION("""COMPUTED_VALUE"""),1.0)</f>
        <v>1</v>
      </c>
      <c r="AR12" s="44">
        <f>IFERROR(__xludf.DUMMYFUNCTION("""COMPUTED_VALUE"""),42.0)</f>
        <v>42</v>
      </c>
      <c r="AS12" s="44">
        <f>IFERROR(__xludf.DUMMYFUNCTION("""COMPUTED_VALUE"""),1.0)</f>
        <v>1</v>
      </c>
      <c r="AT12" s="44">
        <f>IFERROR(__xludf.DUMMYFUNCTION("""COMPUTED_VALUE"""),0.0)</f>
        <v>0</v>
      </c>
      <c r="AU12" s="44">
        <f>IFERROR(__xludf.DUMMYFUNCTION("""COMPUTED_VALUE"""),185.0)</f>
        <v>185</v>
      </c>
      <c r="AV12" s="44">
        <f>IFERROR(__xludf.DUMMYFUNCTION("""COMPUTED_VALUE"""),3.0)</f>
        <v>3</v>
      </c>
      <c r="AW12" s="44">
        <f>IFERROR(__xludf.DUMMYFUNCTION("""COMPUTED_VALUE"""),2.0)</f>
        <v>2</v>
      </c>
      <c r="AX12" s="45">
        <f t="shared" si="2"/>
        <v>279</v>
      </c>
    </row>
    <row r="13" ht="15.75" customHeight="1">
      <c r="A13" s="46" t="s">
        <v>5</v>
      </c>
      <c r="B13" s="47" t="s">
        <v>31</v>
      </c>
      <c r="C13" s="48">
        <v>2.0</v>
      </c>
      <c r="D13" s="48">
        <v>585.0</v>
      </c>
      <c r="E13" s="49">
        <f>IFERROR(__xludf.DUMMYFUNCTION("""COMPUTED_VALUE"""),304.0)</f>
        <v>304</v>
      </c>
      <c r="F13" s="49">
        <f>IFERROR(__xludf.DUMMYFUNCTION("""COMPUTED_VALUE"""),6.0)</f>
        <v>6</v>
      </c>
      <c r="G13" s="49">
        <f>IFERROR(__xludf.DUMMYFUNCTION("""COMPUTED_VALUE"""),4.0)</f>
        <v>4</v>
      </c>
      <c r="H13" s="49">
        <f>IFERROR(__xludf.DUMMYFUNCTION("""COMPUTED_VALUE"""),300.0)</f>
        <v>300</v>
      </c>
      <c r="I13" s="44">
        <f>IFERROR(__xludf.DUMMYFUNCTION("""COMPUTED_VALUE"""),0.0)</f>
        <v>0</v>
      </c>
      <c r="J13" s="44">
        <f>IFERROR(__xludf.DUMMYFUNCTION("""COMPUTED_VALUE"""),2.0)</f>
        <v>2</v>
      </c>
      <c r="K13" s="44">
        <f>IFERROR(__xludf.DUMMYFUNCTION("""COMPUTED_VALUE"""),0.0)</f>
        <v>0</v>
      </c>
      <c r="L13" s="44">
        <f>IFERROR(__xludf.DUMMYFUNCTION("""COMPUTED_VALUE"""),0.0)</f>
        <v>0</v>
      </c>
      <c r="M13" s="44">
        <f>IFERROR(__xludf.DUMMYFUNCTION("""COMPUTED_VALUE"""),1.0)</f>
        <v>1</v>
      </c>
      <c r="N13" s="44">
        <f>IFERROR(__xludf.DUMMYFUNCTION("""COMPUTED_VALUE"""),1.0)</f>
        <v>1</v>
      </c>
      <c r="O13" s="44">
        <f>IFERROR(__xludf.DUMMYFUNCTION("""COMPUTED_VALUE"""),0.0)</f>
        <v>0</v>
      </c>
      <c r="P13" s="44">
        <f>IFERROR(__xludf.DUMMYFUNCTION("""COMPUTED_VALUE"""),0.0)</f>
        <v>0</v>
      </c>
      <c r="Q13" s="44">
        <f>IFERROR(__xludf.DUMMYFUNCTION("""COMPUTED_VALUE"""),0.0)</f>
        <v>0</v>
      </c>
      <c r="R13" s="44">
        <f>IFERROR(__xludf.DUMMYFUNCTION("""COMPUTED_VALUE"""),2.0)</f>
        <v>2</v>
      </c>
      <c r="S13" s="44">
        <f>IFERROR(__xludf.DUMMYFUNCTION("""COMPUTED_VALUE"""),0.0)</f>
        <v>0</v>
      </c>
      <c r="T13" s="44">
        <f>IFERROR(__xludf.DUMMYFUNCTION("""COMPUTED_VALUE"""),0.0)</f>
        <v>0</v>
      </c>
      <c r="U13" s="44">
        <f>IFERROR(__xludf.DUMMYFUNCTION("""COMPUTED_VALUE"""),0.0)</f>
        <v>0</v>
      </c>
      <c r="V13" s="44">
        <f>IFERROR(__xludf.DUMMYFUNCTION("""COMPUTED_VALUE"""),0.0)</f>
        <v>0</v>
      </c>
      <c r="W13" s="44">
        <f>IFERROR(__xludf.DUMMYFUNCTION("""COMPUTED_VALUE"""),0.0)</f>
        <v>0</v>
      </c>
      <c r="X13" s="44">
        <f>IFERROR(__xludf.DUMMYFUNCTION("""COMPUTED_VALUE"""),0.0)</f>
        <v>0</v>
      </c>
      <c r="Y13" s="44">
        <f>IFERROR(__xludf.DUMMYFUNCTION("""COMPUTED_VALUE"""),1.0)</f>
        <v>1</v>
      </c>
      <c r="Z13" s="44">
        <f>IFERROR(__xludf.DUMMYFUNCTION("""COMPUTED_VALUE"""),0.0)</f>
        <v>0</v>
      </c>
      <c r="AA13" s="44">
        <f>IFERROR(__xludf.DUMMYFUNCTION("""COMPUTED_VALUE"""),0.0)</f>
        <v>0</v>
      </c>
      <c r="AB13" s="44">
        <f>IFERROR(__xludf.DUMMYFUNCTION("""COMPUTED_VALUE"""),0.0)</f>
        <v>0</v>
      </c>
      <c r="AC13" s="44">
        <f>IFERROR(__xludf.DUMMYFUNCTION("""COMPUTED_VALUE"""),0.0)</f>
        <v>0</v>
      </c>
      <c r="AD13" s="44">
        <f>IFERROR(__xludf.DUMMYFUNCTION("""COMPUTED_VALUE"""),0.0)</f>
        <v>0</v>
      </c>
      <c r="AE13" s="44">
        <f>IFERROR(__xludf.DUMMYFUNCTION("""COMPUTED_VALUE"""),0.0)</f>
        <v>0</v>
      </c>
      <c r="AF13" s="44">
        <f>IFERROR(__xludf.DUMMYFUNCTION("""COMPUTED_VALUE"""),0.0)</f>
        <v>0</v>
      </c>
      <c r="AG13" s="44">
        <f>IFERROR(__xludf.DUMMYFUNCTION("""COMPUTED_VALUE"""),0.0)</f>
        <v>0</v>
      </c>
      <c r="AH13" s="44">
        <f>IFERROR(__xludf.DUMMYFUNCTION("""COMPUTED_VALUE"""),0.0)</f>
        <v>0</v>
      </c>
      <c r="AI13" s="44">
        <f>IFERROR(__xludf.DUMMYFUNCTION("""COMPUTED_VALUE"""),0.0)</f>
        <v>0</v>
      </c>
      <c r="AJ13" s="44">
        <f>IFERROR(__xludf.DUMMYFUNCTION("""COMPUTED_VALUE"""),0.0)</f>
        <v>0</v>
      </c>
      <c r="AK13" s="44">
        <f>IFERROR(__xludf.DUMMYFUNCTION("""COMPUTED_VALUE"""),0.0)</f>
        <v>0</v>
      </c>
      <c r="AL13" s="44">
        <f>IFERROR(__xludf.DUMMYFUNCTION("""COMPUTED_VALUE"""),0.0)</f>
        <v>0</v>
      </c>
      <c r="AM13" s="44">
        <f>IFERROR(__xludf.DUMMYFUNCTION("""COMPUTED_VALUE"""),25.0)</f>
        <v>25</v>
      </c>
      <c r="AN13" s="44">
        <f>IFERROR(__xludf.DUMMYFUNCTION("""COMPUTED_VALUE"""),1.0)</f>
        <v>1</v>
      </c>
      <c r="AO13" s="44">
        <f>IFERROR(__xludf.DUMMYFUNCTION("""COMPUTED_VALUE"""),1.0)</f>
        <v>1</v>
      </c>
      <c r="AP13" s="44">
        <f>IFERROR(__xludf.DUMMYFUNCTION("""COMPUTED_VALUE"""),0.0)</f>
        <v>0</v>
      </c>
      <c r="AQ13" s="44">
        <f>IFERROR(__xludf.DUMMYFUNCTION("""COMPUTED_VALUE"""),0.0)</f>
        <v>0</v>
      </c>
      <c r="AR13" s="44">
        <f>IFERROR(__xludf.DUMMYFUNCTION("""COMPUTED_VALUE"""),66.0)</f>
        <v>66</v>
      </c>
      <c r="AS13" s="44">
        <f>IFERROR(__xludf.DUMMYFUNCTION("""COMPUTED_VALUE"""),3.0)</f>
        <v>3</v>
      </c>
      <c r="AT13" s="44">
        <f>IFERROR(__xludf.DUMMYFUNCTION("""COMPUTED_VALUE"""),0.0)</f>
        <v>0</v>
      </c>
      <c r="AU13" s="44">
        <f>IFERROR(__xludf.DUMMYFUNCTION("""COMPUTED_VALUE"""),194.0)</f>
        <v>194</v>
      </c>
      <c r="AV13" s="44">
        <f>IFERROR(__xludf.DUMMYFUNCTION("""COMPUTED_VALUE"""),1.0)</f>
        <v>1</v>
      </c>
      <c r="AW13" s="44">
        <f>IFERROR(__xludf.DUMMYFUNCTION("""COMPUTED_VALUE"""),2.0)</f>
        <v>2</v>
      </c>
      <c r="AX13" s="45">
        <f t="shared" si="2"/>
        <v>300</v>
      </c>
    </row>
    <row r="14" ht="15.75" customHeight="1">
      <c r="A14" s="46" t="s">
        <v>5</v>
      </c>
      <c r="B14" s="47" t="s">
        <v>31</v>
      </c>
      <c r="C14" s="48">
        <v>3.0</v>
      </c>
      <c r="D14" s="48">
        <v>587.0</v>
      </c>
      <c r="E14" s="49">
        <f>IFERROR(__xludf.DUMMYFUNCTION("""COMPUTED_VALUE"""),295.0)</f>
        <v>295</v>
      </c>
      <c r="F14" s="49">
        <f>IFERROR(__xludf.DUMMYFUNCTION("""COMPUTED_VALUE"""),6.0)</f>
        <v>6</v>
      </c>
      <c r="G14" s="49">
        <f>IFERROR(__xludf.DUMMYFUNCTION("""COMPUTED_VALUE"""),2.0)</f>
        <v>2</v>
      </c>
      <c r="H14" s="49">
        <f>IFERROR(__xludf.DUMMYFUNCTION("""COMPUTED_VALUE"""),293.0)</f>
        <v>293</v>
      </c>
      <c r="I14" s="44">
        <f>IFERROR(__xludf.DUMMYFUNCTION("""COMPUTED_VALUE"""),0.0)</f>
        <v>0</v>
      </c>
      <c r="J14" s="44">
        <f>IFERROR(__xludf.DUMMYFUNCTION("""COMPUTED_VALUE"""),0.0)</f>
        <v>0</v>
      </c>
      <c r="K14" s="44">
        <f>IFERROR(__xludf.DUMMYFUNCTION("""COMPUTED_VALUE"""),1.0)</f>
        <v>1</v>
      </c>
      <c r="L14" s="44">
        <f>IFERROR(__xludf.DUMMYFUNCTION("""COMPUTED_VALUE"""),0.0)</f>
        <v>0</v>
      </c>
      <c r="M14" s="44">
        <f>IFERROR(__xludf.DUMMYFUNCTION("""COMPUTED_VALUE"""),1.0)</f>
        <v>1</v>
      </c>
      <c r="N14" s="44">
        <f>IFERROR(__xludf.DUMMYFUNCTION("""COMPUTED_VALUE"""),0.0)</f>
        <v>0</v>
      </c>
      <c r="O14" s="44">
        <f>IFERROR(__xludf.DUMMYFUNCTION("""COMPUTED_VALUE"""),1.0)</f>
        <v>1</v>
      </c>
      <c r="P14" s="44">
        <f>IFERROR(__xludf.DUMMYFUNCTION("""COMPUTED_VALUE"""),0.0)</f>
        <v>0</v>
      </c>
      <c r="Q14" s="44">
        <f>IFERROR(__xludf.DUMMYFUNCTION("""COMPUTED_VALUE"""),2.0)</f>
        <v>2</v>
      </c>
      <c r="R14" s="44">
        <f>IFERROR(__xludf.DUMMYFUNCTION("""COMPUTED_VALUE"""),3.0)</f>
        <v>3</v>
      </c>
      <c r="S14" s="44">
        <f>IFERROR(__xludf.DUMMYFUNCTION("""COMPUTED_VALUE"""),4.0)</f>
        <v>4</v>
      </c>
      <c r="T14" s="44">
        <f>IFERROR(__xludf.DUMMYFUNCTION("""COMPUTED_VALUE"""),0.0)</f>
        <v>0</v>
      </c>
      <c r="U14" s="44">
        <f>IFERROR(__xludf.DUMMYFUNCTION("""COMPUTED_VALUE"""),0.0)</f>
        <v>0</v>
      </c>
      <c r="V14" s="44">
        <f>IFERROR(__xludf.DUMMYFUNCTION("""COMPUTED_VALUE"""),0.0)</f>
        <v>0</v>
      </c>
      <c r="W14" s="44">
        <f>IFERROR(__xludf.DUMMYFUNCTION("""COMPUTED_VALUE"""),0.0)</f>
        <v>0</v>
      </c>
      <c r="X14" s="44">
        <f>IFERROR(__xludf.DUMMYFUNCTION("""COMPUTED_VALUE"""),1.0)</f>
        <v>1</v>
      </c>
      <c r="Y14" s="44">
        <f>IFERROR(__xludf.DUMMYFUNCTION("""COMPUTED_VALUE"""),0.0)</f>
        <v>0</v>
      </c>
      <c r="Z14" s="44">
        <f>IFERROR(__xludf.DUMMYFUNCTION("""COMPUTED_VALUE"""),0.0)</f>
        <v>0</v>
      </c>
      <c r="AA14" s="44">
        <f>IFERROR(__xludf.DUMMYFUNCTION("""COMPUTED_VALUE"""),0.0)</f>
        <v>0</v>
      </c>
      <c r="AB14" s="44">
        <f>IFERROR(__xludf.DUMMYFUNCTION("""COMPUTED_VALUE"""),0.0)</f>
        <v>0</v>
      </c>
      <c r="AC14" s="44">
        <f>IFERROR(__xludf.DUMMYFUNCTION("""COMPUTED_VALUE"""),0.0)</f>
        <v>0</v>
      </c>
      <c r="AD14" s="44">
        <f>IFERROR(__xludf.DUMMYFUNCTION("""COMPUTED_VALUE"""),0.0)</f>
        <v>0</v>
      </c>
      <c r="AE14" s="44">
        <f>IFERROR(__xludf.DUMMYFUNCTION("""COMPUTED_VALUE"""),0.0)</f>
        <v>0</v>
      </c>
      <c r="AF14" s="44">
        <f>IFERROR(__xludf.DUMMYFUNCTION("""COMPUTED_VALUE"""),0.0)</f>
        <v>0</v>
      </c>
      <c r="AG14" s="44">
        <f>IFERROR(__xludf.DUMMYFUNCTION("""COMPUTED_VALUE"""),0.0)</f>
        <v>0</v>
      </c>
      <c r="AH14" s="44">
        <f>IFERROR(__xludf.DUMMYFUNCTION("""COMPUTED_VALUE"""),0.0)</f>
        <v>0</v>
      </c>
      <c r="AI14" s="44">
        <f>IFERROR(__xludf.DUMMYFUNCTION("""COMPUTED_VALUE"""),0.0)</f>
        <v>0</v>
      </c>
      <c r="AJ14" s="44">
        <f>IFERROR(__xludf.DUMMYFUNCTION("""COMPUTED_VALUE"""),0.0)</f>
        <v>0</v>
      </c>
      <c r="AK14" s="44">
        <f>IFERROR(__xludf.DUMMYFUNCTION("""COMPUTED_VALUE"""),0.0)</f>
        <v>0</v>
      </c>
      <c r="AL14" s="44">
        <f>IFERROR(__xludf.DUMMYFUNCTION("""COMPUTED_VALUE"""),0.0)</f>
        <v>0</v>
      </c>
      <c r="AM14" s="44">
        <f>IFERROR(__xludf.DUMMYFUNCTION("""COMPUTED_VALUE"""),16.0)</f>
        <v>16</v>
      </c>
      <c r="AN14" s="44">
        <f>IFERROR(__xludf.DUMMYFUNCTION("""COMPUTED_VALUE"""),0.0)</f>
        <v>0</v>
      </c>
      <c r="AO14" s="44">
        <f>IFERROR(__xludf.DUMMYFUNCTION("""COMPUTED_VALUE"""),2.0)</f>
        <v>2</v>
      </c>
      <c r="AP14" s="44">
        <f>IFERROR(__xludf.DUMMYFUNCTION("""COMPUTED_VALUE"""),0.0)</f>
        <v>0</v>
      </c>
      <c r="AQ14" s="44">
        <f>IFERROR(__xludf.DUMMYFUNCTION("""COMPUTED_VALUE"""),1.0)</f>
        <v>1</v>
      </c>
      <c r="AR14" s="44">
        <f>IFERROR(__xludf.DUMMYFUNCTION("""COMPUTED_VALUE"""),65.0)</f>
        <v>65</v>
      </c>
      <c r="AS14" s="44">
        <f>IFERROR(__xludf.DUMMYFUNCTION("""COMPUTED_VALUE"""),0.0)</f>
        <v>0</v>
      </c>
      <c r="AT14" s="44">
        <f>IFERROR(__xludf.DUMMYFUNCTION("""COMPUTED_VALUE"""),1.0)</f>
        <v>1</v>
      </c>
      <c r="AU14" s="44">
        <f>IFERROR(__xludf.DUMMYFUNCTION("""COMPUTED_VALUE"""),194.0)</f>
        <v>194</v>
      </c>
      <c r="AV14" s="44">
        <f>IFERROR(__xludf.DUMMYFUNCTION("""COMPUTED_VALUE"""),1.0)</f>
        <v>1</v>
      </c>
      <c r="AW14" s="44">
        <f>IFERROR(__xludf.DUMMYFUNCTION("""COMPUTED_VALUE"""),2.0)</f>
        <v>2</v>
      </c>
      <c r="AX14" s="45">
        <f t="shared" si="2"/>
        <v>295</v>
      </c>
    </row>
    <row r="15" ht="15.75" customHeight="1">
      <c r="A15" s="46" t="s">
        <v>5</v>
      </c>
      <c r="B15" s="47" t="s">
        <v>31</v>
      </c>
      <c r="C15" s="48">
        <v>4.0</v>
      </c>
      <c r="D15" s="48">
        <v>587.0</v>
      </c>
      <c r="E15" s="49">
        <f>IFERROR(__xludf.DUMMYFUNCTION("""COMPUTED_VALUE"""),278.0)</f>
        <v>278</v>
      </c>
      <c r="F15" s="49">
        <f>IFERROR(__xludf.DUMMYFUNCTION("""COMPUTED_VALUE"""),4.0)</f>
        <v>4</v>
      </c>
      <c r="G15" s="49">
        <f>IFERROR(__xludf.DUMMYFUNCTION("""COMPUTED_VALUE"""),2.0)</f>
        <v>2</v>
      </c>
      <c r="H15" s="49">
        <f>IFERROR(__xludf.DUMMYFUNCTION("""COMPUTED_VALUE"""),276.0)</f>
        <v>276</v>
      </c>
      <c r="I15" s="44">
        <f>IFERROR(__xludf.DUMMYFUNCTION("""COMPUTED_VALUE"""),0.0)</f>
        <v>0</v>
      </c>
      <c r="J15" s="44">
        <f>IFERROR(__xludf.DUMMYFUNCTION("""COMPUTED_VALUE"""),1.0)</f>
        <v>1</v>
      </c>
      <c r="K15" s="44">
        <f>IFERROR(__xludf.DUMMYFUNCTION("""COMPUTED_VALUE"""),3.0)</f>
        <v>3</v>
      </c>
      <c r="L15" s="44">
        <f>IFERROR(__xludf.DUMMYFUNCTION("""COMPUTED_VALUE"""),0.0)</f>
        <v>0</v>
      </c>
      <c r="M15" s="44">
        <f>IFERROR(__xludf.DUMMYFUNCTION("""COMPUTED_VALUE"""),0.0)</f>
        <v>0</v>
      </c>
      <c r="N15" s="44">
        <f>IFERROR(__xludf.DUMMYFUNCTION("""COMPUTED_VALUE"""),1.0)</f>
        <v>1</v>
      </c>
      <c r="O15" s="44">
        <f>IFERROR(__xludf.DUMMYFUNCTION("""COMPUTED_VALUE"""),0.0)</f>
        <v>0</v>
      </c>
      <c r="P15" s="44">
        <f>IFERROR(__xludf.DUMMYFUNCTION("""COMPUTED_VALUE"""),0.0)</f>
        <v>0</v>
      </c>
      <c r="Q15" s="44">
        <f>IFERROR(__xludf.DUMMYFUNCTION("""COMPUTED_VALUE"""),0.0)</f>
        <v>0</v>
      </c>
      <c r="R15" s="44">
        <f>IFERROR(__xludf.DUMMYFUNCTION("""COMPUTED_VALUE"""),3.0)</f>
        <v>3</v>
      </c>
      <c r="S15" s="44">
        <f>IFERROR(__xludf.DUMMYFUNCTION("""COMPUTED_VALUE"""),1.0)</f>
        <v>1</v>
      </c>
      <c r="T15" s="44">
        <f>IFERROR(__xludf.DUMMYFUNCTION("""COMPUTED_VALUE"""),0.0)</f>
        <v>0</v>
      </c>
      <c r="U15" s="44">
        <f>IFERROR(__xludf.DUMMYFUNCTION("""COMPUTED_VALUE"""),0.0)</f>
        <v>0</v>
      </c>
      <c r="V15" s="44">
        <f>IFERROR(__xludf.DUMMYFUNCTION("""COMPUTED_VALUE"""),1.0)</f>
        <v>1</v>
      </c>
      <c r="W15" s="44">
        <f>IFERROR(__xludf.DUMMYFUNCTION("""COMPUTED_VALUE"""),0.0)</f>
        <v>0</v>
      </c>
      <c r="X15" s="44">
        <f>IFERROR(__xludf.DUMMYFUNCTION("""COMPUTED_VALUE"""),0.0)</f>
        <v>0</v>
      </c>
      <c r="Y15" s="44">
        <f>IFERROR(__xludf.DUMMYFUNCTION("""COMPUTED_VALUE"""),0.0)</f>
        <v>0</v>
      </c>
      <c r="Z15" s="44">
        <f>IFERROR(__xludf.DUMMYFUNCTION("""COMPUTED_VALUE"""),1.0)</f>
        <v>1</v>
      </c>
      <c r="AA15" s="44">
        <f>IFERROR(__xludf.DUMMYFUNCTION("""COMPUTED_VALUE"""),0.0)</f>
        <v>0</v>
      </c>
      <c r="AB15" s="44">
        <f>IFERROR(__xludf.DUMMYFUNCTION("""COMPUTED_VALUE"""),0.0)</f>
        <v>0</v>
      </c>
      <c r="AC15" s="44">
        <f>IFERROR(__xludf.DUMMYFUNCTION("""COMPUTED_VALUE"""),0.0)</f>
        <v>0</v>
      </c>
      <c r="AD15" s="44">
        <f>IFERROR(__xludf.DUMMYFUNCTION("""COMPUTED_VALUE"""),0.0)</f>
        <v>0</v>
      </c>
      <c r="AE15" s="44">
        <f>IFERROR(__xludf.DUMMYFUNCTION("""COMPUTED_VALUE"""),0.0)</f>
        <v>0</v>
      </c>
      <c r="AF15" s="44">
        <f>IFERROR(__xludf.DUMMYFUNCTION("""COMPUTED_VALUE"""),1.0)</f>
        <v>1</v>
      </c>
      <c r="AG15" s="44">
        <f>IFERROR(__xludf.DUMMYFUNCTION("""COMPUTED_VALUE"""),0.0)</f>
        <v>0</v>
      </c>
      <c r="AH15" s="44">
        <f>IFERROR(__xludf.DUMMYFUNCTION("""COMPUTED_VALUE"""),1.0)</f>
        <v>1</v>
      </c>
      <c r="AI15" s="44">
        <f>IFERROR(__xludf.DUMMYFUNCTION("""COMPUTED_VALUE"""),0.0)</f>
        <v>0</v>
      </c>
      <c r="AJ15" s="44">
        <f>IFERROR(__xludf.DUMMYFUNCTION("""COMPUTED_VALUE"""),0.0)</f>
        <v>0</v>
      </c>
      <c r="AK15" s="44">
        <f>IFERROR(__xludf.DUMMYFUNCTION("""COMPUTED_VALUE"""),0.0)</f>
        <v>0</v>
      </c>
      <c r="AL15" s="44">
        <f>IFERROR(__xludf.DUMMYFUNCTION("""COMPUTED_VALUE"""),0.0)</f>
        <v>0</v>
      </c>
      <c r="AM15" s="44">
        <f>IFERROR(__xludf.DUMMYFUNCTION("""COMPUTED_VALUE"""),19.0)</f>
        <v>19</v>
      </c>
      <c r="AN15" s="44">
        <f>IFERROR(__xludf.DUMMYFUNCTION("""COMPUTED_VALUE"""),3.0)</f>
        <v>3</v>
      </c>
      <c r="AO15" s="44">
        <f>IFERROR(__xludf.DUMMYFUNCTION("""COMPUTED_VALUE"""),0.0)</f>
        <v>0</v>
      </c>
      <c r="AP15" s="44">
        <f>IFERROR(__xludf.DUMMYFUNCTION("""COMPUTED_VALUE"""),0.0)</f>
        <v>0</v>
      </c>
      <c r="AQ15" s="44">
        <f>IFERROR(__xludf.DUMMYFUNCTION("""COMPUTED_VALUE"""),0.0)</f>
        <v>0</v>
      </c>
      <c r="AR15" s="44">
        <f>IFERROR(__xludf.DUMMYFUNCTION("""COMPUTED_VALUE"""),58.0)</f>
        <v>58</v>
      </c>
      <c r="AS15" s="44">
        <f>IFERROR(__xludf.DUMMYFUNCTION("""COMPUTED_VALUE"""),1.0)</f>
        <v>1</v>
      </c>
      <c r="AT15" s="44">
        <f>IFERROR(__xludf.DUMMYFUNCTION("""COMPUTED_VALUE"""),0.0)</f>
        <v>0</v>
      </c>
      <c r="AU15" s="44">
        <f>IFERROR(__xludf.DUMMYFUNCTION("""COMPUTED_VALUE"""),183.0)</f>
        <v>183</v>
      </c>
      <c r="AV15" s="44">
        <f>IFERROR(__xludf.DUMMYFUNCTION("""COMPUTED_VALUE"""),0.0)</f>
        <v>0</v>
      </c>
      <c r="AW15" s="44">
        <f>IFERROR(__xludf.DUMMYFUNCTION("""COMPUTED_VALUE"""),0.0)</f>
        <v>0</v>
      </c>
      <c r="AX15" s="45">
        <f t="shared" si="2"/>
        <v>277</v>
      </c>
    </row>
    <row r="16" ht="15.75" customHeight="1">
      <c r="A16" s="46" t="s">
        <v>5</v>
      </c>
      <c r="B16" s="47" t="s">
        <v>31</v>
      </c>
      <c r="C16" s="48">
        <v>5.0</v>
      </c>
      <c r="D16" s="48">
        <v>584.0</v>
      </c>
      <c r="E16" s="49">
        <f>IFERROR(__xludf.DUMMYFUNCTION("""COMPUTED_VALUE"""),262.0)</f>
        <v>262</v>
      </c>
      <c r="F16" s="49">
        <f>IFERROR(__xludf.DUMMYFUNCTION("""COMPUTED_VALUE"""),1.0)</f>
        <v>1</v>
      </c>
      <c r="G16" s="49">
        <f>IFERROR(__xludf.DUMMYFUNCTION("""COMPUTED_VALUE"""),3.0)</f>
        <v>3</v>
      </c>
      <c r="H16" s="49">
        <f>IFERROR(__xludf.DUMMYFUNCTION("""COMPUTED_VALUE"""),259.0)</f>
        <v>259</v>
      </c>
      <c r="I16" s="44">
        <f>IFERROR(__xludf.DUMMYFUNCTION("""COMPUTED_VALUE"""),0.0)</f>
        <v>0</v>
      </c>
      <c r="J16" s="44">
        <f>IFERROR(__xludf.DUMMYFUNCTION("""COMPUTED_VALUE"""),2.0)</f>
        <v>2</v>
      </c>
      <c r="K16" s="44">
        <f>IFERROR(__xludf.DUMMYFUNCTION("""COMPUTED_VALUE"""),2.0)</f>
        <v>2</v>
      </c>
      <c r="L16" s="44">
        <f>IFERROR(__xludf.DUMMYFUNCTION("""COMPUTED_VALUE"""),0.0)</f>
        <v>0</v>
      </c>
      <c r="M16" s="44">
        <f>IFERROR(__xludf.DUMMYFUNCTION("""COMPUTED_VALUE"""),0.0)</f>
        <v>0</v>
      </c>
      <c r="N16" s="44">
        <f>IFERROR(__xludf.DUMMYFUNCTION("""COMPUTED_VALUE"""),0.0)</f>
        <v>0</v>
      </c>
      <c r="O16" s="44">
        <f>IFERROR(__xludf.DUMMYFUNCTION("""COMPUTED_VALUE"""),0.0)</f>
        <v>0</v>
      </c>
      <c r="P16" s="44">
        <f>IFERROR(__xludf.DUMMYFUNCTION("""COMPUTED_VALUE"""),0.0)</f>
        <v>0</v>
      </c>
      <c r="Q16" s="44">
        <f>IFERROR(__xludf.DUMMYFUNCTION("""COMPUTED_VALUE"""),0.0)</f>
        <v>0</v>
      </c>
      <c r="R16" s="44">
        <f>IFERROR(__xludf.DUMMYFUNCTION("""COMPUTED_VALUE"""),2.0)</f>
        <v>2</v>
      </c>
      <c r="S16" s="44">
        <f>IFERROR(__xludf.DUMMYFUNCTION("""COMPUTED_VALUE"""),3.0)</f>
        <v>3</v>
      </c>
      <c r="T16" s="44">
        <f>IFERROR(__xludf.DUMMYFUNCTION("""COMPUTED_VALUE"""),1.0)</f>
        <v>1</v>
      </c>
      <c r="U16" s="44">
        <f>IFERROR(__xludf.DUMMYFUNCTION("""COMPUTED_VALUE"""),0.0)</f>
        <v>0</v>
      </c>
      <c r="V16" s="44">
        <f>IFERROR(__xludf.DUMMYFUNCTION("""COMPUTED_VALUE"""),0.0)</f>
        <v>0</v>
      </c>
      <c r="W16" s="44">
        <f>IFERROR(__xludf.DUMMYFUNCTION("""COMPUTED_VALUE"""),0.0)</f>
        <v>0</v>
      </c>
      <c r="X16" s="44">
        <f>IFERROR(__xludf.DUMMYFUNCTION("""COMPUTED_VALUE"""),0.0)</f>
        <v>0</v>
      </c>
      <c r="Y16" s="44">
        <f>IFERROR(__xludf.DUMMYFUNCTION("""COMPUTED_VALUE"""),0.0)</f>
        <v>0</v>
      </c>
      <c r="Z16" s="44">
        <f>IFERROR(__xludf.DUMMYFUNCTION("""COMPUTED_VALUE"""),1.0)</f>
        <v>1</v>
      </c>
      <c r="AA16" s="44">
        <f>IFERROR(__xludf.DUMMYFUNCTION("""COMPUTED_VALUE"""),1.0)</f>
        <v>1</v>
      </c>
      <c r="AB16" s="44">
        <f>IFERROR(__xludf.DUMMYFUNCTION("""COMPUTED_VALUE"""),0.0)</f>
        <v>0</v>
      </c>
      <c r="AC16" s="44">
        <f>IFERROR(__xludf.DUMMYFUNCTION("""COMPUTED_VALUE"""),2.0)</f>
        <v>2</v>
      </c>
      <c r="AD16" s="44">
        <f>IFERROR(__xludf.DUMMYFUNCTION("""COMPUTED_VALUE"""),3.0)</f>
        <v>3</v>
      </c>
      <c r="AE16" s="44">
        <f>IFERROR(__xludf.DUMMYFUNCTION("""COMPUTED_VALUE"""),1.0)</f>
        <v>1</v>
      </c>
      <c r="AF16" s="44">
        <f>IFERROR(__xludf.DUMMYFUNCTION("""COMPUTED_VALUE"""),0.0)</f>
        <v>0</v>
      </c>
      <c r="AG16" s="44">
        <f>IFERROR(__xludf.DUMMYFUNCTION("""COMPUTED_VALUE"""),0.0)</f>
        <v>0</v>
      </c>
      <c r="AH16" s="44">
        <f>IFERROR(__xludf.DUMMYFUNCTION("""COMPUTED_VALUE"""),1.0)</f>
        <v>1</v>
      </c>
      <c r="AI16" s="44">
        <f>IFERROR(__xludf.DUMMYFUNCTION("""COMPUTED_VALUE"""),0.0)</f>
        <v>0</v>
      </c>
      <c r="AJ16" s="44">
        <f>IFERROR(__xludf.DUMMYFUNCTION("""COMPUTED_VALUE"""),0.0)</f>
        <v>0</v>
      </c>
      <c r="AK16" s="44">
        <f>IFERROR(__xludf.DUMMYFUNCTION("""COMPUTED_VALUE"""),0.0)</f>
        <v>0</v>
      </c>
      <c r="AL16" s="44">
        <f>IFERROR(__xludf.DUMMYFUNCTION("""COMPUTED_VALUE"""),0.0)</f>
        <v>0</v>
      </c>
      <c r="AM16" s="44">
        <f>IFERROR(__xludf.DUMMYFUNCTION("""COMPUTED_VALUE"""),22.0)</f>
        <v>22</v>
      </c>
      <c r="AN16" s="44">
        <f>IFERROR(__xludf.DUMMYFUNCTION("""COMPUTED_VALUE"""),0.0)</f>
        <v>0</v>
      </c>
      <c r="AO16" s="44">
        <f>IFERROR(__xludf.DUMMYFUNCTION("""COMPUTED_VALUE"""),1.0)</f>
        <v>1</v>
      </c>
      <c r="AP16" s="44">
        <f>IFERROR(__xludf.DUMMYFUNCTION("""COMPUTED_VALUE"""),0.0)</f>
        <v>0</v>
      </c>
      <c r="AQ16" s="44">
        <f>IFERROR(__xludf.DUMMYFUNCTION("""COMPUTED_VALUE"""),0.0)</f>
        <v>0</v>
      </c>
      <c r="AR16" s="44">
        <f>IFERROR(__xludf.DUMMYFUNCTION("""COMPUTED_VALUE"""),46.0)</f>
        <v>46</v>
      </c>
      <c r="AS16" s="44">
        <f>IFERROR(__xludf.DUMMYFUNCTION("""COMPUTED_VALUE"""),1.0)</f>
        <v>1</v>
      </c>
      <c r="AT16" s="44">
        <f>IFERROR(__xludf.DUMMYFUNCTION("""COMPUTED_VALUE"""),0.0)</f>
        <v>0</v>
      </c>
      <c r="AU16" s="44">
        <f>IFERROR(__xludf.DUMMYFUNCTION("""COMPUTED_VALUE"""),169.0)</f>
        <v>169</v>
      </c>
      <c r="AV16" s="44">
        <f>IFERROR(__xludf.DUMMYFUNCTION("""COMPUTED_VALUE"""),1.0)</f>
        <v>1</v>
      </c>
      <c r="AW16" s="44">
        <f>IFERROR(__xludf.DUMMYFUNCTION("""COMPUTED_VALUE"""),0.0)</f>
        <v>0</v>
      </c>
      <c r="AX16" s="45">
        <f t="shared" si="2"/>
        <v>259</v>
      </c>
    </row>
    <row r="17" ht="15.75" customHeight="1">
      <c r="A17" s="46" t="s">
        <v>5</v>
      </c>
      <c r="B17" s="47" t="s">
        <v>31</v>
      </c>
      <c r="C17" s="48">
        <v>6.0</v>
      </c>
      <c r="D17" s="48">
        <v>585.0</v>
      </c>
      <c r="E17" s="49">
        <f>IFERROR(__xludf.DUMMYFUNCTION("""COMPUTED_VALUE"""),225.0)</f>
        <v>225</v>
      </c>
      <c r="F17" s="49">
        <f>IFERROR(__xludf.DUMMYFUNCTION("""COMPUTED_VALUE"""),6.0)</f>
        <v>6</v>
      </c>
      <c r="G17" s="49">
        <f>IFERROR(__xludf.DUMMYFUNCTION("""COMPUTED_VALUE"""),2.0)</f>
        <v>2</v>
      </c>
      <c r="H17" s="49">
        <f>IFERROR(__xludf.DUMMYFUNCTION("""COMPUTED_VALUE"""),223.0)</f>
        <v>223</v>
      </c>
      <c r="I17" s="44">
        <f>IFERROR(__xludf.DUMMYFUNCTION("""COMPUTED_VALUE"""),1.0)</f>
        <v>1</v>
      </c>
      <c r="J17" s="44">
        <f>IFERROR(__xludf.DUMMYFUNCTION("""COMPUTED_VALUE"""),4.0)</f>
        <v>4</v>
      </c>
      <c r="K17" s="44">
        <f>IFERROR(__xludf.DUMMYFUNCTION("""COMPUTED_VALUE"""),0.0)</f>
        <v>0</v>
      </c>
      <c r="L17" s="44">
        <f>IFERROR(__xludf.DUMMYFUNCTION("""COMPUTED_VALUE"""),0.0)</f>
        <v>0</v>
      </c>
      <c r="M17" s="44">
        <f>IFERROR(__xludf.DUMMYFUNCTION("""COMPUTED_VALUE"""),0.0)</f>
        <v>0</v>
      </c>
      <c r="N17" s="44">
        <f>IFERROR(__xludf.DUMMYFUNCTION("""COMPUTED_VALUE"""),0.0)</f>
        <v>0</v>
      </c>
      <c r="O17" s="44">
        <f>IFERROR(__xludf.DUMMYFUNCTION("""COMPUTED_VALUE"""),0.0)</f>
        <v>0</v>
      </c>
      <c r="P17" s="44">
        <f>IFERROR(__xludf.DUMMYFUNCTION("""COMPUTED_VALUE"""),0.0)</f>
        <v>0</v>
      </c>
      <c r="Q17" s="44">
        <f>IFERROR(__xludf.DUMMYFUNCTION("""COMPUTED_VALUE"""),0.0)</f>
        <v>0</v>
      </c>
      <c r="R17" s="44">
        <f>IFERROR(__xludf.DUMMYFUNCTION("""COMPUTED_VALUE"""),2.0)</f>
        <v>2</v>
      </c>
      <c r="S17" s="44">
        <f>IFERROR(__xludf.DUMMYFUNCTION("""COMPUTED_VALUE"""),1.0)</f>
        <v>1</v>
      </c>
      <c r="T17" s="44">
        <f>IFERROR(__xludf.DUMMYFUNCTION("""COMPUTED_VALUE"""),0.0)</f>
        <v>0</v>
      </c>
      <c r="U17" s="44">
        <f>IFERROR(__xludf.DUMMYFUNCTION("""COMPUTED_VALUE"""),0.0)</f>
        <v>0</v>
      </c>
      <c r="V17" s="44">
        <f>IFERROR(__xludf.DUMMYFUNCTION("""COMPUTED_VALUE"""),0.0)</f>
        <v>0</v>
      </c>
      <c r="W17" s="44">
        <f>IFERROR(__xludf.DUMMYFUNCTION("""COMPUTED_VALUE"""),0.0)</f>
        <v>0</v>
      </c>
      <c r="X17" s="44">
        <f>IFERROR(__xludf.DUMMYFUNCTION("""COMPUTED_VALUE"""),0.0)</f>
        <v>0</v>
      </c>
      <c r="Y17" s="44">
        <f>IFERROR(__xludf.DUMMYFUNCTION("""COMPUTED_VALUE"""),0.0)</f>
        <v>0</v>
      </c>
      <c r="Z17" s="44">
        <f>IFERROR(__xludf.DUMMYFUNCTION("""COMPUTED_VALUE"""),0.0)</f>
        <v>0</v>
      </c>
      <c r="AA17" s="44">
        <f>IFERROR(__xludf.DUMMYFUNCTION("""COMPUTED_VALUE"""),0.0)</f>
        <v>0</v>
      </c>
      <c r="AB17" s="44">
        <f>IFERROR(__xludf.DUMMYFUNCTION("""COMPUTED_VALUE"""),0.0)</f>
        <v>0</v>
      </c>
      <c r="AC17" s="44">
        <f>IFERROR(__xludf.DUMMYFUNCTION("""COMPUTED_VALUE"""),0.0)</f>
        <v>0</v>
      </c>
      <c r="AD17" s="44">
        <f>IFERROR(__xludf.DUMMYFUNCTION("""COMPUTED_VALUE"""),0.0)</f>
        <v>0</v>
      </c>
      <c r="AE17" s="44">
        <f>IFERROR(__xludf.DUMMYFUNCTION("""COMPUTED_VALUE"""),0.0)</f>
        <v>0</v>
      </c>
      <c r="AF17" s="44">
        <f>IFERROR(__xludf.DUMMYFUNCTION("""COMPUTED_VALUE"""),1.0)</f>
        <v>1</v>
      </c>
      <c r="AG17" s="44">
        <f>IFERROR(__xludf.DUMMYFUNCTION("""COMPUTED_VALUE"""),0.0)</f>
        <v>0</v>
      </c>
      <c r="AH17" s="44">
        <f>IFERROR(__xludf.DUMMYFUNCTION("""COMPUTED_VALUE"""),0.0)</f>
        <v>0</v>
      </c>
      <c r="AI17" s="44">
        <f>IFERROR(__xludf.DUMMYFUNCTION("""COMPUTED_VALUE"""),0.0)</f>
        <v>0</v>
      </c>
      <c r="AJ17" s="44">
        <f>IFERROR(__xludf.DUMMYFUNCTION("""COMPUTED_VALUE"""),0.0)</f>
        <v>0</v>
      </c>
      <c r="AK17" s="44">
        <f>IFERROR(__xludf.DUMMYFUNCTION("""COMPUTED_VALUE"""),1.0)</f>
        <v>1</v>
      </c>
      <c r="AL17" s="44">
        <f>IFERROR(__xludf.DUMMYFUNCTION("""COMPUTED_VALUE"""),0.0)</f>
        <v>0</v>
      </c>
      <c r="AM17" s="44">
        <f>IFERROR(__xludf.DUMMYFUNCTION("""COMPUTED_VALUE"""),26.0)</f>
        <v>26</v>
      </c>
      <c r="AN17" s="44">
        <f>IFERROR(__xludf.DUMMYFUNCTION("""COMPUTED_VALUE"""),0.0)</f>
        <v>0</v>
      </c>
      <c r="AO17" s="44">
        <f>IFERROR(__xludf.DUMMYFUNCTION("""COMPUTED_VALUE"""),0.0)</f>
        <v>0</v>
      </c>
      <c r="AP17" s="44">
        <f>IFERROR(__xludf.DUMMYFUNCTION("""COMPUTED_VALUE"""),0.0)</f>
        <v>0</v>
      </c>
      <c r="AQ17" s="44">
        <f>IFERROR(__xludf.DUMMYFUNCTION("""COMPUTED_VALUE"""),1.0)</f>
        <v>1</v>
      </c>
      <c r="AR17" s="44">
        <f>IFERROR(__xludf.DUMMYFUNCTION("""COMPUTED_VALUE"""),31.0)</f>
        <v>31</v>
      </c>
      <c r="AS17" s="44">
        <f>IFERROR(__xludf.DUMMYFUNCTION("""COMPUTED_VALUE"""),3.0)</f>
        <v>3</v>
      </c>
      <c r="AT17" s="44">
        <f>IFERROR(__xludf.DUMMYFUNCTION("""COMPUTED_VALUE"""),0.0)</f>
        <v>0</v>
      </c>
      <c r="AU17" s="44">
        <f>IFERROR(__xludf.DUMMYFUNCTION("""COMPUTED_VALUE"""),149.0)</f>
        <v>149</v>
      </c>
      <c r="AV17" s="44">
        <f>IFERROR(__xludf.DUMMYFUNCTION("""COMPUTED_VALUE"""),3.0)</f>
        <v>3</v>
      </c>
      <c r="AW17" s="44">
        <f>IFERROR(__xludf.DUMMYFUNCTION("""COMPUTED_VALUE"""),0.0)</f>
        <v>0</v>
      </c>
      <c r="AX17" s="45">
        <f t="shared" si="2"/>
        <v>223</v>
      </c>
    </row>
    <row r="18" ht="15.75" customHeight="1">
      <c r="A18" s="46" t="s">
        <v>5</v>
      </c>
      <c r="B18" s="47" t="s">
        <v>31</v>
      </c>
      <c r="C18" s="48">
        <v>7.0</v>
      </c>
      <c r="D18" s="48">
        <v>587.0</v>
      </c>
      <c r="E18" s="49">
        <f>IFERROR(__xludf.DUMMYFUNCTION("""COMPUTED_VALUE"""),232.0)</f>
        <v>232</v>
      </c>
      <c r="F18" s="49">
        <f>IFERROR(__xludf.DUMMYFUNCTION("""COMPUTED_VALUE"""),3.0)</f>
        <v>3</v>
      </c>
      <c r="G18" s="49">
        <f>IFERROR(__xludf.DUMMYFUNCTION("""COMPUTED_VALUE"""),4.0)</f>
        <v>4</v>
      </c>
      <c r="H18" s="49">
        <f>IFERROR(__xludf.DUMMYFUNCTION("""COMPUTED_VALUE"""),228.0)</f>
        <v>228</v>
      </c>
      <c r="I18" s="44"/>
      <c r="J18" s="44">
        <f>IFERROR(__xludf.DUMMYFUNCTION("""COMPUTED_VALUE"""),2.0)</f>
        <v>2</v>
      </c>
      <c r="K18" s="44">
        <f>IFERROR(__xludf.DUMMYFUNCTION("""COMPUTED_VALUE"""),3.0)</f>
        <v>3</v>
      </c>
      <c r="L18" s="44">
        <f>IFERROR(__xludf.DUMMYFUNCTION("""COMPUTED_VALUE"""),1.0)</f>
        <v>1</v>
      </c>
      <c r="M18" s="44">
        <f>IFERROR(__xludf.DUMMYFUNCTION("""COMPUTED_VALUE"""),0.0)</f>
        <v>0</v>
      </c>
      <c r="N18" s="44">
        <f>IFERROR(__xludf.DUMMYFUNCTION("""COMPUTED_VALUE"""),0.0)</f>
        <v>0</v>
      </c>
      <c r="O18" s="44">
        <f>IFERROR(__xludf.DUMMYFUNCTION("""COMPUTED_VALUE"""),0.0)</f>
        <v>0</v>
      </c>
      <c r="P18" s="44">
        <f>IFERROR(__xludf.DUMMYFUNCTION("""COMPUTED_VALUE"""),0.0)</f>
        <v>0</v>
      </c>
      <c r="Q18" s="44">
        <f>IFERROR(__xludf.DUMMYFUNCTION("""COMPUTED_VALUE"""),1.0)</f>
        <v>1</v>
      </c>
      <c r="R18" s="44">
        <f>IFERROR(__xludf.DUMMYFUNCTION("""COMPUTED_VALUE"""),0.0)</f>
        <v>0</v>
      </c>
      <c r="S18" s="44">
        <f>IFERROR(__xludf.DUMMYFUNCTION("""COMPUTED_VALUE"""),0.0)</f>
        <v>0</v>
      </c>
      <c r="T18" s="44">
        <f>IFERROR(__xludf.DUMMYFUNCTION("""COMPUTED_VALUE"""),0.0)</f>
        <v>0</v>
      </c>
      <c r="U18" s="44">
        <f>IFERROR(__xludf.DUMMYFUNCTION("""COMPUTED_VALUE"""),0.0)</f>
        <v>0</v>
      </c>
      <c r="V18" s="44">
        <f>IFERROR(__xludf.DUMMYFUNCTION("""COMPUTED_VALUE"""),1.0)</f>
        <v>1</v>
      </c>
      <c r="W18" s="44">
        <f>IFERROR(__xludf.DUMMYFUNCTION("""COMPUTED_VALUE"""),0.0)</f>
        <v>0</v>
      </c>
      <c r="X18" s="44">
        <f>IFERROR(__xludf.DUMMYFUNCTION("""COMPUTED_VALUE"""),0.0)</f>
        <v>0</v>
      </c>
      <c r="Y18" s="44">
        <f>IFERROR(__xludf.DUMMYFUNCTION("""COMPUTED_VALUE"""),0.0)</f>
        <v>0</v>
      </c>
      <c r="Z18" s="44">
        <f>IFERROR(__xludf.DUMMYFUNCTION("""COMPUTED_VALUE"""),0.0)</f>
        <v>0</v>
      </c>
      <c r="AA18" s="44">
        <f>IFERROR(__xludf.DUMMYFUNCTION("""COMPUTED_VALUE"""),0.0)</f>
        <v>0</v>
      </c>
      <c r="AB18" s="44">
        <f>IFERROR(__xludf.DUMMYFUNCTION("""COMPUTED_VALUE"""),0.0)</f>
        <v>0</v>
      </c>
      <c r="AC18" s="44">
        <f>IFERROR(__xludf.DUMMYFUNCTION("""COMPUTED_VALUE"""),1.0)</f>
        <v>1</v>
      </c>
      <c r="AD18" s="44">
        <f>IFERROR(__xludf.DUMMYFUNCTION("""COMPUTED_VALUE"""),1.0)</f>
        <v>1</v>
      </c>
      <c r="AE18" s="44">
        <f>IFERROR(__xludf.DUMMYFUNCTION("""COMPUTED_VALUE"""),0.0)</f>
        <v>0</v>
      </c>
      <c r="AF18" s="44">
        <f>IFERROR(__xludf.DUMMYFUNCTION("""COMPUTED_VALUE"""),0.0)</f>
        <v>0</v>
      </c>
      <c r="AG18" s="44">
        <f>IFERROR(__xludf.DUMMYFUNCTION("""COMPUTED_VALUE"""),0.0)</f>
        <v>0</v>
      </c>
      <c r="AH18" s="44">
        <f>IFERROR(__xludf.DUMMYFUNCTION("""COMPUTED_VALUE"""),0.0)</f>
        <v>0</v>
      </c>
      <c r="AI18" s="44">
        <f>IFERROR(__xludf.DUMMYFUNCTION("""COMPUTED_VALUE"""),0.0)</f>
        <v>0</v>
      </c>
      <c r="AJ18" s="44">
        <f>IFERROR(__xludf.DUMMYFUNCTION("""COMPUTED_VALUE"""),0.0)</f>
        <v>0</v>
      </c>
      <c r="AK18" s="44">
        <f>IFERROR(__xludf.DUMMYFUNCTION("""COMPUTED_VALUE"""),0.0)</f>
        <v>0</v>
      </c>
      <c r="AL18" s="44">
        <f>IFERROR(__xludf.DUMMYFUNCTION("""COMPUTED_VALUE"""),0.0)</f>
        <v>0</v>
      </c>
      <c r="AM18" s="44">
        <f>IFERROR(__xludf.DUMMYFUNCTION("""COMPUTED_VALUE"""),19.0)</f>
        <v>19</v>
      </c>
      <c r="AN18" s="44">
        <f>IFERROR(__xludf.DUMMYFUNCTION("""COMPUTED_VALUE"""),1.0)</f>
        <v>1</v>
      </c>
      <c r="AO18" s="44">
        <f>IFERROR(__xludf.DUMMYFUNCTION("""COMPUTED_VALUE"""),0.0)</f>
        <v>0</v>
      </c>
      <c r="AP18" s="44">
        <f>IFERROR(__xludf.DUMMYFUNCTION("""COMPUTED_VALUE"""),0.0)</f>
        <v>0</v>
      </c>
      <c r="AQ18" s="44">
        <f>IFERROR(__xludf.DUMMYFUNCTION("""COMPUTED_VALUE"""),39.0)</f>
        <v>39</v>
      </c>
      <c r="AR18" s="44">
        <f>IFERROR(__xludf.DUMMYFUNCTION("""COMPUTED_VALUE"""),0.0)</f>
        <v>0</v>
      </c>
      <c r="AS18" s="44">
        <f>IFERROR(__xludf.DUMMYFUNCTION("""COMPUTED_VALUE"""),0.0)</f>
        <v>0</v>
      </c>
      <c r="AT18" s="44"/>
      <c r="AU18" s="44">
        <f>IFERROR(__xludf.DUMMYFUNCTION("""COMPUTED_VALUE"""),159.0)</f>
        <v>159</v>
      </c>
      <c r="AV18" s="44">
        <f>IFERROR(__xludf.DUMMYFUNCTION("""COMPUTED_VALUE"""),0.0)</f>
        <v>0</v>
      </c>
      <c r="AW18" s="44"/>
      <c r="AX18" s="45">
        <f t="shared" si="2"/>
        <v>228</v>
      </c>
    </row>
    <row r="19" ht="15.75" customHeight="1">
      <c r="A19" s="46" t="s">
        <v>5</v>
      </c>
      <c r="B19" s="47" t="s">
        <v>31</v>
      </c>
      <c r="C19" s="48">
        <v>8.0</v>
      </c>
      <c r="D19" s="48">
        <v>587.0</v>
      </c>
      <c r="E19" s="49">
        <f>IFERROR(__xludf.DUMMYFUNCTION("""COMPUTED_VALUE"""),243.0)</f>
        <v>243</v>
      </c>
      <c r="F19" s="49">
        <f>IFERROR(__xludf.DUMMYFUNCTION("""COMPUTED_VALUE"""),3.0)</f>
        <v>3</v>
      </c>
      <c r="G19" s="49">
        <f>IFERROR(__xludf.DUMMYFUNCTION("""COMPUTED_VALUE"""),4.0)</f>
        <v>4</v>
      </c>
      <c r="H19" s="49">
        <f>IFERROR(__xludf.DUMMYFUNCTION("""COMPUTED_VALUE"""),239.0)</f>
        <v>239</v>
      </c>
      <c r="I19" s="44">
        <f>IFERROR(__xludf.DUMMYFUNCTION("""COMPUTED_VALUE"""),2.0)</f>
        <v>2</v>
      </c>
      <c r="J19" s="44">
        <f>IFERROR(__xludf.DUMMYFUNCTION("""COMPUTED_VALUE"""),0.0)</f>
        <v>0</v>
      </c>
      <c r="K19" s="44">
        <f>IFERROR(__xludf.DUMMYFUNCTION("""COMPUTED_VALUE"""),0.0)</f>
        <v>0</v>
      </c>
      <c r="L19" s="44">
        <f>IFERROR(__xludf.DUMMYFUNCTION("""COMPUTED_VALUE"""),1.0)</f>
        <v>1</v>
      </c>
      <c r="M19" s="44">
        <f>IFERROR(__xludf.DUMMYFUNCTION("""COMPUTED_VALUE"""),2.0)</f>
        <v>2</v>
      </c>
      <c r="N19" s="44">
        <f>IFERROR(__xludf.DUMMYFUNCTION("""COMPUTED_VALUE"""),0.0)</f>
        <v>0</v>
      </c>
      <c r="O19" s="44">
        <f>IFERROR(__xludf.DUMMYFUNCTION("""COMPUTED_VALUE"""),0.0)</f>
        <v>0</v>
      </c>
      <c r="P19" s="44">
        <f>IFERROR(__xludf.DUMMYFUNCTION("""COMPUTED_VALUE"""),0.0)</f>
        <v>0</v>
      </c>
      <c r="Q19" s="44">
        <f>IFERROR(__xludf.DUMMYFUNCTION("""COMPUTED_VALUE"""),2.0)</f>
        <v>2</v>
      </c>
      <c r="R19" s="44">
        <f>IFERROR(__xludf.DUMMYFUNCTION("""COMPUTED_VALUE"""),1.0)</f>
        <v>1</v>
      </c>
      <c r="S19" s="44">
        <f>IFERROR(__xludf.DUMMYFUNCTION("""COMPUTED_VALUE"""),3.0)</f>
        <v>3</v>
      </c>
      <c r="T19" s="44">
        <f>IFERROR(__xludf.DUMMYFUNCTION("""COMPUTED_VALUE"""),0.0)</f>
        <v>0</v>
      </c>
      <c r="U19" s="44">
        <f>IFERROR(__xludf.DUMMYFUNCTION("""COMPUTED_VALUE"""),0.0)</f>
        <v>0</v>
      </c>
      <c r="V19" s="44">
        <f>IFERROR(__xludf.DUMMYFUNCTION("""COMPUTED_VALUE"""),0.0)</f>
        <v>0</v>
      </c>
      <c r="W19" s="44">
        <f>IFERROR(__xludf.DUMMYFUNCTION("""COMPUTED_VALUE"""),0.0)</f>
        <v>0</v>
      </c>
      <c r="X19" s="44">
        <f>IFERROR(__xludf.DUMMYFUNCTION("""COMPUTED_VALUE"""),0.0)</f>
        <v>0</v>
      </c>
      <c r="Y19" s="44">
        <f>IFERROR(__xludf.DUMMYFUNCTION("""COMPUTED_VALUE"""),0.0)</f>
        <v>0</v>
      </c>
      <c r="Z19" s="44">
        <f>IFERROR(__xludf.DUMMYFUNCTION("""COMPUTED_VALUE"""),2.0)</f>
        <v>2</v>
      </c>
      <c r="AA19" s="44">
        <f>IFERROR(__xludf.DUMMYFUNCTION("""COMPUTED_VALUE"""),1.0)</f>
        <v>1</v>
      </c>
      <c r="AB19" s="44">
        <f>IFERROR(__xludf.DUMMYFUNCTION("""COMPUTED_VALUE"""),0.0)</f>
        <v>0</v>
      </c>
      <c r="AC19" s="44">
        <f>IFERROR(__xludf.DUMMYFUNCTION("""COMPUTED_VALUE"""),0.0)</f>
        <v>0</v>
      </c>
      <c r="AD19" s="44">
        <f>IFERROR(__xludf.DUMMYFUNCTION("""COMPUTED_VALUE"""),0.0)</f>
        <v>0</v>
      </c>
      <c r="AE19" s="44">
        <f>IFERROR(__xludf.DUMMYFUNCTION("""COMPUTED_VALUE"""),1.0)</f>
        <v>1</v>
      </c>
      <c r="AF19" s="44">
        <f>IFERROR(__xludf.DUMMYFUNCTION("""COMPUTED_VALUE"""),1.0)</f>
        <v>1</v>
      </c>
      <c r="AG19" s="44">
        <f>IFERROR(__xludf.DUMMYFUNCTION("""COMPUTED_VALUE"""),0.0)</f>
        <v>0</v>
      </c>
      <c r="AH19" s="44">
        <f>IFERROR(__xludf.DUMMYFUNCTION("""COMPUTED_VALUE"""),1.0)</f>
        <v>1</v>
      </c>
      <c r="AI19" s="44">
        <f>IFERROR(__xludf.DUMMYFUNCTION("""COMPUTED_VALUE"""),0.0)</f>
        <v>0</v>
      </c>
      <c r="AJ19" s="44">
        <f>IFERROR(__xludf.DUMMYFUNCTION("""COMPUTED_VALUE"""),0.0)</f>
        <v>0</v>
      </c>
      <c r="AK19" s="44">
        <f>IFERROR(__xludf.DUMMYFUNCTION("""COMPUTED_VALUE"""),0.0)</f>
        <v>0</v>
      </c>
      <c r="AL19" s="44">
        <f>IFERROR(__xludf.DUMMYFUNCTION("""COMPUTED_VALUE"""),0.0)</f>
        <v>0</v>
      </c>
      <c r="AM19" s="44">
        <f>IFERROR(__xludf.DUMMYFUNCTION("""COMPUTED_VALUE"""),17.0)</f>
        <v>17</v>
      </c>
      <c r="AN19" s="44">
        <f>IFERROR(__xludf.DUMMYFUNCTION("""COMPUTED_VALUE"""),0.0)</f>
        <v>0</v>
      </c>
      <c r="AO19" s="44">
        <f>IFERROR(__xludf.DUMMYFUNCTION("""COMPUTED_VALUE"""),0.0)</f>
        <v>0</v>
      </c>
      <c r="AP19" s="44">
        <f>IFERROR(__xludf.DUMMYFUNCTION("""COMPUTED_VALUE"""),0.0)</f>
        <v>0</v>
      </c>
      <c r="AQ19" s="44">
        <f>IFERROR(__xludf.DUMMYFUNCTION("""COMPUTED_VALUE"""),0.0)</f>
        <v>0</v>
      </c>
      <c r="AR19" s="44">
        <f>IFERROR(__xludf.DUMMYFUNCTION("""COMPUTED_VALUE"""),56.0)</f>
        <v>56</v>
      </c>
      <c r="AS19" s="44">
        <f>IFERROR(__xludf.DUMMYFUNCTION("""COMPUTED_VALUE"""),1.0)</f>
        <v>1</v>
      </c>
      <c r="AT19" s="44">
        <f>IFERROR(__xludf.DUMMYFUNCTION("""COMPUTED_VALUE"""),0.0)</f>
        <v>0</v>
      </c>
      <c r="AU19" s="44">
        <f>IFERROR(__xludf.DUMMYFUNCTION("""COMPUTED_VALUE"""),148.0)</f>
        <v>148</v>
      </c>
      <c r="AV19" s="44">
        <f>IFERROR(__xludf.DUMMYFUNCTION("""COMPUTED_VALUE"""),0.0)</f>
        <v>0</v>
      </c>
      <c r="AW19" s="44">
        <f>IFERROR(__xludf.DUMMYFUNCTION("""COMPUTED_VALUE"""),0.0)</f>
        <v>0</v>
      </c>
      <c r="AX19" s="45">
        <f t="shared" si="2"/>
        <v>239</v>
      </c>
    </row>
  </sheetData>
  <conditionalFormatting sqref="AX4:AX19">
    <cfRule type="cellIs" dxfId="4" priority="1" operator="equal">
      <formula>H4</formula>
    </cfRule>
  </conditionalFormatting>
  <conditionalFormatting sqref="AX4:AX19">
    <cfRule type="cellIs" dxfId="5" priority="2" operator="notEqual">
      <formula>H4</formula>
    </cfRule>
  </conditionalFormatting>
  <dataValidations>
    <dataValidation type="decimal" allowBlank="1" showDropDown="1" sqref="F4:X19">
      <formula1>0.0</formula1>
      <formula2>600.0</formula2>
    </dataValidation>
  </dataValidations>
  <printOptions gridLines="1" horizontalCentered="1"/>
  <pageMargins bottom="0.75" footer="0.0" header="0.0" left="0.7" right="0.7" top="0.75"/>
  <pageSetup fitToHeight="0" cellComments="atEnd" orientation="landscape" pageOrder="overThenDown"/>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10.25"/>
    <col customWidth="1" min="3" max="50" width="5.5"/>
  </cols>
  <sheetData>
    <row r="1" ht="113.25" customHeight="1">
      <c r="A1" s="50"/>
      <c r="B1" s="50"/>
      <c r="C1" s="50"/>
      <c r="D1" s="28">
        <f>SUM(D4:D7)</f>
        <v>2092</v>
      </c>
      <c r="E1" s="51" t="str">
        <f>IFERROR(__xludf.DUMMYFUNCTION("IMPORTRANGE(""1cbpdEn7l8YE46L_khlfRfxyURNjuxAXUCD-NNVdtKWI"",""Resultats!D1:AV1"")"),"")</f>
        <v/>
      </c>
      <c r="F1" s="51"/>
      <c r="G1" s="51"/>
      <c r="H1" s="51"/>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52"/>
    </row>
    <row r="2" ht="15.75" customHeight="1">
      <c r="A2" s="53"/>
      <c r="B2" s="53"/>
      <c r="C2" s="53"/>
      <c r="D2" s="53"/>
      <c r="E2" s="10">
        <f t="shared" ref="E2:AX2" si="1">SUM(E4:E7)</f>
        <v>900</v>
      </c>
      <c r="F2" s="10">
        <f t="shared" si="1"/>
        <v>6</v>
      </c>
      <c r="G2" s="10">
        <f t="shared" si="1"/>
        <v>7</v>
      </c>
      <c r="H2" s="10">
        <f t="shared" si="1"/>
        <v>892</v>
      </c>
      <c r="I2" s="11">
        <f t="shared" si="1"/>
        <v>6</v>
      </c>
      <c r="J2" s="11">
        <f t="shared" si="1"/>
        <v>3</v>
      </c>
      <c r="K2" s="11">
        <f t="shared" si="1"/>
        <v>7</v>
      </c>
      <c r="L2" s="11">
        <f t="shared" si="1"/>
        <v>3</v>
      </c>
      <c r="M2" s="11">
        <f t="shared" si="1"/>
        <v>0</v>
      </c>
      <c r="N2" s="11">
        <f t="shared" si="1"/>
        <v>0</v>
      </c>
      <c r="O2" s="11">
        <f t="shared" si="1"/>
        <v>0</v>
      </c>
      <c r="P2" s="11">
        <f t="shared" si="1"/>
        <v>1</v>
      </c>
      <c r="Q2" s="11">
        <f t="shared" si="1"/>
        <v>1</v>
      </c>
      <c r="R2" s="11">
        <f t="shared" si="1"/>
        <v>31</v>
      </c>
      <c r="S2" s="11">
        <f t="shared" si="1"/>
        <v>3</v>
      </c>
      <c r="T2" s="11">
        <f t="shared" si="1"/>
        <v>1</v>
      </c>
      <c r="U2" s="11">
        <f t="shared" si="1"/>
        <v>0</v>
      </c>
      <c r="V2" s="11">
        <f t="shared" si="1"/>
        <v>2</v>
      </c>
      <c r="W2" s="11">
        <f t="shared" si="1"/>
        <v>1</v>
      </c>
      <c r="X2" s="11">
        <f t="shared" si="1"/>
        <v>1</v>
      </c>
      <c r="Y2" s="11">
        <f t="shared" si="1"/>
        <v>0</v>
      </c>
      <c r="Z2" s="11">
        <f t="shared" si="1"/>
        <v>0</v>
      </c>
      <c r="AA2" s="11">
        <f t="shared" si="1"/>
        <v>3</v>
      </c>
      <c r="AB2" s="11">
        <f t="shared" si="1"/>
        <v>1</v>
      </c>
      <c r="AC2" s="11">
        <f t="shared" si="1"/>
        <v>2</v>
      </c>
      <c r="AD2" s="11">
        <f t="shared" si="1"/>
        <v>1</v>
      </c>
      <c r="AE2" s="11">
        <f t="shared" si="1"/>
        <v>1</v>
      </c>
      <c r="AF2" s="11">
        <f t="shared" si="1"/>
        <v>0</v>
      </c>
      <c r="AG2" s="11">
        <f t="shared" si="1"/>
        <v>1</v>
      </c>
      <c r="AH2" s="11">
        <f t="shared" si="1"/>
        <v>0</v>
      </c>
      <c r="AI2" s="11">
        <f t="shared" si="1"/>
        <v>1</v>
      </c>
      <c r="AJ2" s="11">
        <f t="shared" si="1"/>
        <v>1</v>
      </c>
      <c r="AK2" s="11">
        <f t="shared" si="1"/>
        <v>0</v>
      </c>
      <c r="AL2" s="11">
        <f t="shared" si="1"/>
        <v>0</v>
      </c>
      <c r="AM2" s="11">
        <f t="shared" si="1"/>
        <v>89</v>
      </c>
      <c r="AN2" s="11">
        <f t="shared" si="1"/>
        <v>1</v>
      </c>
      <c r="AO2" s="11">
        <f t="shared" si="1"/>
        <v>4</v>
      </c>
      <c r="AP2" s="11">
        <f t="shared" si="1"/>
        <v>1</v>
      </c>
      <c r="AQ2" s="11">
        <f t="shared" si="1"/>
        <v>3</v>
      </c>
      <c r="AR2" s="11">
        <f t="shared" si="1"/>
        <v>252</v>
      </c>
      <c r="AS2" s="11">
        <f t="shared" si="1"/>
        <v>5</v>
      </c>
      <c r="AT2" s="11">
        <f t="shared" si="1"/>
        <v>0</v>
      </c>
      <c r="AU2" s="11">
        <f t="shared" si="1"/>
        <v>448</v>
      </c>
      <c r="AV2" s="11">
        <f t="shared" si="1"/>
        <v>11</v>
      </c>
      <c r="AW2" s="11">
        <f t="shared" si="1"/>
        <v>9</v>
      </c>
      <c r="AX2" s="34">
        <f t="shared" si="1"/>
        <v>894</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54" t="s">
        <v>6</v>
      </c>
      <c r="B4" s="41" t="s">
        <v>6</v>
      </c>
      <c r="C4" s="41">
        <v>1.0</v>
      </c>
      <c r="D4" s="41">
        <v>551.0</v>
      </c>
      <c r="E4" s="55">
        <f>IFERROR(__xludf.DUMMYFUNCTION("IMPORTRANGE(""https://docs.google.com/spreadsheets/d/1pYNFYgq4MPcrqh483zyeF6ttd0EFZVxvCRpZUM_xTOg/edit?gid=0#gid=0"",""E4:AW7"")"),283.0)</f>
        <v>283</v>
      </c>
      <c r="F4" s="55">
        <f>IFERROR(__xludf.DUMMYFUNCTION("""COMPUTED_VALUE"""),0.0)</f>
        <v>0</v>
      </c>
      <c r="G4" s="55">
        <f>IFERROR(__xludf.DUMMYFUNCTION("""COMPUTED_VALUE"""),2.0)</f>
        <v>2</v>
      </c>
      <c r="H4" s="55">
        <f>IFERROR(__xludf.DUMMYFUNCTION("""COMPUTED_VALUE"""),281.0)</f>
        <v>281</v>
      </c>
      <c r="I4" s="56"/>
      <c r="J4" s="56"/>
      <c r="K4" s="57">
        <f>IFERROR(__xludf.DUMMYFUNCTION("""COMPUTED_VALUE"""),2.0)</f>
        <v>2</v>
      </c>
      <c r="L4" s="57">
        <f>IFERROR(__xludf.DUMMYFUNCTION("""COMPUTED_VALUE"""),1.0)</f>
        <v>1</v>
      </c>
      <c r="M4" s="57"/>
      <c r="N4" s="57"/>
      <c r="O4" s="57"/>
      <c r="P4" s="57"/>
      <c r="Q4" s="57"/>
      <c r="R4" s="57">
        <f>IFERROR(__xludf.DUMMYFUNCTION("""COMPUTED_VALUE"""),5.0)</f>
        <v>5</v>
      </c>
      <c r="S4" s="57"/>
      <c r="T4" s="57"/>
      <c r="U4" s="57"/>
      <c r="V4" s="57"/>
      <c r="W4" s="57">
        <f>IFERROR(__xludf.DUMMYFUNCTION("""COMPUTED_VALUE"""),1.0)</f>
        <v>1</v>
      </c>
      <c r="X4" s="57"/>
      <c r="Y4" s="57"/>
      <c r="Z4" s="57"/>
      <c r="AA4" s="57"/>
      <c r="AB4" s="57">
        <f>IFERROR(__xludf.DUMMYFUNCTION("""COMPUTED_VALUE"""),1.0)</f>
        <v>1</v>
      </c>
      <c r="AC4" s="57"/>
      <c r="AD4" s="57"/>
      <c r="AE4" s="57"/>
      <c r="AF4" s="57"/>
      <c r="AG4" s="57"/>
      <c r="AH4" s="57"/>
      <c r="AI4" s="57"/>
      <c r="AJ4" s="57"/>
      <c r="AK4" s="57"/>
      <c r="AL4" s="57"/>
      <c r="AM4" s="57">
        <f>IFERROR(__xludf.DUMMYFUNCTION("""COMPUTED_VALUE"""),19.0)</f>
        <v>19</v>
      </c>
      <c r="AN4" s="57"/>
      <c r="AO4" s="57"/>
      <c r="AP4" s="57"/>
      <c r="AQ4" s="57"/>
      <c r="AR4" s="57">
        <f>IFERROR(__xludf.DUMMYFUNCTION("""COMPUTED_VALUE"""),72.0)</f>
        <v>72</v>
      </c>
      <c r="AS4" s="57">
        <f>IFERROR(__xludf.DUMMYFUNCTION("""COMPUTED_VALUE"""),1.0)</f>
        <v>1</v>
      </c>
      <c r="AT4" s="57">
        <f>IFERROR(__xludf.DUMMYFUNCTION("""COMPUTED_VALUE"""),0.0)</f>
        <v>0</v>
      </c>
      <c r="AU4" s="57">
        <f>IFERROR(__xludf.DUMMYFUNCTION("""COMPUTED_VALUE"""),177.0)</f>
        <v>177</v>
      </c>
      <c r="AV4" s="57">
        <f>IFERROR(__xludf.DUMMYFUNCTION("""COMPUTED_VALUE"""),1.0)</f>
        <v>1</v>
      </c>
      <c r="AW4" s="57">
        <f>IFERROR(__xludf.DUMMYFUNCTION("""COMPUTED_VALUE"""),2.0)</f>
        <v>2</v>
      </c>
      <c r="AX4" s="45">
        <f t="shared" ref="AX4:AX7" si="2">SUM(I4:AW4)</f>
        <v>282</v>
      </c>
    </row>
    <row r="5" ht="15.75" customHeight="1">
      <c r="A5" s="58" t="s">
        <v>6</v>
      </c>
      <c r="B5" s="48" t="s">
        <v>6</v>
      </c>
      <c r="C5" s="48">
        <v>2.0</v>
      </c>
      <c r="D5" s="48">
        <v>546.0</v>
      </c>
      <c r="E5" s="55">
        <f>IFERROR(__xludf.DUMMYFUNCTION("""COMPUTED_VALUE"""),268.0)</f>
        <v>268</v>
      </c>
      <c r="F5" s="55">
        <f>IFERROR(__xludf.DUMMYFUNCTION("""COMPUTED_VALUE"""),3.0)</f>
        <v>3</v>
      </c>
      <c r="G5" s="59">
        <f>IFERROR(__xludf.DUMMYFUNCTION("""COMPUTED_VALUE"""),2.0)</f>
        <v>2</v>
      </c>
      <c r="H5" s="59">
        <f>IFERROR(__xludf.DUMMYFUNCTION("""COMPUTED_VALUE"""),266.0)</f>
        <v>266</v>
      </c>
      <c r="I5" s="57">
        <f>IFERROR(__xludf.DUMMYFUNCTION("""COMPUTED_VALUE"""),3.0)</f>
        <v>3</v>
      </c>
      <c r="J5" s="57">
        <f>IFERROR(__xludf.DUMMYFUNCTION("""COMPUTED_VALUE"""),1.0)</f>
        <v>1</v>
      </c>
      <c r="K5" s="56">
        <f>IFERROR(__xludf.DUMMYFUNCTION("""COMPUTED_VALUE"""),1.0)</f>
        <v>1</v>
      </c>
      <c r="L5" s="57">
        <f>IFERROR(__xludf.DUMMYFUNCTION("""COMPUTED_VALUE"""),1.0)</f>
        <v>1</v>
      </c>
      <c r="M5" s="57">
        <f>IFERROR(__xludf.DUMMYFUNCTION("""COMPUTED_VALUE"""),0.0)</f>
        <v>0</v>
      </c>
      <c r="N5" s="57">
        <f>IFERROR(__xludf.DUMMYFUNCTION("""COMPUTED_VALUE"""),0.0)</f>
        <v>0</v>
      </c>
      <c r="O5" s="57">
        <f>IFERROR(__xludf.DUMMYFUNCTION("""COMPUTED_VALUE"""),0.0)</f>
        <v>0</v>
      </c>
      <c r="P5" s="57">
        <f>IFERROR(__xludf.DUMMYFUNCTION("""COMPUTED_VALUE"""),1.0)</f>
        <v>1</v>
      </c>
      <c r="Q5" s="57">
        <f>IFERROR(__xludf.DUMMYFUNCTION("""COMPUTED_VALUE"""),1.0)</f>
        <v>1</v>
      </c>
      <c r="R5" s="57">
        <f>IFERROR(__xludf.DUMMYFUNCTION("""COMPUTED_VALUE"""),4.0)</f>
        <v>4</v>
      </c>
      <c r="S5" s="57">
        <f>IFERROR(__xludf.DUMMYFUNCTION("""COMPUTED_VALUE"""),1.0)</f>
        <v>1</v>
      </c>
      <c r="T5" s="57">
        <f>IFERROR(__xludf.DUMMYFUNCTION("""COMPUTED_VALUE"""),0.0)</f>
        <v>0</v>
      </c>
      <c r="U5" s="57">
        <f>IFERROR(__xludf.DUMMYFUNCTION("""COMPUTED_VALUE"""),0.0)</f>
        <v>0</v>
      </c>
      <c r="V5" s="57">
        <f>IFERROR(__xludf.DUMMYFUNCTION("""COMPUTED_VALUE"""),0.0)</f>
        <v>0</v>
      </c>
      <c r="W5" s="57">
        <f>IFERROR(__xludf.DUMMYFUNCTION("""COMPUTED_VALUE"""),0.0)</f>
        <v>0</v>
      </c>
      <c r="X5" s="57">
        <f>IFERROR(__xludf.DUMMYFUNCTION("""COMPUTED_VALUE"""),1.0)</f>
        <v>1</v>
      </c>
      <c r="Y5" s="57">
        <f>IFERROR(__xludf.DUMMYFUNCTION("""COMPUTED_VALUE"""),0.0)</f>
        <v>0</v>
      </c>
      <c r="Z5" s="57">
        <f>IFERROR(__xludf.DUMMYFUNCTION("""COMPUTED_VALUE"""),0.0)</f>
        <v>0</v>
      </c>
      <c r="AA5" s="57">
        <f>IFERROR(__xludf.DUMMYFUNCTION("""COMPUTED_VALUE"""),0.0)</f>
        <v>0</v>
      </c>
      <c r="AB5" s="57">
        <f>IFERROR(__xludf.DUMMYFUNCTION("""COMPUTED_VALUE"""),0.0)</f>
        <v>0</v>
      </c>
      <c r="AC5" s="57">
        <f>IFERROR(__xludf.DUMMYFUNCTION("""COMPUTED_VALUE"""),1.0)</f>
        <v>1</v>
      </c>
      <c r="AD5" s="57"/>
      <c r="AE5" s="57"/>
      <c r="AF5" s="57"/>
      <c r="AG5" s="57"/>
      <c r="AH5" s="57"/>
      <c r="AI5" s="57">
        <f>IFERROR(__xludf.DUMMYFUNCTION("""COMPUTED_VALUE"""),1.0)</f>
        <v>1</v>
      </c>
      <c r="AJ5" s="57">
        <f>IFERROR(__xludf.DUMMYFUNCTION("""COMPUTED_VALUE"""),1.0)</f>
        <v>1</v>
      </c>
      <c r="AK5" s="57">
        <f>IFERROR(__xludf.DUMMYFUNCTION("""COMPUTED_VALUE"""),0.0)</f>
        <v>0</v>
      </c>
      <c r="AL5" s="57">
        <f>IFERROR(__xludf.DUMMYFUNCTION("""COMPUTED_VALUE"""),0.0)</f>
        <v>0</v>
      </c>
      <c r="AM5" s="57">
        <f>IFERROR(__xludf.DUMMYFUNCTION("""COMPUTED_VALUE"""),13.0)</f>
        <v>13</v>
      </c>
      <c r="AN5" s="57">
        <f>IFERROR(__xludf.DUMMYFUNCTION("""COMPUTED_VALUE"""),1.0)</f>
        <v>1</v>
      </c>
      <c r="AO5" s="57">
        <f>IFERROR(__xludf.DUMMYFUNCTION("""COMPUTED_VALUE"""),2.0)</f>
        <v>2</v>
      </c>
      <c r="AP5" s="57">
        <f>IFERROR(__xludf.DUMMYFUNCTION("""COMPUTED_VALUE"""),1.0)</f>
        <v>1</v>
      </c>
      <c r="AQ5" s="57">
        <f>IFERROR(__xludf.DUMMYFUNCTION("""COMPUTED_VALUE"""),2.0)</f>
        <v>2</v>
      </c>
      <c r="AR5" s="57">
        <f>IFERROR(__xludf.DUMMYFUNCTION("""COMPUTED_VALUE"""),71.0)</f>
        <v>71</v>
      </c>
      <c r="AS5" s="57">
        <f>IFERROR(__xludf.DUMMYFUNCTION("""COMPUTED_VALUE"""),3.0)</f>
        <v>3</v>
      </c>
      <c r="AT5" s="57">
        <f>IFERROR(__xludf.DUMMYFUNCTION("""COMPUTED_VALUE"""),0.0)</f>
        <v>0</v>
      </c>
      <c r="AU5" s="57">
        <f>IFERROR(__xludf.DUMMYFUNCTION("""COMPUTED_VALUE"""),145.0)</f>
        <v>145</v>
      </c>
      <c r="AV5" s="57">
        <f>IFERROR(__xludf.DUMMYFUNCTION("""COMPUTED_VALUE"""),8.0)</f>
        <v>8</v>
      </c>
      <c r="AW5" s="57">
        <f>IFERROR(__xludf.DUMMYFUNCTION("""COMPUTED_VALUE"""),3.0)</f>
        <v>3</v>
      </c>
      <c r="AX5" s="45">
        <f t="shared" si="2"/>
        <v>266</v>
      </c>
    </row>
    <row r="6" ht="15.75" customHeight="1">
      <c r="A6" s="58" t="s">
        <v>6</v>
      </c>
      <c r="B6" s="48" t="s">
        <v>6</v>
      </c>
      <c r="C6" s="48">
        <v>3.0</v>
      </c>
      <c r="D6" s="48">
        <v>497.0</v>
      </c>
      <c r="E6" s="55">
        <f>IFERROR(__xludf.DUMMYFUNCTION("""COMPUTED_VALUE"""),154.0)</f>
        <v>154</v>
      </c>
      <c r="F6" s="55">
        <f>IFERROR(__xludf.DUMMYFUNCTION("""COMPUTED_VALUE"""),2.0)</f>
        <v>2</v>
      </c>
      <c r="G6" s="59">
        <f>IFERROR(__xludf.DUMMYFUNCTION("""COMPUTED_VALUE"""),2.0)</f>
        <v>2</v>
      </c>
      <c r="H6" s="59">
        <f>IFERROR(__xludf.DUMMYFUNCTION("""COMPUTED_VALUE"""),151.0)</f>
        <v>151</v>
      </c>
      <c r="I6" s="57">
        <f>IFERROR(__xludf.DUMMYFUNCTION("""COMPUTED_VALUE"""),2.0)</f>
        <v>2</v>
      </c>
      <c r="J6" s="57">
        <f>IFERROR(__xludf.DUMMYFUNCTION("""COMPUTED_VALUE"""),1.0)</f>
        <v>1</v>
      </c>
      <c r="K6" s="57">
        <f>IFERROR(__xludf.DUMMYFUNCTION("""COMPUTED_VALUE"""),1.0)</f>
        <v>1</v>
      </c>
      <c r="L6" s="57">
        <f>IFERROR(__xludf.DUMMYFUNCTION("""COMPUTED_VALUE"""),0.0)</f>
        <v>0</v>
      </c>
      <c r="M6" s="57">
        <f>IFERROR(__xludf.DUMMYFUNCTION("""COMPUTED_VALUE"""),0.0)</f>
        <v>0</v>
      </c>
      <c r="N6" s="57">
        <f>IFERROR(__xludf.DUMMYFUNCTION("""COMPUTED_VALUE"""),0.0)</f>
        <v>0</v>
      </c>
      <c r="O6" s="57">
        <f>IFERROR(__xludf.DUMMYFUNCTION("""COMPUTED_VALUE"""),0.0)</f>
        <v>0</v>
      </c>
      <c r="P6" s="57">
        <f>IFERROR(__xludf.DUMMYFUNCTION("""COMPUTED_VALUE"""),0.0)</f>
        <v>0</v>
      </c>
      <c r="Q6" s="57">
        <f>IFERROR(__xludf.DUMMYFUNCTION("""COMPUTED_VALUE"""),0.0)</f>
        <v>0</v>
      </c>
      <c r="R6" s="57">
        <f>IFERROR(__xludf.DUMMYFUNCTION("""COMPUTED_VALUE"""),11.0)</f>
        <v>11</v>
      </c>
      <c r="S6" s="57">
        <f>IFERROR(__xludf.DUMMYFUNCTION("""COMPUTED_VALUE"""),1.0)</f>
        <v>1</v>
      </c>
      <c r="T6" s="57">
        <f>IFERROR(__xludf.DUMMYFUNCTION("""COMPUTED_VALUE"""),0.0)</f>
        <v>0</v>
      </c>
      <c r="U6" s="57">
        <f>IFERROR(__xludf.DUMMYFUNCTION("""COMPUTED_VALUE"""),0.0)</f>
        <v>0</v>
      </c>
      <c r="V6" s="57">
        <f>IFERROR(__xludf.DUMMYFUNCTION("""COMPUTED_VALUE"""),1.0)</f>
        <v>1</v>
      </c>
      <c r="W6" s="57">
        <f>IFERROR(__xludf.DUMMYFUNCTION("""COMPUTED_VALUE"""),0.0)</f>
        <v>0</v>
      </c>
      <c r="X6" s="57">
        <f>IFERROR(__xludf.DUMMYFUNCTION("""COMPUTED_VALUE"""),0.0)</f>
        <v>0</v>
      </c>
      <c r="Y6" s="57">
        <f>IFERROR(__xludf.DUMMYFUNCTION("""COMPUTED_VALUE"""),0.0)</f>
        <v>0</v>
      </c>
      <c r="Z6" s="57">
        <f>IFERROR(__xludf.DUMMYFUNCTION("""COMPUTED_VALUE"""),0.0)</f>
        <v>0</v>
      </c>
      <c r="AA6" s="57">
        <f>IFERROR(__xludf.DUMMYFUNCTION("""COMPUTED_VALUE"""),2.0)</f>
        <v>2</v>
      </c>
      <c r="AB6" s="57">
        <f>IFERROR(__xludf.DUMMYFUNCTION("""COMPUTED_VALUE"""),0.0)</f>
        <v>0</v>
      </c>
      <c r="AC6" s="57">
        <f>IFERROR(__xludf.DUMMYFUNCTION("""COMPUTED_VALUE"""),1.0)</f>
        <v>1</v>
      </c>
      <c r="AD6" s="57">
        <f>IFERROR(__xludf.DUMMYFUNCTION("""COMPUTED_VALUE"""),0.0)</f>
        <v>0</v>
      </c>
      <c r="AE6" s="57">
        <f>IFERROR(__xludf.DUMMYFUNCTION("""COMPUTED_VALUE"""),1.0)</f>
        <v>1</v>
      </c>
      <c r="AF6" s="57">
        <f>IFERROR(__xludf.DUMMYFUNCTION("""COMPUTED_VALUE"""),0.0)</f>
        <v>0</v>
      </c>
      <c r="AG6" s="57">
        <f>IFERROR(__xludf.DUMMYFUNCTION("""COMPUTED_VALUE"""),1.0)</f>
        <v>1</v>
      </c>
      <c r="AH6" s="57">
        <f>IFERROR(__xludf.DUMMYFUNCTION("""COMPUTED_VALUE"""),0.0)</f>
        <v>0</v>
      </c>
      <c r="AI6" s="57">
        <f>IFERROR(__xludf.DUMMYFUNCTION("""COMPUTED_VALUE"""),0.0)</f>
        <v>0</v>
      </c>
      <c r="AJ6" s="57">
        <f>IFERROR(__xludf.DUMMYFUNCTION("""COMPUTED_VALUE"""),0.0)</f>
        <v>0</v>
      </c>
      <c r="AK6" s="57">
        <f>IFERROR(__xludf.DUMMYFUNCTION("""COMPUTED_VALUE"""),0.0)</f>
        <v>0</v>
      </c>
      <c r="AL6" s="57">
        <f>IFERROR(__xludf.DUMMYFUNCTION("""COMPUTED_VALUE"""),0.0)</f>
        <v>0</v>
      </c>
      <c r="AM6" s="57">
        <f>IFERROR(__xludf.DUMMYFUNCTION("""COMPUTED_VALUE"""),22.0)</f>
        <v>22</v>
      </c>
      <c r="AN6" s="57">
        <f>IFERROR(__xludf.DUMMYFUNCTION("""COMPUTED_VALUE"""),0.0)</f>
        <v>0</v>
      </c>
      <c r="AO6" s="57">
        <f>IFERROR(__xludf.DUMMYFUNCTION("""COMPUTED_VALUE"""),0.0)</f>
        <v>0</v>
      </c>
      <c r="AP6" s="57">
        <f>IFERROR(__xludf.DUMMYFUNCTION("""COMPUTED_VALUE"""),0.0)</f>
        <v>0</v>
      </c>
      <c r="AQ6" s="57">
        <f>IFERROR(__xludf.DUMMYFUNCTION("""COMPUTED_VALUE"""),0.0)</f>
        <v>0</v>
      </c>
      <c r="AR6" s="57">
        <f>IFERROR(__xludf.DUMMYFUNCTION("""COMPUTED_VALUE"""),42.0)</f>
        <v>42</v>
      </c>
      <c r="AS6" s="57">
        <f>IFERROR(__xludf.DUMMYFUNCTION("""COMPUTED_VALUE"""),0.0)</f>
        <v>0</v>
      </c>
      <c r="AT6" s="57">
        <f>IFERROR(__xludf.DUMMYFUNCTION("""COMPUTED_VALUE"""),0.0)</f>
        <v>0</v>
      </c>
      <c r="AU6" s="57">
        <f>IFERROR(__xludf.DUMMYFUNCTION("""COMPUTED_VALUE"""),60.0)</f>
        <v>60</v>
      </c>
      <c r="AV6" s="57">
        <f>IFERROR(__xludf.DUMMYFUNCTION("""COMPUTED_VALUE"""),1.0)</f>
        <v>1</v>
      </c>
      <c r="AW6" s="57">
        <f>IFERROR(__xludf.DUMMYFUNCTION("""COMPUTED_VALUE"""),3.0)</f>
        <v>3</v>
      </c>
      <c r="AX6" s="45">
        <f t="shared" si="2"/>
        <v>150</v>
      </c>
    </row>
    <row r="7" ht="15.75" customHeight="1">
      <c r="A7" s="58" t="s">
        <v>6</v>
      </c>
      <c r="B7" s="48" t="s">
        <v>6</v>
      </c>
      <c r="C7" s="48">
        <v>4.0</v>
      </c>
      <c r="D7" s="48">
        <v>498.0</v>
      </c>
      <c r="E7" s="55">
        <f>IFERROR(__xludf.DUMMYFUNCTION("""COMPUTED_VALUE"""),195.0)</f>
        <v>195</v>
      </c>
      <c r="F7" s="59">
        <f>IFERROR(__xludf.DUMMYFUNCTION("""COMPUTED_VALUE"""),1.0)</f>
        <v>1</v>
      </c>
      <c r="G7" s="59">
        <f>IFERROR(__xludf.DUMMYFUNCTION("""COMPUTED_VALUE"""),1.0)</f>
        <v>1</v>
      </c>
      <c r="H7" s="59">
        <f>IFERROR(__xludf.DUMMYFUNCTION("""COMPUTED_VALUE"""),194.0)</f>
        <v>194</v>
      </c>
      <c r="I7" s="57">
        <f>IFERROR(__xludf.DUMMYFUNCTION("""COMPUTED_VALUE"""),1.0)</f>
        <v>1</v>
      </c>
      <c r="J7" s="57">
        <f>IFERROR(__xludf.DUMMYFUNCTION("""COMPUTED_VALUE"""),1.0)</f>
        <v>1</v>
      </c>
      <c r="K7" s="57">
        <f>IFERROR(__xludf.DUMMYFUNCTION("""COMPUTED_VALUE"""),3.0)</f>
        <v>3</v>
      </c>
      <c r="L7" s="57">
        <f>IFERROR(__xludf.DUMMYFUNCTION("""COMPUTED_VALUE"""),1.0)</f>
        <v>1</v>
      </c>
      <c r="M7" s="57"/>
      <c r="N7" s="57"/>
      <c r="O7" s="57"/>
      <c r="P7" s="57"/>
      <c r="Q7" s="57"/>
      <c r="R7" s="57">
        <f>IFERROR(__xludf.DUMMYFUNCTION("""COMPUTED_VALUE"""),11.0)</f>
        <v>11</v>
      </c>
      <c r="S7" s="57">
        <f>IFERROR(__xludf.DUMMYFUNCTION("""COMPUTED_VALUE"""),1.0)</f>
        <v>1</v>
      </c>
      <c r="T7" s="57">
        <f>IFERROR(__xludf.DUMMYFUNCTION("""COMPUTED_VALUE"""),1.0)</f>
        <v>1</v>
      </c>
      <c r="U7" s="57">
        <f>IFERROR(__xludf.DUMMYFUNCTION("""COMPUTED_VALUE"""),0.0)</f>
        <v>0</v>
      </c>
      <c r="V7" s="57">
        <f>IFERROR(__xludf.DUMMYFUNCTION("""COMPUTED_VALUE"""),1.0)</f>
        <v>1</v>
      </c>
      <c r="W7" s="57">
        <f>IFERROR(__xludf.DUMMYFUNCTION("""COMPUTED_VALUE"""),0.0)</f>
        <v>0</v>
      </c>
      <c r="X7" s="57">
        <f>IFERROR(__xludf.DUMMYFUNCTION("""COMPUTED_VALUE"""),0.0)</f>
        <v>0</v>
      </c>
      <c r="Y7" s="57">
        <f>IFERROR(__xludf.DUMMYFUNCTION("""COMPUTED_VALUE"""),0.0)</f>
        <v>0</v>
      </c>
      <c r="Z7" s="57">
        <f>IFERROR(__xludf.DUMMYFUNCTION("""COMPUTED_VALUE"""),0.0)</f>
        <v>0</v>
      </c>
      <c r="AA7" s="57">
        <f>IFERROR(__xludf.DUMMYFUNCTION("""COMPUTED_VALUE"""),1.0)</f>
        <v>1</v>
      </c>
      <c r="AB7" s="57">
        <f>IFERROR(__xludf.DUMMYFUNCTION("""COMPUTED_VALUE"""),0.0)</f>
        <v>0</v>
      </c>
      <c r="AC7" s="57">
        <f>IFERROR(__xludf.DUMMYFUNCTION("""COMPUTED_VALUE"""),0.0)</f>
        <v>0</v>
      </c>
      <c r="AD7" s="57">
        <f>IFERROR(__xludf.DUMMYFUNCTION("""COMPUTED_VALUE"""),1.0)</f>
        <v>1</v>
      </c>
      <c r="AE7" s="57"/>
      <c r="AF7" s="57"/>
      <c r="AG7" s="57"/>
      <c r="AH7" s="57"/>
      <c r="AI7" s="57"/>
      <c r="AJ7" s="57"/>
      <c r="AK7" s="57"/>
      <c r="AL7" s="57"/>
      <c r="AM7" s="57">
        <f>IFERROR(__xludf.DUMMYFUNCTION("""COMPUTED_VALUE"""),35.0)</f>
        <v>35</v>
      </c>
      <c r="AN7" s="57">
        <f>IFERROR(__xludf.DUMMYFUNCTION("""COMPUTED_VALUE"""),0.0)</f>
        <v>0</v>
      </c>
      <c r="AO7" s="57">
        <f>IFERROR(__xludf.DUMMYFUNCTION("""COMPUTED_VALUE"""),2.0)</f>
        <v>2</v>
      </c>
      <c r="AP7" s="57">
        <f>IFERROR(__xludf.DUMMYFUNCTION("""COMPUTED_VALUE"""),0.0)</f>
        <v>0</v>
      </c>
      <c r="AQ7" s="57">
        <f>IFERROR(__xludf.DUMMYFUNCTION("""COMPUTED_VALUE"""),1.0)</f>
        <v>1</v>
      </c>
      <c r="AR7" s="57">
        <f>IFERROR(__xludf.DUMMYFUNCTION("""COMPUTED_VALUE"""),67.0)</f>
        <v>67</v>
      </c>
      <c r="AS7" s="57">
        <f>IFERROR(__xludf.DUMMYFUNCTION("""COMPUTED_VALUE"""),1.0)</f>
        <v>1</v>
      </c>
      <c r="AT7" s="57">
        <f>IFERROR(__xludf.DUMMYFUNCTION("""COMPUTED_VALUE"""),0.0)</f>
        <v>0</v>
      </c>
      <c r="AU7" s="57">
        <f>IFERROR(__xludf.DUMMYFUNCTION("""COMPUTED_VALUE"""),66.0)</f>
        <v>66</v>
      </c>
      <c r="AV7" s="57">
        <f>IFERROR(__xludf.DUMMYFUNCTION("""COMPUTED_VALUE"""),1.0)</f>
        <v>1</v>
      </c>
      <c r="AW7" s="57">
        <f>IFERROR(__xludf.DUMMYFUNCTION("""COMPUTED_VALUE"""),1.0)</f>
        <v>1</v>
      </c>
      <c r="AX7" s="45">
        <f t="shared" si="2"/>
        <v>196</v>
      </c>
    </row>
  </sheetData>
  <conditionalFormatting sqref="AX4:AX7">
    <cfRule type="cellIs" dxfId="4" priority="1" operator="equal">
      <formula>H4</formula>
    </cfRule>
  </conditionalFormatting>
  <conditionalFormatting sqref="AX4:AX7">
    <cfRule type="cellIs" dxfId="5" priority="2" operator="notEqual">
      <formula>H4</formula>
    </cfRule>
  </conditionalFormatting>
  <dataValidations>
    <dataValidation type="decimal" allowBlank="1" showDropDown="1" sqref="F4:X7">
      <formula1>0.0</formula1>
      <formula2>600.0</formula2>
    </dataValidation>
  </dataValidations>
  <printOptions gridLines="1" horizontalCentered="1"/>
  <pageMargins bottom="0.75" footer="0.0" header="0.0" left="0.7" right="0.7" top="0.75"/>
  <pageSetup fitToHeight="0" cellComments="atEnd" orientation="landscape" pageOrder="overThenDown"/>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13.88"/>
    <col customWidth="1" min="2" max="2" width="14.25"/>
    <col customWidth="1" min="3" max="50" width="6.13"/>
  </cols>
  <sheetData>
    <row r="1" ht="113.25" customHeight="1">
      <c r="A1" s="50"/>
      <c r="B1" s="50"/>
      <c r="C1" s="50"/>
      <c r="D1" s="28">
        <f>SUM(D4:D55)</f>
        <v>21647</v>
      </c>
      <c r="E1" s="51" t="str">
        <f>IFERROR(__xludf.DUMMYFUNCTION("IMPORTRANGE(""1cbpdEn7l8YE46L_khlfRfxyURNjuxAXUCD-NNVdtKWI"",""Resultats!D1:AV1"")"),"")</f>
        <v/>
      </c>
      <c r="F1" s="51"/>
      <c r="G1" s="51"/>
      <c r="H1" s="51"/>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52"/>
    </row>
    <row r="2" ht="15.75" customHeight="1">
      <c r="A2" s="53"/>
      <c r="B2" s="53"/>
      <c r="C2" s="53"/>
      <c r="D2" s="53"/>
      <c r="E2" s="10">
        <f t="shared" ref="E2:AX2" si="1">SUM(E4:E55)</f>
        <v>9745</v>
      </c>
      <c r="F2" s="10">
        <f t="shared" si="1"/>
        <v>71</v>
      </c>
      <c r="G2" s="10">
        <f t="shared" si="1"/>
        <v>70</v>
      </c>
      <c r="H2" s="10">
        <f t="shared" si="1"/>
        <v>9367</v>
      </c>
      <c r="I2" s="11">
        <f t="shared" si="1"/>
        <v>38</v>
      </c>
      <c r="J2" s="11">
        <f t="shared" si="1"/>
        <v>142</v>
      </c>
      <c r="K2" s="11">
        <f t="shared" si="1"/>
        <v>40</v>
      </c>
      <c r="L2" s="11">
        <f t="shared" si="1"/>
        <v>5</v>
      </c>
      <c r="M2" s="11">
        <f t="shared" si="1"/>
        <v>10</v>
      </c>
      <c r="N2" s="11">
        <f t="shared" si="1"/>
        <v>11</v>
      </c>
      <c r="O2" s="11">
        <f t="shared" si="1"/>
        <v>4</v>
      </c>
      <c r="P2" s="11">
        <f t="shared" si="1"/>
        <v>12</v>
      </c>
      <c r="Q2" s="11">
        <f t="shared" si="1"/>
        <v>13</v>
      </c>
      <c r="R2" s="11">
        <f t="shared" si="1"/>
        <v>178</v>
      </c>
      <c r="S2" s="11">
        <f t="shared" si="1"/>
        <v>23</v>
      </c>
      <c r="T2" s="11">
        <f t="shared" si="1"/>
        <v>5</v>
      </c>
      <c r="U2" s="11">
        <f t="shared" si="1"/>
        <v>11</v>
      </c>
      <c r="V2" s="11">
        <f t="shared" si="1"/>
        <v>24</v>
      </c>
      <c r="W2" s="11">
        <f t="shared" si="1"/>
        <v>7</v>
      </c>
      <c r="X2" s="11">
        <f t="shared" si="1"/>
        <v>3</v>
      </c>
      <c r="Y2" s="11">
        <f t="shared" si="1"/>
        <v>400</v>
      </c>
      <c r="Z2" s="11">
        <f t="shared" si="1"/>
        <v>7</v>
      </c>
      <c r="AA2" s="11">
        <f t="shared" si="1"/>
        <v>13</v>
      </c>
      <c r="AB2" s="11">
        <f t="shared" si="1"/>
        <v>8</v>
      </c>
      <c r="AC2" s="11">
        <f t="shared" si="1"/>
        <v>19</v>
      </c>
      <c r="AD2" s="11">
        <f t="shared" si="1"/>
        <v>26</v>
      </c>
      <c r="AE2" s="11">
        <f t="shared" si="1"/>
        <v>9</v>
      </c>
      <c r="AF2" s="11">
        <f t="shared" si="1"/>
        <v>2</v>
      </c>
      <c r="AG2" s="11">
        <f t="shared" si="1"/>
        <v>3</v>
      </c>
      <c r="AH2" s="11">
        <f t="shared" si="1"/>
        <v>9</v>
      </c>
      <c r="AI2" s="11">
        <f t="shared" si="1"/>
        <v>10</v>
      </c>
      <c r="AJ2" s="11">
        <f t="shared" si="1"/>
        <v>9</v>
      </c>
      <c r="AK2" s="11">
        <f t="shared" si="1"/>
        <v>10</v>
      </c>
      <c r="AL2" s="11">
        <f t="shared" si="1"/>
        <v>5</v>
      </c>
      <c r="AM2" s="11">
        <f t="shared" si="1"/>
        <v>1047</v>
      </c>
      <c r="AN2" s="11">
        <f t="shared" si="1"/>
        <v>20</v>
      </c>
      <c r="AO2" s="11">
        <f t="shared" si="1"/>
        <v>112</v>
      </c>
      <c r="AP2" s="11">
        <f t="shared" si="1"/>
        <v>6</v>
      </c>
      <c r="AQ2" s="11">
        <f t="shared" si="1"/>
        <v>17</v>
      </c>
      <c r="AR2" s="11">
        <f t="shared" si="1"/>
        <v>978</v>
      </c>
      <c r="AS2" s="11">
        <f t="shared" si="1"/>
        <v>39</v>
      </c>
      <c r="AT2" s="11">
        <f t="shared" si="1"/>
        <v>5</v>
      </c>
      <c r="AU2" s="11">
        <f t="shared" si="1"/>
        <v>6248</v>
      </c>
      <c r="AV2" s="11">
        <f t="shared" si="1"/>
        <v>43</v>
      </c>
      <c r="AW2" s="11">
        <f t="shared" si="1"/>
        <v>50</v>
      </c>
      <c r="AX2" s="34">
        <f t="shared" si="1"/>
        <v>9621</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54" t="s">
        <v>7</v>
      </c>
      <c r="B4" s="41" t="s">
        <v>32</v>
      </c>
      <c r="C4" s="41">
        <v>1.0</v>
      </c>
      <c r="D4" s="41">
        <v>520.0</v>
      </c>
      <c r="E4" s="55">
        <f>IFERROR(__xludf.DUMMYFUNCTION("IMPORTRANGE(""https://docs.google.com/spreadsheets/d/1FHA8uEiB3P0-jwAPYADyu5g49Xld0K4alafg_UhH1ZE/edit?gid=0#gid=0"",""E4:AW55"")"),244.0)</f>
        <v>244</v>
      </c>
      <c r="F4" s="59">
        <f>IFERROR(__xludf.DUMMYFUNCTION("""COMPUTED_VALUE"""),0.0)</f>
        <v>0</v>
      </c>
      <c r="G4" s="59">
        <f>IFERROR(__xludf.DUMMYFUNCTION("""COMPUTED_VALUE"""),0.0)</f>
        <v>0</v>
      </c>
      <c r="H4" s="59">
        <f>IFERROR(__xludf.DUMMYFUNCTION("""COMPUTED_VALUE"""),244.0)</f>
        <v>244</v>
      </c>
      <c r="I4" s="57">
        <f>IFERROR(__xludf.DUMMYFUNCTION("""COMPUTED_VALUE"""),1.0)</f>
        <v>1</v>
      </c>
      <c r="J4" s="57">
        <f>IFERROR(__xludf.DUMMYFUNCTION("""COMPUTED_VALUE"""),4.0)</f>
        <v>4</v>
      </c>
      <c r="K4" s="57">
        <f>IFERROR(__xludf.DUMMYFUNCTION("""COMPUTED_VALUE"""),0.0)</f>
        <v>0</v>
      </c>
      <c r="L4" s="57">
        <f>IFERROR(__xludf.DUMMYFUNCTION("""COMPUTED_VALUE"""),0.0)</f>
        <v>0</v>
      </c>
      <c r="M4" s="57">
        <f>IFERROR(__xludf.DUMMYFUNCTION("""COMPUTED_VALUE"""),0.0)</f>
        <v>0</v>
      </c>
      <c r="N4" s="57">
        <f>IFERROR(__xludf.DUMMYFUNCTION("""COMPUTED_VALUE"""),0.0)</f>
        <v>0</v>
      </c>
      <c r="O4" s="57">
        <f>IFERROR(__xludf.DUMMYFUNCTION("""COMPUTED_VALUE"""),0.0)</f>
        <v>0</v>
      </c>
      <c r="P4" s="57">
        <f>IFERROR(__xludf.DUMMYFUNCTION("""COMPUTED_VALUE"""),0.0)</f>
        <v>0</v>
      </c>
      <c r="Q4" s="57">
        <f>IFERROR(__xludf.DUMMYFUNCTION("""COMPUTED_VALUE"""),0.0)</f>
        <v>0</v>
      </c>
      <c r="R4" s="57">
        <f>IFERROR(__xludf.DUMMYFUNCTION("""COMPUTED_VALUE"""),8.0)</f>
        <v>8</v>
      </c>
      <c r="S4" s="57">
        <f>IFERROR(__xludf.DUMMYFUNCTION("""COMPUTED_VALUE"""),0.0)</f>
        <v>0</v>
      </c>
      <c r="T4" s="57">
        <f>IFERROR(__xludf.DUMMYFUNCTION("""COMPUTED_VALUE"""),0.0)</f>
        <v>0</v>
      </c>
      <c r="U4" s="57">
        <f>IFERROR(__xludf.DUMMYFUNCTION("""COMPUTED_VALUE"""),0.0)</f>
        <v>0</v>
      </c>
      <c r="V4" s="57">
        <f>IFERROR(__xludf.DUMMYFUNCTION("""COMPUTED_VALUE"""),1.0)</f>
        <v>1</v>
      </c>
      <c r="W4" s="57">
        <f>IFERROR(__xludf.DUMMYFUNCTION("""COMPUTED_VALUE"""),0.0)</f>
        <v>0</v>
      </c>
      <c r="X4" s="57">
        <f>IFERROR(__xludf.DUMMYFUNCTION("""COMPUTED_VALUE"""),0.0)</f>
        <v>0</v>
      </c>
      <c r="Y4" s="57">
        <f>IFERROR(__xludf.DUMMYFUNCTION("""COMPUTED_VALUE"""),1.0)</f>
        <v>1</v>
      </c>
      <c r="Z4" s="57">
        <f>IFERROR(__xludf.DUMMYFUNCTION("""COMPUTED_VALUE"""),0.0)</f>
        <v>0</v>
      </c>
      <c r="AA4" s="57">
        <f>IFERROR(__xludf.DUMMYFUNCTION("""COMPUTED_VALUE"""),0.0)</f>
        <v>0</v>
      </c>
      <c r="AB4" s="57">
        <f>IFERROR(__xludf.DUMMYFUNCTION("""COMPUTED_VALUE"""),0.0)</f>
        <v>0</v>
      </c>
      <c r="AC4" s="57">
        <f>IFERROR(__xludf.DUMMYFUNCTION("""COMPUTED_VALUE"""),0.0)</f>
        <v>0</v>
      </c>
      <c r="AD4" s="57">
        <f>IFERROR(__xludf.DUMMYFUNCTION("""COMPUTED_VALUE"""),0.0)</f>
        <v>0</v>
      </c>
      <c r="AE4" s="57">
        <f>IFERROR(__xludf.DUMMYFUNCTION("""COMPUTED_VALUE"""),1.0)</f>
        <v>1</v>
      </c>
      <c r="AF4" s="57">
        <f>IFERROR(__xludf.DUMMYFUNCTION("""COMPUTED_VALUE"""),0.0)</f>
        <v>0</v>
      </c>
      <c r="AG4" s="57">
        <f>IFERROR(__xludf.DUMMYFUNCTION("""COMPUTED_VALUE"""),0.0)</f>
        <v>0</v>
      </c>
      <c r="AH4" s="57">
        <f>IFERROR(__xludf.DUMMYFUNCTION("""COMPUTED_VALUE"""),0.0)</f>
        <v>0</v>
      </c>
      <c r="AI4" s="57">
        <f>IFERROR(__xludf.DUMMYFUNCTION("""COMPUTED_VALUE"""),0.0)</f>
        <v>0</v>
      </c>
      <c r="AJ4" s="57">
        <f>IFERROR(__xludf.DUMMYFUNCTION("""COMPUTED_VALUE"""),0.0)</f>
        <v>0</v>
      </c>
      <c r="AK4" s="57">
        <f>IFERROR(__xludf.DUMMYFUNCTION("""COMPUTED_VALUE"""),0.0)</f>
        <v>0</v>
      </c>
      <c r="AL4" s="57">
        <f>IFERROR(__xludf.DUMMYFUNCTION("""COMPUTED_VALUE"""),0.0)</f>
        <v>0</v>
      </c>
      <c r="AM4" s="57">
        <f>IFERROR(__xludf.DUMMYFUNCTION("""COMPUTED_VALUE"""),18.0)</f>
        <v>18</v>
      </c>
      <c r="AN4" s="57">
        <f>IFERROR(__xludf.DUMMYFUNCTION("""COMPUTED_VALUE"""),0.0)</f>
        <v>0</v>
      </c>
      <c r="AO4" s="57">
        <f>IFERROR(__xludf.DUMMYFUNCTION("""COMPUTED_VALUE"""),0.0)</f>
        <v>0</v>
      </c>
      <c r="AP4" s="57">
        <f>IFERROR(__xludf.DUMMYFUNCTION("""COMPUTED_VALUE"""),0.0)</f>
        <v>0</v>
      </c>
      <c r="AQ4" s="57">
        <f>IFERROR(__xludf.DUMMYFUNCTION("""COMPUTED_VALUE"""),0.0)</f>
        <v>0</v>
      </c>
      <c r="AR4" s="57">
        <f>IFERROR(__xludf.DUMMYFUNCTION("""COMPUTED_VALUE"""),6.0)</f>
        <v>6</v>
      </c>
      <c r="AS4" s="57">
        <f>IFERROR(__xludf.DUMMYFUNCTION("""COMPUTED_VALUE"""),1.0)</f>
        <v>1</v>
      </c>
      <c r="AT4" s="57">
        <f>IFERROR(__xludf.DUMMYFUNCTION("""COMPUTED_VALUE"""),0.0)</f>
        <v>0</v>
      </c>
      <c r="AU4" s="57">
        <f>IFERROR(__xludf.DUMMYFUNCTION("""COMPUTED_VALUE"""),200.0)</f>
        <v>200</v>
      </c>
      <c r="AV4" s="57">
        <f>IFERROR(__xludf.DUMMYFUNCTION("""COMPUTED_VALUE"""),0.0)</f>
        <v>0</v>
      </c>
      <c r="AW4" s="57">
        <f>IFERROR(__xludf.DUMMYFUNCTION("""COMPUTED_VALUE"""),3.0)</f>
        <v>3</v>
      </c>
      <c r="AX4" s="45">
        <f t="shared" ref="AX4:AX55" si="2">SUM(I4:AW4)</f>
        <v>244</v>
      </c>
    </row>
    <row r="5" ht="15.75" customHeight="1">
      <c r="A5" s="58" t="s">
        <v>7</v>
      </c>
      <c r="B5" s="48" t="s">
        <v>32</v>
      </c>
      <c r="C5" s="48">
        <v>2.0</v>
      </c>
      <c r="D5" s="48">
        <v>521.0</v>
      </c>
      <c r="E5" s="59">
        <f>IFERROR(__xludf.DUMMYFUNCTION("""COMPUTED_VALUE"""),254.0)</f>
        <v>254</v>
      </c>
      <c r="F5" s="59">
        <f>IFERROR(__xludf.DUMMYFUNCTION("""COMPUTED_VALUE"""),2.0)</f>
        <v>2</v>
      </c>
      <c r="G5" s="59">
        <f>IFERROR(__xludf.DUMMYFUNCTION("""COMPUTED_VALUE"""),0.0)</f>
        <v>0</v>
      </c>
      <c r="H5" s="59">
        <f>IFERROR(__xludf.DUMMYFUNCTION("""COMPUTED_VALUE"""),254.0)</f>
        <v>254</v>
      </c>
      <c r="I5" s="57">
        <f>IFERROR(__xludf.DUMMYFUNCTION("""COMPUTED_VALUE"""),1.0)</f>
        <v>1</v>
      </c>
      <c r="J5" s="57">
        <f>IFERROR(__xludf.DUMMYFUNCTION("""COMPUTED_VALUE"""),0.0)</f>
        <v>0</v>
      </c>
      <c r="K5" s="57">
        <f>IFERROR(__xludf.DUMMYFUNCTION("""COMPUTED_VALUE"""),1.0)</f>
        <v>1</v>
      </c>
      <c r="L5" s="57">
        <f>IFERROR(__xludf.DUMMYFUNCTION("""COMPUTED_VALUE"""),0.0)</f>
        <v>0</v>
      </c>
      <c r="M5" s="57">
        <f>IFERROR(__xludf.DUMMYFUNCTION("""COMPUTED_VALUE"""),0.0)</f>
        <v>0</v>
      </c>
      <c r="N5" s="57">
        <f>IFERROR(__xludf.DUMMYFUNCTION("""COMPUTED_VALUE"""),0.0)</f>
        <v>0</v>
      </c>
      <c r="O5" s="57">
        <f>IFERROR(__xludf.DUMMYFUNCTION("""COMPUTED_VALUE"""),0.0)</f>
        <v>0</v>
      </c>
      <c r="P5" s="57">
        <f>IFERROR(__xludf.DUMMYFUNCTION("""COMPUTED_VALUE"""),0.0)</f>
        <v>0</v>
      </c>
      <c r="Q5" s="57">
        <f>IFERROR(__xludf.DUMMYFUNCTION("""COMPUTED_VALUE"""),1.0)</f>
        <v>1</v>
      </c>
      <c r="R5" s="57">
        <f>IFERROR(__xludf.DUMMYFUNCTION("""COMPUTED_VALUE"""),0.0)</f>
        <v>0</v>
      </c>
      <c r="S5" s="57">
        <f>IFERROR(__xludf.DUMMYFUNCTION("""COMPUTED_VALUE"""),0.0)</f>
        <v>0</v>
      </c>
      <c r="T5" s="57">
        <f>IFERROR(__xludf.DUMMYFUNCTION("""COMPUTED_VALUE"""),0.0)</f>
        <v>0</v>
      </c>
      <c r="U5" s="57">
        <f>IFERROR(__xludf.DUMMYFUNCTION("""COMPUTED_VALUE"""),0.0)</f>
        <v>0</v>
      </c>
      <c r="V5" s="57">
        <f>IFERROR(__xludf.DUMMYFUNCTION("""COMPUTED_VALUE"""),1.0)</f>
        <v>1</v>
      </c>
      <c r="W5" s="57">
        <f>IFERROR(__xludf.DUMMYFUNCTION("""COMPUTED_VALUE"""),0.0)</f>
        <v>0</v>
      </c>
      <c r="X5" s="57">
        <f>IFERROR(__xludf.DUMMYFUNCTION("""COMPUTED_VALUE"""),0.0)</f>
        <v>0</v>
      </c>
      <c r="Y5" s="57">
        <f>IFERROR(__xludf.DUMMYFUNCTION("""COMPUTED_VALUE"""),0.0)</f>
        <v>0</v>
      </c>
      <c r="Z5" s="57">
        <f>IFERROR(__xludf.DUMMYFUNCTION("""COMPUTED_VALUE"""),0.0)</f>
        <v>0</v>
      </c>
      <c r="AA5" s="57">
        <f>IFERROR(__xludf.DUMMYFUNCTION("""COMPUTED_VALUE"""),0.0)</f>
        <v>0</v>
      </c>
      <c r="AB5" s="57">
        <f>IFERROR(__xludf.DUMMYFUNCTION("""COMPUTED_VALUE"""),0.0)</f>
        <v>0</v>
      </c>
      <c r="AC5" s="57">
        <f>IFERROR(__xludf.DUMMYFUNCTION("""COMPUTED_VALUE"""),0.0)</f>
        <v>0</v>
      </c>
      <c r="AD5" s="57">
        <f>IFERROR(__xludf.DUMMYFUNCTION("""COMPUTED_VALUE"""),0.0)</f>
        <v>0</v>
      </c>
      <c r="AE5" s="57">
        <f>IFERROR(__xludf.DUMMYFUNCTION("""COMPUTED_VALUE"""),0.0)</f>
        <v>0</v>
      </c>
      <c r="AF5" s="57">
        <f>IFERROR(__xludf.DUMMYFUNCTION("""COMPUTED_VALUE"""),0.0)</f>
        <v>0</v>
      </c>
      <c r="AG5" s="57">
        <f>IFERROR(__xludf.DUMMYFUNCTION("""COMPUTED_VALUE"""),0.0)</f>
        <v>0</v>
      </c>
      <c r="AH5" s="57">
        <f>IFERROR(__xludf.DUMMYFUNCTION("""COMPUTED_VALUE"""),0.0)</f>
        <v>0</v>
      </c>
      <c r="AI5" s="57">
        <f>IFERROR(__xludf.DUMMYFUNCTION("""COMPUTED_VALUE"""),0.0)</f>
        <v>0</v>
      </c>
      <c r="AJ5" s="57">
        <f>IFERROR(__xludf.DUMMYFUNCTION("""COMPUTED_VALUE"""),0.0)</f>
        <v>0</v>
      </c>
      <c r="AK5" s="57">
        <f>IFERROR(__xludf.DUMMYFUNCTION("""COMPUTED_VALUE"""),0.0)</f>
        <v>0</v>
      </c>
      <c r="AL5" s="57">
        <f>IFERROR(__xludf.DUMMYFUNCTION("""COMPUTED_VALUE"""),0.0)</f>
        <v>0</v>
      </c>
      <c r="AM5" s="57">
        <f>IFERROR(__xludf.DUMMYFUNCTION("""COMPUTED_VALUE"""),22.0)</f>
        <v>22</v>
      </c>
      <c r="AN5" s="57">
        <f>IFERROR(__xludf.DUMMYFUNCTION("""COMPUTED_VALUE"""),0.0)</f>
        <v>0</v>
      </c>
      <c r="AO5" s="57">
        <f>IFERROR(__xludf.DUMMYFUNCTION("""COMPUTED_VALUE"""),2.0)</f>
        <v>2</v>
      </c>
      <c r="AP5" s="57">
        <f>IFERROR(__xludf.DUMMYFUNCTION("""COMPUTED_VALUE"""),0.0)</f>
        <v>0</v>
      </c>
      <c r="AQ5" s="57">
        <f>IFERROR(__xludf.DUMMYFUNCTION("""COMPUTED_VALUE"""),0.0)</f>
        <v>0</v>
      </c>
      <c r="AR5" s="57">
        <f>IFERROR(__xludf.DUMMYFUNCTION("""COMPUTED_VALUE"""),6.0)</f>
        <v>6</v>
      </c>
      <c r="AS5" s="57">
        <f>IFERROR(__xludf.DUMMYFUNCTION("""COMPUTED_VALUE"""),0.0)</f>
        <v>0</v>
      </c>
      <c r="AT5" s="57">
        <f>IFERROR(__xludf.DUMMYFUNCTION("""COMPUTED_VALUE"""),0.0)</f>
        <v>0</v>
      </c>
      <c r="AU5" s="57">
        <f>IFERROR(__xludf.DUMMYFUNCTION("""COMPUTED_VALUE"""),205.0)</f>
        <v>205</v>
      </c>
      <c r="AV5" s="57">
        <f>IFERROR(__xludf.DUMMYFUNCTION("""COMPUTED_VALUE"""),2.0)</f>
        <v>2</v>
      </c>
      <c r="AW5" s="57">
        <f>IFERROR(__xludf.DUMMYFUNCTION("""COMPUTED_VALUE"""),3.0)</f>
        <v>3</v>
      </c>
      <c r="AX5" s="45">
        <f t="shared" si="2"/>
        <v>244</v>
      </c>
    </row>
    <row r="6" ht="15.75" customHeight="1">
      <c r="A6" s="58" t="s">
        <v>7</v>
      </c>
      <c r="B6" s="48" t="s">
        <v>33</v>
      </c>
      <c r="C6" s="48">
        <v>1.0</v>
      </c>
      <c r="D6" s="48">
        <v>173.0</v>
      </c>
      <c r="E6" s="59"/>
      <c r="F6" s="59"/>
      <c r="G6" s="59"/>
      <c r="H6" s="59"/>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45">
        <f t="shared" si="2"/>
        <v>0</v>
      </c>
    </row>
    <row r="7" ht="15.75" customHeight="1">
      <c r="A7" s="58" t="s">
        <v>7</v>
      </c>
      <c r="B7" s="48" t="s">
        <v>34</v>
      </c>
      <c r="C7" s="48">
        <v>1.0</v>
      </c>
      <c r="D7" s="48">
        <v>509.0</v>
      </c>
      <c r="E7" s="59">
        <f>IFERROR(__xludf.DUMMYFUNCTION("""COMPUTED_VALUE"""),217.0)</f>
        <v>217</v>
      </c>
      <c r="F7" s="59">
        <f>IFERROR(__xludf.DUMMYFUNCTION("""COMPUTED_VALUE"""),0.0)</f>
        <v>0</v>
      </c>
      <c r="G7" s="59">
        <f>IFERROR(__xludf.DUMMYFUNCTION("""COMPUTED_VALUE"""),1.0)</f>
        <v>1</v>
      </c>
      <c r="H7" s="59">
        <f>IFERROR(__xludf.DUMMYFUNCTION("""COMPUTED_VALUE"""),216.0)</f>
        <v>216</v>
      </c>
      <c r="I7" s="57">
        <f>IFERROR(__xludf.DUMMYFUNCTION("""COMPUTED_VALUE"""),3.0)</f>
        <v>3</v>
      </c>
      <c r="J7" s="57">
        <f>IFERROR(__xludf.DUMMYFUNCTION("""COMPUTED_VALUE"""),3.0)</f>
        <v>3</v>
      </c>
      <c r="K7" s="57">
        <f>IFERROR(__xludf.DUMMYFUNCTION("""COMPUTED_VALUE"""),2.0)</f>
        <v>2</v>
      </c>
      <c r="L7" s="57">
        <f>IFERROR(__xludf.DUMMYFUNCTION("""COMPUTED_VALUE"""),2.0)</f>
        <v>2</v>
      </c>
      <c r="M7" s="57">
        <f>IFERROR(__xludf.DUMMYFUNCTION("""COMPUTED_VALUE"""),1.0)</f>
        <v>1</v>
      </c>
      <c r="N7" s="57">
        <f>IFERROR(__xludf.DUMMYFUNCTION("""COMPUTED_VALUE"""),1.0)</f>
        <v>1</v>
      </c>
      <c r="O7" s="57">
        <f>IFERROR(__xludf.DUMMYFUNCTION("""COMPUTED_VALUE"""),0.0)</f>
        <v>0</v>
      </c>
      <c r="P7" s="57">
        <f>IFERROR(__xludf.DUMMYFUNCTION("""COMPUTED_VALUE"""),0.0)</f>
        <v>0</v>
      </c>
      <c r="Q7" s="57">
        <f>IFERROR(__xludf.DUMMYFUNCTION("""COMPUTED_VALUE"""),1.0)</f>
        <v>1</v>
      </c>
      <c r="R7" s="57">
        <f>IFERROR(__xludf.DUMMYFUNCTION("""COMPUTED_VALUE"""),1.0)</f>
        <v>1</v>
      </c>
      <c r="S7" s="57">
        <f>IFERROR(__xludf.DUMMYFUNCTION("""COMPUTED_VALUE"""),3.0)</f>
        <v>3</v>
      </c>
      <c r="T7" s="57">
        <f>IFERROR(__xludf.DUMMYFUNCTION("""COMPUTED_VALUE"""),0.0)</f>
        <v>0</v>
      </c>
      <c r="U7" s="57">
        <f>IFERROR(__xludf.DUMMYFUNCTION("""COMPUTED_VALUE"""),0.0)</f>
        <v>0</v>
      </c>
      <c r="V7" s="57">
        <f>IFERROR(__xludf.DUMMYFUNCTION("""COMPUTED_VALUE"""),0.0)</f>
        <v>0</v>
      </c>
      <c r="W7" s="57">
        <f>IFERROR(__xludf.DUMMYFUNCTION("""COMPUTED_VALUE"""),0.0)</f>
        <v>0</v>
      </c>
      <c r="X7" s="57">
        <f>IFERROR(__xludf.DUMMYFUNCTION("""COMPUTED_VALUE"""),0.0)</f>
        <v>0</v>
      </c>
      <c r="Y7" s="57">
        <f>IFERROR(__xludf.DUMMYFUNCTION("""COMPUTED_VALUE"""),22.0)</f>
        <v>22</v>
      </c>
      <c r="Z7" s="57">
        <f>IFERROR(__xludf.DUMMYFUNCTION("""COMPUTED_VALUE"""),1.0)</f>
        <v>1</v>
      </c>
      <c r="AA7" s="57">
        <f>IFERROR(__xludf.DUMMYFUNCTION("""COMPUTED_VALUE"""),2.0)</f>
        <v>2</v>
      </c>
      <c r="AB7" s="57">
        <f>IFERROR(__xludf.DUMMYFUNCTION("""COMPUTED_VALUE"""),0.0)</f>
        <v>0</v>
      </c>
      <c r="AC7" s="57">
        <f>IFERROR(__xludf.DUMMYFUNCTION("""COMPUTED_VALUE"""),0.0)</f>
        <v>0</v>
      </c>
      <c r="AD7" s="57">
        <f>IFERROR(__xludf.DUMMYFUNCTION("""COMPUTED_VALUE"""),1.0)</f>
        <v>1</v>
      </c>
      <c r="AE7" s="57">
        <f>IFERROR(__xludf.DUMMYFUNCTION("""COMPUTED_VALUE"""),0.0)</f>
        <v>0</v>
      </c>
      <c r="AF7" s="57">
        <f>IFERROR(__xludf.DUMMYFUNCTION("""COMPUTED_VALUE"""),0.0)</f>
        <v>0</v>
      </c>
      <c r="AG7" s="57">
        <f>IFERROR(__xludf.DUMMYFUNCTION("""COMPUTED_VALUE"""),0.0)</f>
        <v>0</v>
      </c>
      <c r="AH7" s="57">
        <f>IFERROR(__xludf.DUMMYFUNCTION("""COMPUTED_VALUE"""),0.0)</f>
        <v>0</v>
      </c>
      <c r="AI7" s="57">
        <f>IFERROR(__xludf.DUMMYFUNCTION("""COMPUTED_VALUE"""),2.0)</f>
        <v>2</v>
      </c>
      <c r="AJ7" s="57">
        <f>IFERROR(__xludf.DUMMYFUNCTION("""COMPUTED_VALUE"""),0.0)</f>
        <v>0</v>
      </c>
      <c r="AK7" s="57">
        <f>IFERROR(__xludf.DUMMYFUNCTION("""COMPUTED_VALUE"""),0.0)</f>
        <v>0</v>
      </c>
      <c r="AL7" s="57">
        <f>IFERROR(__xludf.DUMMYFUNCTION("""COMPUTED_VALUE"""),0.0)</f>
        <v>0</v>
      </c>
      <c r="AM7" s="57">
        <f>IFERROR(__xludf.DUMMYFUNCTION("""COMPUTED_VALUE"""),9.0)</f>
        <v>9</v>
      </c>
      <c r="AN7" s="57">
        <f>IFERROR(__xludf.DUMMYFUNCTION("""COMPUTED_VALUE"""),0.0)</f>
        <v>0</v>
      </c>
      <c r="AO7" s="57">
        <f>IFERROR(__xludf.DUMMYFUNCTION("""COMPUTED_VALUE"""),0.0)</f>
        <v>0</v>
      </c>
      <c r="AP7" s="57">
        <f>IFERROR(__xludf.DUMMYFUNCTION("""COMPUTED_VALUE"""),0.0)</f>
        <v>0</v>
      </c>
      <c r="AQ7" s="57">
        <f>IFERROR(__xludf.DUMMYFUNCTION("""COMPUTED_VALUE"""),0.0)</f>
        <v>0</v>
      </c>
      <c r="AR7" s="57">
        <f>IFERROR(__xludf.DUMMYFUNCTION("""COMPUTED_VALUE"""),21.0)</f>
        <v>21</v>
      </c>
      <c r="AS7" s="57">
        <f>IFERROR(__xludf.DUMMYFUNCTION("""COMPUTED_VALUE"""),1.0)</f>
        <v>1</v>
      </c>
      <c r="AT7" s="57">
        <f>IFERROR(__xludf.DUMMYFUNCTION("""COMPUTED_VALUE"""),0.0)</f>
        <v>0</v>
      </c>
      <c r="AU7" s="57">
        <f>IFERROR(__xludf.DUMMYFUNCTION("""COMPUTED_VALUE"""),136.0)</f>
        <v>136</v>
      </c>
      <c r="AV7" s="57">
        <f>IFERROR(__xludf.DUMMYFUNCTION("""COMPUTED_VALUE"""),2.0)</f>
        <v>2</v>
      </c>
      <c r="AW7" s="57">
        <f>IFERROR(__xludf.DUMMYFUNCTION("""COMPUTED_VALUE"""),2.0)</f>
        <v>2</v>
      </c>
      <c r="AX7" s="45">
        <f t="shared" si="2"/>
        <v>216</v>
      </c>
    </row>
    <row r="8" ht="15.75" customHeight="1">
      <c r="A8" s="58" t="s">
        <v>7</v>
      </c>
      <c r="B8" s="48" t="s">
        <v>35</v>
      </c>
      <c r="C8" s="48">
        <v>1.0</v>
      </c>
      <c r="D8" s="48">
        <v>411.0</v>
      </c>
      <c r="E8" s="59"/>
      <c r="F8" s="59"/>
      <c r="G8" s="59"/>
      <c r="H8" s="59"/>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45">
        <f t="shared" si="2"/>
        <v>0</v>
      </c>
    </row>
    <row r="9" ht="15.75" customHeight="1">
      <c r="A9" s="58" t="s">
        <v>7</v>
      </c>
      <c r="B9" s="48" t="s">
        <v>7</v>
      </c>
      <c r="C9" s="48">
        <v>1.0</v>
      </c>
      <c r="D9" s="48">
        <v>550.0</v>
      </c>
      <c r="E9" s="55">
        <f>IFERROR(__xludf.DUMMYFUNCTION("""COMPUTED_VALUE"""),336.0)</f>
        <v>336</v>
      </c>
      <c r="F9" s="55">
        <f>IFERROR(__xludf.DUMMYFUNCTION("""COMPUTED_VALUE"""),2.0)</f>
        <v>2</v>
      </c>
      <c r="G9" s="55">
        <f>IFERROR(__xludf.DUMMYFUNCTION("""COMPUTED_VALUE"""),3.0)</f>
        <v>3</v>
      </c>
      <c r="H9" s="55">
        <f>IFERROR(__xludf.DUMMYFUNCTION("""COMPUTED_VALUE"""),333.0)</f>
        <v>333</v>
      </c>
      <c r="I9" s="56">
        <f>IFERROR(__xludf.DUMMYFUNCTION("""COMPUTED_VALUE"""),0.0)</f>
        <v>0</v>
      </c>
      <c r="J9" s="56">
        <f>IFERROR(__xludf.DUMMYFUNCTION("""COMPUTED_VALUE"""),0.0)</f>
        <v>0</v>
      </c>
      <c r="K9" s="56">
        <f>IFERROR(__xludf.DUMMYFUNCTION("""COMPUTED_VALUE"""),0.0)</f>
        <v>0</v>
      </c>
      <c r="L9" s="56">
        <f>IFERROR(__xludf.DUMMYFUNCTION("""COMPUTED_VALUE"""),0.0)</f>
        <v>0</v>
      </c>
      <c r="M9" s="56">
        <f>IFERROR(__xludf.DUMMYFUNCTION("""COMPUTED_VALUE"""),0.0)</f>
        <v>0</v>
      </c>
      <c r="N9" s="56">
        <f>IFERROR(__xludf.DUMMYFUNCTION("""COMPUTED_VALUE"""),0.0)</f>
        <v>0</v>
      </c>
      <c r="O9" s="56">
        <f>IFERROR(__xludf.DUMMYFUNCTION("""COMPUTED_VALUE"""),0.0)</f>
        <v>0</v>
      </c>
      <c r="P9" s="56">
        <f>IFERROR(__xludf.DUMMYFUNCTION("""COMPUTED_VALUE"""),0.0)</f>
        <v>0</v>
      </c>
      <c r="Q9" s="56">
        <f>IFERROR(__xludf.DUMMYFUNCTION("""COMPUTED_VALUE"""),0.0)</f>
        <v>0</v>
      </c>
      <c r="R9" s="56">
        <f>IFERROR(__xludf.DUMMYFUNCTION("""COMPUTED_VALUE"""),1.0)</f>
        <v>1</v>
      </c>
      <c r="S9" s="56">
        <f>IFERROR(__xludf.DUMMYFUNCTION("""COMPUTED_VALUE"""),0.0)</f>
        <v>0</v>
      </c>
      <c r="T9" s="56">
        <f>IFERROR(__xludf.DUMMYFUNCTION("""COMPUTED_VALUE"""),0.0)</f>
        <v>0</v>
      </c>
      <c r="U9" s="56">
        <f>IFERROR(__xludf.DUMMYFUNCTION("""COMPUTED_VALUE"""),0.0)</f>
        <v>0</v>
      </c>
      <c r="V9" s="56">
        <f>IFERROR(__xludf.DUMMYFUNCTION("""COMPUTED_VALUE"""),0.0)</f>
        <v>0</v>
      </c>
      <c r="W9" s="56">
        <f>IFERROR(__xludf.DUMMYFUNCTION("""COMPUTED_VALUE"""),0.0)</f>
        <v>0</v>
      </c>
      <c r="X9" s="56">
        <f>IFERROR(__xludf.DUMMYFUNCTION("""COMPUTED_VALUE"""),0.0)</f>
        <v>0</v>
      </c>
      <c r="Y9" s="56">
        <f>IFERROR(__xludf.DUMMYFUNCTION("""COMPUTED_VALUE"""),0.0)</f>
        <v>0</v>
      </c>
      <c r="Z9" s="56">
        <f>IFERROR(__xludf.DUMMYFUNCTION("""COMPUTED_VALUE"""),0.0)</f>
        <v>0</v>
      </c>
      <c r="AA9" s="56">
        <f>IFERROR(__xludf.DUMMYFUNCTION("""COMPUTED_VALUE"""),0.0)</f>
        <v>0</v>
      </c>
      <c r="AB9" s="56">
        <f>IFERROR(__xludf.DUMMYFUNCTION("""COMPUTED_VALUE"""),0.0)</f>
        <v>0</v>
      </c>
      <c r="AC9" s="56">
        <f>IFERROR(__xludf.DUMMYFUNCTION("""COMPUTED_VALUE"""),0.0)</f>
        <v>0</v>
      </c>
      <c r="AD9" s="56">
        <f>IFERROR(__xludf.DUMMYFUNCTION("""COMPUTED_VALUE"""),0.0)</f>
        <v>0</v>
      </c>
      <c r="AE9" s="56">
        <f>IFERROR(__xludf.DUMMYFUNCTION("""COMPUTED_VALUE"""),0.0)</f>
        <v>0</v>
      </c>
      <c r="AF9" s="56">
        <f>IFERROR(__xludf.DUMMYFUNCTION("""COMPUTED_VALUE"""),0.0)</f>
        <v>0</v>
      </c>
      <c r="AG9" s="56">
        <f>IFERROR(__xludf.DUMMYFUNCTION("""COMPUTED_VALUE"""),0.0)</f>
        <v>0</v>
      </c>
      <c r="AH9" s="56">
        <f>IFERROR(__xludf.DUMMYFUNCTION("""COMPUTED_VALUE"""),0.0)</f>
        <v>0</v>
      </c>
      <c r="AI9" s="56">
        <f>IFERROR(__xludf.DUMMYFUNCTION("""COMPUTED_VALUE"""),1.0)</f>
        <v>1</v>
      </c>
      <c r="AJ9" s="56">
        <f>IFERROR(__xludf.DUMMYFUNCTION("""COMPUTED_VALUE"""),0.0)</f>
        <v>0</v>
      </c>
      <c r="AK9" s="56">
        <f>IFERROR(__xludf.DUMMYFUNCTION("""COMPUTED_VALUE"""),1.0)</f>
        <v>1</v>
      </c>
      <c r="AL9" s="56">
        <f>IFERROR(__xludf.DUMMYFUNCTION("""COMPUTED_VALUE"""),0.0)</f>
        <v>0</v>
      </c>
      <c r="AM9" s="56">
        <f>IFERROR(__xludf.DUMMYFUNCTION("""COMPUTED_VALUE"""),24.0)</f>
        <v>24</v>
      </c>
      <c r="AN9" s="56">
        <f>IFERROR(__xludf.DUMMYFUNCTION("""COMPUTED_VALUE"""),0.0)</f>
        <v>0</v>
      </c>
      <c r="AO9" s="56">
        <f>IFERROR(__xludf.DUMMYFUNCTION("""COMPUTED_VALUE"""),0.0)</f>
        <v>0</v>
      </c>
      <c r="AP9" s="56">
        <f>IFERROR(__xludf.DUMMYFUNCTION("""COMPUTED_VALUE"""),0.0)</f>
        <v>0</v>
      </c>
      <c r="AQ9" s="56">
        <f>IFERROR(__xludf.DUMMYFUNCTION("""COMPUTED_VALUE"""),0.0)</f>
        <v>0</v>
      </c>
      <c r="AR9" s="56">
        <f>IFERROR(__xludf.DUMMYFUNCTION("""COMPUTED_VALUE"""),3.0)</f>
        <v>3</v>
      </c>
      <c r="AS9" s="56">
        <f>IFERROR(__xludf.DUMMYFUNCTION("""COMPUTED_VALUE"""),1.0)</f>
        <v>1</v>
      </c>
      <c r="AT9" s="56">
        <f>IFERROR(__xludf.DUMMYFUNCTION("""COMPUTED_VALUE"""),0.0)</f>
        <v>0</v>
      </c>
      <c r="AU9" s="56">
        <f>IFERROR(__xludf.DUMMYFUNCTION("""COMPUTED_VALUE"""),300.0)</f>
        <v>300</v>
      </c>
      <c r="AV9" s="56">
        <f>IFERROR(__xludf.DUMMYFUNCTION("""COMPUTED_VALUE"""),0.0)</f>
        <v>0</v>
      </c>
      <c r="AW9" s="56">
        <f>IFERROR(__xludf.DUMMYFUNCTION("""COMPUTED_VALUE"""),2.0)</f>
        <v>2</v>
      </c>
      <c r="AX9" s="45">
        <f t="shared" si="2"/>
        <v>333</v>
      </c>
    </row>
    <row r="10" ht="15.75" customHeight="1">
      <c r="A10" s="58" t="s">
        <v>7</v>
      </c>
      <c r="B10" s="48" t="s">
        <v>7</v>
      </c>
      <c r="C10" s="48">
        <v>2.0</v>
      </c>
      <c r="D10" s="48">
        <v>549.0</v>
      </c>
      <c r="E10" s="55">
        <f>IFERROR(__xludf.DUMMYFUNCTION("""COMPUTED_VALUE"""),304.0)</f>
        <v>304</v>
      </c>
      <c r="F10" s="55">
        <f>IFERROR(__xludf.DUMMYFUNCTION("""COMPUTED_VALUE"""),0.0)</f>
        <v>0</v>
      </c>
      <c r="G10" s="55">
        <f>IFERROR(__xludf.DUMMYFUNCTION("""COMPUTED_VALUE"""),1.0)</f>
        <v>1</v>
      </c>
      <c r="H10" s="55">
        <f>IFERROR(__xludf.DUMMYFUNCTION("""COMPUTED_VALUE"""),303.0)</f>
        <v>303</v>
      </c>
      <c r="I10" s="56">
        <f>IFERROR(__xludf.DUMMYFUNCTION("""COMPUTED_VALUE"""),0.0)</f>
        <v>0</v>
      </c>
      <c r="J10" s="56">
        <f>IFERROR(__xludf.DUMMYFUNCTION("""COMPUTED_VALUE"""),2.0)</f>
        <v>2</v>
      </c>
      <c r="K10" s="56">
        <f>IFERROR(__xludf.DUMMYFUNCTION("""COMPUTED_VALUE"""),0.0)</f>
        <v>0</v>
      </c>
      <c r="L10" s="56">
        <f>IFERROR(__xludf.DUMMYFUNCTION("""COMPUTED_VALUE"""),0.0)</f>
        <v>0</v>
      </c>
      <c r="M10" s="56">
        <f>IFERROR(__xludf.DUMMYFUNCTION("""COMPUTED_VALUE"""),0.0)</f>
        <v>0</v>
      </c>
      <c r="N10" s="56">
        <f>IFERROR(__xludf.DUMMYFUNCTION("""COMPUTED_VALUE"""),0.0)</f>
        <v>0</v>
      </c>
      <c r="O10" s="56">
        <f>IFERROR(__xludf.DUMMYFUNCTION("""COMPUTED_VALUE"""),0.0)</f>
        <v>0</v>
      </c>
      <c r="P10" s="56">
        <f>IFERROR(__xludf.DUMMYFUNCTION("""COMPUTED_VALUE"""),0.0)</f>
        <v>0</v>
      </c>
      <c r="Q10" s="56">
        <f>IFERROR(__xludf.DUMMYFUNCTION("""COMPUTED_VALUE"""),0.0)</f>
        <v>0</v>
      </c>
      <c r="R10" s="56">
        <f>IFERROR(__xludf.DUMMYFUNCTION("""COMPUTED_VALUE"""),1.0)</f>
        <v>1</v>
      </c>
      <c r="S10" s="56">
        <f>IFERROR(__xludf.DUMMYFUNCTION("""COMPUTED_VALUE"""),0.0)</f>
        <v>0</v>
      </c>
      <c r="T10" s="56">
        <f>IFERROR(__xludf.DUMMYFUNCTION("""COMPUTED_VALUE"""),0.0)</f>
        <v>0</v>
      </c>
      <c r="U10" s="56">
        <f>IFERROR(__xludf.DUMMYFUNCTION("""COMPUTED_VALUE"""),0.0)</f>
        <v>0</v>
      </c>
      <c r="V10" s="56">
        <f>IFERROR(__xludf.DUMMYFUNCTION("""COMPUTED_VALUE"""),1.0)</f>
        <v>1</v>
      </c>
      <c r="W10" s="56">
        <f>IFERROR(__xludf.DUMMYFUNCTION("""COMPUTED_VALUE"""),0.0)</f>
        <v>0</v>
      </c>
      <c r="X10" s="56">
        <f>IFERROR(__xludf.DUMMYFUNCTION("""COMPUTED_VALUE"""),0.0)</f>
        <v>0</v>
      </c>
      <c r="Y10" s="56">
        <f>IFERROR(__xludf.DUMMYFUNCTION("""COMPUTED_VALUE"""),0.0)</f>
        <v>0</v>
      </c>
      <c r="Z10" s="56">
        <f>IFERROR(__xludf.DUMMYFUNCTION("""COMPUTED_VALUE"""),0.0)</f>
        <v>0</v>
      </c>
      <c r="AA10" s="56">
        <f>IFERROR(__xludf.DUMMYFUNCTION("""COMPUTED_VALUE"""),0.0)</f>
        <v>0</v>
      </c>
      <c r="AB10" s="56">
        <f>IFERROR(__xludf.DUMMYFUNCTION("""COMPUTED_VALUE"""),0.0)</f>
        <v>0</v>
      </c>
      <c r="AC10" s="56">
        <f>IFERROR(__xludf.DUMMYFUNCTION("""COMPUTED_VALUE"""),1.0)</f>
        <v>1</v>
      </c>
      <c r="AD10" s="56"/>
      <c r="AE10" s="56"/>
      <c r="AF10" s="56"/>
      <c r="AG10" s="56"/>
      <c r="AH10" s="56"/>
      <c r="AI10" s="56"/>
      <c r="AJ10" s="56">
        <f>IFERROR(__xludf.DUMMYFUNCTION("""COMPUTED_VALUE"""),1.0)</f>
        <v>1</v>
      </c>
      <c r="AK10" s="56">
        <f>IFERROR(__xludf.DUMMYFUNCTION("""COMPUTED_VALUE"""),1.0)</f>
        <v>1</v>
      </c>
      <c r="AL10" s="56">
        <f>IFERROR(__xludf.DUMMYFUNCTION("""COMPUTED_VALUE"""),0.0)</f>
        <v>0</v>
      </c>
      <c r="AM10" s="56">
        <f>IFERROR(__xludf.DUMMYFUNCTION("""COMPUTED_VALUE"""),19.0)</f>
        <v>19</v>
      </c>
      <c r="AN10" s="56">
        <f>IFERROR(__xludf.DUMMYFUNCTION("""COMPUTED_VALUE"""),0.0)</f>
        <v>0</v>
      </c>
      <c r="AO10" s="56">
        <f>IFERROR(__xludf.DUMMYFUNCTION("""COMPUTED_VALUE"""),0.0)</f>
        <v>0</v>
      </c>
      <c r="AP10" s="56">
        <f>IFERROR(__xludf.DUMMYFUNCTION("""COMPUTED_VALUE"""),1.0)</f>
        <v>1</v>
      </c>
      <c r="AQ10" s="56">
        <f>IFERROR(__xludf.DUMMYFUNCTION("""COMPUTED_VALUE"""),0.0)</f>
        <v>0</v>
      </c>
      <c r="AR10" s="56">
        <f>IFERROR(__xludf.DUMMYFUNCTION("""COMPUTED_VALUE"""),8.0)</f>
        <v>8</v>
      </c>
      <c r="AS10" s="56">
        <f>IFERROR(__xludf.DUMMYFUNCTION("""COMPUTED_VALUE"""),1.0)</f>
        <v>1</v>
      </c>
      <c r="AT10" s="56">
        <f>IFERROR(__xludf.DUMMYFUNCTION("""COMPUTED_VALUE"""),0.0)</f>
        <v>0</v>
      </c>
      <c r="AU10" s="56">
        <f>IFERROR(__xludf.DUMMYFUNCTION("""COMPUTED_VALUE"""),262.0)</f>
        <v>262</v>
      </c>
      <c r="AV10" s="56">
        <f>IFERROR(__xludf.DUMMYFUNCTION("""COMPUTED_VALUE"""),2.0)</f>
        <v>2</v>
      </c>
      <c r="AW10" s="56">
        <f>IFERROR(__xludf.DUMMYFUNCTION("""COMPUTED_VALUE"""),3.0)</f>
        <v>3</v>
      </c>
      <c r="AX10" s="45">
        <f t="shared" si="2"/>
        <v>303</v>
      </c>
    </row>
    <row r="11" ht="15.75" customHeight="1">
      <c r="A11" s="58" t="s">
        <v>7</v>
      </c>
      <c r="B11" s="48" t="s">
        <v>7</v>
      </c>
      <c r="C11" s="48">
        <v>3.0</v>
      </c>
      <c r="D11" s="48">
        <v>545.0</v>
      </c>
      <c r="E11" s="59">
        <f>IFERROR(__xludf.DUMMYFUNCTION("""COMPUTED_VALUE"""),308.0)</f>
        <v>308</v>
      </c>
      <c r="F11" s="59">
        <f>IFERROR(__xludf.DUMMYFUNCTION("""COMPUTED_VALUE"""),2.0)</f>
        <v>2</v>
      </c>
      <c r="G11" s="59">
        <f>IFERROR(__xludf.DUMMYFUNCTION("""COMPUTED_VALUE"""),2.0)</f>
        <v>2</v>
      </c>
      <c r="H11" s="59">
        <f>IFERROR(__xludf.DUMMYFUNCTION("""COMPUTED_VALUE"""),292.0)</f>
        <v>292</v>
      </c>
      <c r="I11" s="57">
        <f>IFERROR(__xludf.DUMMYFUNCTION("""COMPUTED_VALUE"""),0.0)</f>
        <v>0</v>
      </c>
      <c r="J11" s="57">
        <f>IFERROR(__xludf.DUMMYFUNCTION("""COMPUTED_VALUE"""),0.0)</f>
        <v>0</v>
      </c>
      <c r="K11" s="57">
        <f>IFERROR(__xludf.DUMMYFUNCTION("""COMPUTED_VALUE"""),1.0)</f>
        <v>1</v>
      </c>
      <c r="L11" s="57">
        <f>IFERROR(__xludf.DUMMYFUNCTION("""COMPUTED_VALUE"""),0.0)</f>
        <v>0</v>
      </c>
      <c r="M11" s="57">
        <f>IFERROR(__xludf.DUMMYFUNCTION("""COMPUTED_VALUE"""),1.0)</f>
        <v>1</v>
      </c>
      <c r="N11" s="57">
        <f>IFERROR(__xludf.DUMMYFUNCTION("""COMPUTED_VALUE"""),0.0)</f>
        <v>0</v>
      </c>
      <c r="O11" s="57">
        <f>IFERROR(__xludf.DUMMYFUNCTION("""COMPUTED_VALUE"""),0.0)</f>
        <v>0</v>
      </c>
      <c r="P11" s="57">
        <f>IFERROR(__xludf.DUMMYFUNCTION("""COMPUTED_VALUE"""),0.0)</f>
        <v>0</v>
      </c>
      <c r="Q11" s="57">
        <f>IFERROR(__xludf.DUMMYFUNCTION("""COMPUTED_VALUE"""),0.0)</f>
        <v>0</v>
      </c>
      <c r="R11" s="57">
        <f>IFERROR(__xludf.DUMMYFUNCTION("""COMPUTED_VALUE"""),0.0)</f>
        <v>0</v>
      </c>
      <c r="S11" s="57">
        <f>IFERROR(__xludf.DUMMYFUNCTION("""COMPUTED_VALUE"""),1.0)</f>
        <v>1</v>
      </c>
      <c r="T11" s="57">
        <f>IFERROR(__xludf.DUMMYFUNCTION("""COMPUTED_VALUE"""),0.0)</f>
        <v>0</v>
      </c>
      <c r="U11" s="57">
        <f>IFERROR(__xludf.DUMMYFUNCTION("""COMPUTED_VALUE"""),0.0)</f>
        <v>0</v>
      </c>
      <c r="V11" s="57">
        <f>IFERROR(__xludf.DUMMYFUNCTION("""COMPUTED_VALUE"""),1.0)</f>
        <v>1</v>
      </c>
      <c r="W11" s="57">
        <f>IFERROR(__xludf.DUMMYFUNCTION("""COMPUTED_VALUE"""),0.0)</f>
        <v>0</v>
      </c>
      <c r="X11" s="57">
        <f>IFERROR(__xludf.DUMMYFUNCTION("""COMPUTED_VALUE"""),0.0)</f>
        <v>0</v>
      </c>
      <c r="Y11" s="57">
        <f>IFERROR(__xludf.DUMMYFUNCTION("""COMPUTED_VALUE"""),0.0)</f>
        <v>0</v>
      </c>
      <c r="Z11" s="57">
        <f>IFERROR(__xludf.DUMMYFUNCTION("""COMPUTED_VALUE"""),0.0)</f>
        <v>0</v>
      </c>
      <c r="AA11" s="57">
        <f>IFERROR(__xludf.DUMMYFUNCTION("""COMPUTED_VALUE"""),0.0)</f>
        <v>0</v>
      </c>
      <c r="AB11" s="57">
        <f>IFERROR(__xludf.DUMMYFUNCTION("""COMPUTED_VALUE"""),0.0)</f>
        <v>0</v>
      </c>
      <c r="AC11" s="57">
        <f>IFERROR(__xludf.DUMMYFUNCTION("""COMPUTED_VALUE"""),0.0)</f>
        <v>0</v>
      </c>
      <c r="AD11" s="57">
        <f>IFERROR(__xludf.DUMMYFUNCTION("""COMPUTED_VALUE"""),0.0)</f>
        <v>0</v>
      </c>
      <c r="AE11" s="57">
        <f>IFERROR(__xludf.DUMMYFUNCTION("""COMPUTED_VALUE"""),0.0)</f>
        <v>0</v>
      </c>
      <c r="AF11" s="57">
        <f>IFERROR(__xludf.DUMMYFUNCTION("""COMPUTED_VALUE"""),0.0)</f>
        <v>0</v>
      </c>
      <c r="AG11" s="57">
        <f>IFERROR(__xludf.DUMMYFUNCTION("""COMPUTED_VALUE"""),0.0)</f>
        <v>0</v>
      </c>
      <c r="AH11" s="57">
        <f>IFERROR(__xludf.DUMMYFUNCTION("""COMPUTED_VALUE"""),0.0)</f>
        <v>0</v>
      </c>
      <c r="AI11" s="57">
        <f>IFERROR(__xludf.DUMMYFUNCTION("""COMPUTED_VALUE"""),0.0)</f>
        <v>0</v>
      </c>
      <c r="AJ11" s="57">
        <f>IFERROR(__xludf.DUMMYFUNCTION("""COMPUTED_VALUE"""),0.0)</f>
        <v>0</v>
      </c>
      <c r="AK11" s="57">
        <f>IFERROR(__xludf.DUMMYFUNCTION("""COMPUTED_VALUE"""),0.0)</f>
        <v>0</v>
      </c>
      <c r="AL11" s="57">
        <f>IFERROR(__xludf.DUMMYFUNCTION("""COMPUTED_VALUE"""),0.0)</f>
        <v>0</v>
      </c>
      <c r="AM11" s="57">
        <f>IFERROR(__xludf.DUMMYFUNCTION("""COMPUTED_VALUE"""),26.0)</f>
        <v>26</v>
      </c>
      <c r="AN11" s="57">
        <f>IFERROR(__xludf.DUMMYFUNCTION("""COMPUTED_VALUE"""),0.0)</f>
        <v>0</v>
      </c>
      <c r="AO11" s="57">
        <f>IFERROR(__xludf.DUMMYFUNCTION("""COMPUTED_VALUE"""),0.0)</f>
        <v>0</v>
      </c>
      <c r="AP11" s="57">
        <f>IFERROR(__xludf.DUMMYFUNCTION("""COMPUTED_VALUE"""),0.0)</f>
        <v>0</v>
      </c>
      <c r="AQ11" s="57">
        <f>IFERROR(__xludf.DUMMYFUNCTION("""COMPUTED_VALUE"""),0.0)</f>
        <v>0</v>
      </c>
      <c r="AR11" s="57">
        <f>IFERROR(__xludf.DUMMYFUNCTION("""COMPUTED_VALUE"""),3.0)</f>
        <v>3</v>
      </c>
      <c r="AS11" s="57">
        <f>IFERROR(__xludf.DUMMYFUNCTION("""COMPUTED_VALUE"""),2.0)</f>
        <v>2</v>
      </c>
      <c r="AT11" s="57">
        <f>IFERROR(__xludf.DUMMYFUNCTION("""COMPUTED_VALUE"""),1.0)</f>
        <v>1</v>
      </c>
      <c r="AU11" s="57">
        <f>IFERROR(__xludf.DUMMYFUNCTION("""COMPUTED_VALUE"""),270.0)</f>
        <v>270</v>
      </c>
      <c r="AV11" s="57">
        <f>IFERROR(__xludf.DUMMYFUNCTION("""COMPUTED_VALUE"""),0.0)</f>
        <v>0</v>
      </c>
      <c r="AW11" s="57">
        <f>IFERROR(__xludf.DUMMYFUNCTION("""COMPUTED_VALUE"""),1.0)</f>
        <v>1</v>
      </c>
      <c r="AX11" s="45">
        <f t="shared" si="2"/>
        <v>307</v>
      </c>
    </row>
    <row r="12" ht="15.75" customHeight="1">
      <c r="A12" s="58" t="s">
        <v>7</v>
      </c>
      <c r="B12" s="48" t="s">
        <v>7</v>
      </c>
      <c r="C12" s="48">
        <v>4.0</v>
      </c>
      <c r="D12" s="48">
        <v>549.0</v>
      </c>
      <c r="E12" s="59">
        <f>IFERROR(__xludf.DUMMYFUNCTION("""COMPUTED_VALUE"""),292.0)</f>
        <v>292</v>
      </c>
      <c r="F12" s="59">
        <f>IFERROR(__xludf.DUMMYFUNCTION("""COMPUTED_VALUE"""),4.0)</f>
        <v>4</v>
      </c>
      <c r="G12" s="59">
        <f>IFERROR(__xludf.DUMMYFUNCTION("""COMPUTED_VALUE"""),0.0)</f>
        <v>0</v>
      </c>
      <c r="H12" s="59"/>
      <c r="I12" s="57">
        <f>IFERROR(__xludf.DUMMYFUNCTION("""COMPUTED_VALUE"""),0.0)</f>
        <v>0</v>
      </c>
      <c r="J12" s="57">
        <f>IFERROR(__xludf.DUMMYFUNCTION("""COMPUTED_VALUE"""),0.0)</f>
        <v>0</v>
      </c>
      <c r="K12" s="57">
        <f>IFERROR(__xludf.DUMMYFUNCTION("""COMPUTED_VALUE"""),0.0)</f>
        <v>0</v>
      </c>
      <c r="L12" s="57">
        <f>IFERROR(__xludf.DUMMYFUNCTION("""COMPUTED_VALUE"""),0.0)</f>
        <v>0</v>
      </c>
      <c r="M12" s="57">
        <f>IFERROR(__xludf.DUMMYFUNCTION("""COMPUTED_VALUE"""),0.0)</f>
        <v>0</v>
      </c>
      <c r="N12" s="57">
        <f>IFERROR(__xludf.DUMMYFUNCTION("""COMPUTED_VALUE"""),0.0)</f>
        <v>0</v>
      </c>
      <c r="O12" s="57">
        <f>IFERROR(__xludf.DUMMYFUNCTION("""COMPUTED_VALUE"""),0.0)</f>
        <v>0</v>
      </c>
      <c r="P12" s="57">
        <f>IFERROR(__xludf.DUMMYFUNCTION("""COMPUTED_VALUE"""),0.0)</f>
        <v>0</v>
      </c>
      <c r="Q12" s="57">
        <f>IFERROR(__xludf.DUMMYFUNCTION("""COMPUTED_VALUE"""),0.0)</f>
        <v>0</v>
      </c>
      <c r="R12" s="57">
        <f>IFERROR(__xludf.DUMMYFUNCTION("""COMPUTED_VALUE"""),0.0)</f>
        <v>0</v>
      </c>
      <c r="S12" s="57">
        <f>IFERROR(__xludf.DUMMYFUNCTION("""COMPUTED_VALUE"""),0.0)</f>
        <v>0</v>
      </c>
      <c r="T12" s="57">
        <f>IFERROR(__xludf.DUMMYFUNCTION("""COMPUTED_VALUE"""),0.0)</f>
        <v>0</v>
      </c>
      <c r="U12" s="57">
        <f>IFERROR(__xludf.DUMMYFUNCTION("""COMPUTED_VALUE"""),0.0)</f>
        <v>0</v>
      </c>
      <c r="V12" s="57">
        <f>IFERROR(__xludf.DUMMYFUNCTION("""COMPUTED_VALUE"""),0.0)</f>
        <v>0</v>
      </c>
      <c r="W12" s="57">
        <f>IFERROR(__xludf.DUMMYFUNCTION("""COMPUTED_VALUE"""),0.0)</f>
        <v>0</v>
      </c>
      <c r="X12" s="57">
        <f>IFERROR(__xludf.DUMMYFUNCTION("""COMPUTED_VALUE"""),0.0)</f>
        <v>0</v>
      </c>
      <c r="Y12" s="57">
        <f>IFERROR(__xludf.DUMMYFUNCTION("""COMPUTED_VALUE"""),0.0)</f>
        <v>0</v>
      </c>
      <c r="Z12" s="57">
        <f>IFERROR(__xludf.DUMMYFUNCTION("""COMPUTED_VALUE"""),0.0)</f>
        <v>0</v>
      </c>
      <c r="AA12" s="57">
        <f>IFERROR(__xludf.DUMMYFUNCTION("""COMPUTED_VALUE"""),1.0)</f>
        <v>1</v>
      </c>
      <c r="AB12" s="57">
        <f>IFERROR(__xludf.DUMMYFUNCTION("""COMPUTED_VALUE"""),0.0)</f>
        <v>0</v>
      </c>
      <c r="AC12" s="57">
        <f>IFERROR(__xludf.DUMMYFUNCTION("""COMPUTED_VALUE"""),1.0)</f>
        <v>1</v>
      </c>
      <c r="AD12" s="57">
        <f>IFERROR(__xludf.DUMMYFUNCTION("""COMPUTED_VALUE"""),0.0)</f>
        <v>0</v>
      </c>
      <c r="AE12" s="57">
        <f>IFERROR(__xludf.DUMMYFUNCTION("""COMPUTED_VALUE"""),0.0)</f>
        <v>0</v>
      </c>
      <c r="AF12" s="57">
        <f>IFERROR(__xludf.DUMMYFUNCTION("""COMPUTED_VALUE"""),0.0)</f>
        <v>0</v>
      </c>
      <c r="AG12" s="57">
        <f>IFERROR(__xludf.DUMMYFUNCTION("""COMPUTED_VALUE"""),0.0)</f>
        <v>0</v>
      </c>
      <c r="AH12" s="57">
        <f>IFERROR(__xludf.DUMMYFUNCTION("""COMPUTED_VALUE"""),0.0)</f>
        <v>0</v>
      </c>
      <c r="AI12" s="57">
        <f>IFERROR(__xludf.DUMMYFUNCTION("""COMPUTED_VALUE"""),0.0)</f>
        <v>0</v>
      </c>
      <c r="AJ12" s="57">
        <f>IFERROR(__xludf.DUMMYFUNCTION("""COMPUTED_VALUE"""),0.0)</f>
        <v>0</v>
      </c>
      <c r="AK12" s="57">
        <f>IFERROR(__xludf.DUMMYFUNCTION("""COMPUTED_VALUE"""),0.0)</f>
        <v>0</v>
      </c>
      <c r="AL12" s="57">
        <f>IFERROR(__xludf.DUMMYFUNCTION("""COMPUTED_VALUE"""),0.0)</f>
        <v>0</v>
      </c>
      <c r="AM12" s="57">
        <f>IFERROR(__xludf.DUMMYFUNCTION("""COMPUTED_VALUE"""),16.0)</f>
        <v>16</v>
      </c>
      <c r="AN12" s="57">
        <f>IFERROR(__xludf.DUMMYFUNCTION("""COMPUTED_VALUE"""),0.0)</f>
        <v>0</v>
      </c>
      <c r="AO12" s="57">
        <f>IFERROR(__xludf.DUMMYFUNCTION("""COMPUTED_VALUE"""),0.0)</f>
        <v>0</v>
      </c>
      <c r="AP12" s="57">
        <f>IFERROR(__xludf.DUMMYFUNCTION("""COMPUTED_VALUE"""),1.0)</f>
        <v>1</v>
      </c>
      <c r="AQ12" s="57">
        <f>IFERROR(__xludf.DUMMYFUNCTION("""COMPUTED_VALUE"""),1.0)</f>
        <v>1</v>
      </c>
      <c r="AR12" s="57">
        <f>IFERROR(__xludf.DUMMYFUNCTION("""COMPUTED_VALUE"""),7.0)</f>
        <v>7</v>
      </c>
      <c r="AS12" s="57">
        <f>IFERROR(__xludf.DUMMYFUNCTION("""COMPUTED_VALUE"""),0.0)</f>
        <v>0</v>
      </c>
      <c r="AT12" s="57">
        <f>IFERROR(__xludf.DUMMYFUNCTION("""COMPUTED_VALUE"""),0.0)</f>
        <v>0</v>
      </c>
      <c r="AU12" s="57">
        <f>IFERROR(__xludf.DUMMYFUNCTION("""COMPUTED_VALUE"""),265.0)</f>
        <v>265</v>
      </c>
      <c r="AV12" s="57">
        <f>IFERROR(__xludf.DUMMYFUNCTION("""COMPUTED_VALUE"""),0.0)</f>
        <v>0</v>
      </c>
      <c r="AW12" s="57">
        <f>IFERROR(__xludf.DUMMYFUNCTION("""COMPUTED_VALUE"""),0.0)</f>
        <v>0</v>
      </c>
      <c r="AX12" s="45">
        <f t="shared" si="2"/>
        <v>292</v>
      </c>
    </row>
    <row r="13" ht="15.75" customHeight="1">
      <c r="A13" s="58" t="s">
        <v>7</v>
      </c>
      <c r="B13" s="48" t="s">
        <v>7</v>
      </c>
      <c r="C13" s="48">
        <v>5.0</v>
      </c>
      <c r="D13" s="48">
        <v>546.0</v>
      </c>
      <c r="E13" s="55">
        <f>IFERROR(__xludf.DUMMYFUNCTION("""COMPUTED_VALUE"""),308.0)</f>
        <v>308</v>
      </c>
      <c r="F13" s="55">
        <f>IFERROR(__xludf.DUMMYFUNCTION("""COMPUTED_VALUE"""),0.0)</f>
        <v>0</v>
      </c>
      <c r="G13" s="55">
        <f>IFERROR(__xludf.DUMMYFUNCTION("""COMPUTED_VALUE"""),0.0)</f>
        <v>0</v>
      </c>
      <c r="H13" s="55">
        <f>IFERROR(__xludf.DUMMYFUNCTION("""COMPUTED_VALUE"""),308.0)</f>
        <v>308</v>
      </c>
      <c r="I13" s="56">
        <f>IFERROR(__xludf.DUMMYFUNCTION("""COMPUTED_VALUE"""),1.0)</f>
        <v>1</v>
      </c>
      <c r="J13" s="56">
        <f>IFERROR(__xludf.DUMMYFUNCTION("""COMPUTED_VALUE"""),0.0)</f>
        <v>0</v>
      </c>
      <c r="K13" s="56">
        <f>IFERROR(__xludf.DUMMYFUNCTION("""COMPUTED_VALUE"""),0.0)</f>
        <v>0</v>
      </c>
      <c r="L13" s="56">
        <f>IFERROR(__xludf.DUMMYFUNCTION("""COMPUTED_VALUE"""),0.0)</f>
        <v>0</v>
      </c>
      <c r="M13" s="56">
        <f>IFERROR(__xludf.DUMMYFUNCTION("""COMPUTED_VALUE"""),0.0)</f>
        <v>0</v>
      </c>
      <c r="N13" s="56">
        <f>IFERROR(__xludf.DUMMYFUNCTION("""COMPUTED_VALUE"""),0.0)</f>
        <v>0</v>
      </c>
      <c r="O13" s="56">
        <f>IFERROR(__xludf.DUMMYFUNCTION("""COMPUTED_VALUE"""),0.0)</f>
        <v>0</v>
      </c>
      <c r="P13" s="56">
        <f>IFERROR(__xludf.DUMMYFUNCTION("""COMPUTED_VALUE"""),0.0)</f>
        <v>0</v>
      </c>
      <c r="Q13" s="56">
        <f>IFERROR(__xludf.DUMMYFUNCTION("""COMPUTED_VALUE"""),0.0)</f>
        <v>0</v>
      </c>
      <c r="R13" s="56">
        <f>IFERROR(__xludf.DUMMYFUNCTION("""COMPUTED_VALUE"""),0.0)</f>
        <v>0</v>
      </c>
      <c r="S13" s="56">
        <f>IFERROR(__xludf.DUMMYFUNCTION("""COMPUTED_VALUE"""),2.0)</f>
        <v>2</v>
      </c>
      <c r="T13" s="56">
        <f>IFERROR(__xludf.DUMMYFUNCTION("""COMPUTED_VALUE"""),1.0)</f>
        <v>1</v>
      </c>
      <c r="U13" s="56">
        <f>IFERROR(__xludf.DUMMYFUNCTION("""COMPUTED_VALUE"""),1.0)</f>
        <v>1</v>
      </c>
      <c r="V13" s="56">
        <f>IFERROR(__xludf.DUMMYFUNCTION("""COMPUTED_VALUE"""),0.0)</f>
        <v>0</v>
      </c>
      <c r="W13" s="56">
        <f>IFERROR(__xludf.DUMMYFUNCTION("""COMPUTED_VALUE"""),0.0)</f>
        <v>0</v>
      </c>
      <c r="X13" s="56">
        <f>IFERROR(__xludf.DUMMYFUNCTION("""COMPUTED_VALUE"""),0.0)</f>
        <v>0</v>
      </c>
      <c r="Y13" s="56">
        <f>IFERROR(__xludf.DUMMYFUNCTION("""COMPUTED_VALUE"""),0.0)</f>
        <v>0</v>
      </c>
      <c r="Z13" s="56">
        <f>IFERROR(__xludf.DUMMYFUNCTION("""COMPUTED_VALUE"""),0.0)</f>
        <v>0</v>
      </c>
      <c r="AA13" s="56">
        <f>IFERROR(__xludf.DUMMYFUNCTION("""COMPUTED_VALUE"""),0.0)</f>
        <v>0</v>
      </c>
      <c r="AB13" s="56">
        <f>IFERROR(__xludf.DUMMYFUNCTION("""COMPUTED_VALUE"""),0.0)</f>
        <v>0</v>
      </c>
      <c r="AC13" s="56">
        <f>IFERROR(__xludf.DUMMYFUNCTION("""COMPUTED_VALUE"""),0.0)</f>
        <v>0</v>
      </c>
      <c r="AD13" s="56">
        <f>IFERROR(__xludf.DUMMYFUNCTION("""COMPUTED_VALUE"""),0.0)</f>
        <v>0</v>
      </c>
      <c r="AE13" s="56">
        <f>IFERROR(__xludf.DUMMYFUNCTION("""COMPUTED_VALUE"""),0.0)</f>
        <v>0</v>
      </c>
      <c r="AF13" s="56">
        <f>IFERROR(__xludf.DUMMYFUNCTION("""COMPUTED_VALUE"""),1.0)</f>
        <v>1</v>
      </c>
      <c r="AG13" s="56">
        <f>IFERROR(__xludf.DUMMYFUNCTION("""COMPUTED_VALUE"""),0.0)</f>
        <v>0</v>
      </c>
      <c r="AH13" s="56">
        <f>IFERROR(__xludf.DUMMYFUNCTION("""COMPUTED_VALUE"""),0.0)</f>
        <v>0</v>
      </c>
      <c r="AI13" s="56">
        <f>IFERROR(__xludf.DUMMYFUNCTION("""COMPUTED_VALUE"""),0.0)</f>
        <v>0</v>
      </c>
      <c r="AJ13" s="56">
        <f>IFERROR(__xludf.DUMMYFUNCTION("""COMPUTED_VALUE"""),0.0)</f>
        <v>0</v>
      </c>
      <c r="AK13" s="56">
        <f>IFERROR(__xludf.DUMMYFUNCTION("""COMPUTED_VALUE"""),0.0)</f>
        <v>0</v>
      </c>
      <c r="AL13" s="56">
        <f>IFERROR(__xludf.DUMMYFUNCTION("""COMPUTED_VALUE"""),0.0)</f>
        <v>0</v>
      </c>
      <c r="AM13" s="56">
        <f>IFERROR(__xludf.DUMMYFUNCTION("""COMPUTED_VALUE"""),23.0)</f>
        <v>23</v>
      </c>
      <c r="AN13" s="56">
        <f>IFERROR(__xludf.DUMMYFUNCTION("""COMPUTED_VALUE"""),1.0)</f>
        <v>1</v>
      </c>
      <c r="AO13" s="56">
        <f>IFERROR(__xludf.DUMMYFUNCTION("""COMPUTED_VALUE"""),0.0)</f>
        <v>0</v>
      </c>
      <c r="AP13" s="56">
        <f>IFERROR(__xludf.DUMMYFUNCTION("""COMPUTED_VALUE"""),0.0)</f>
        <v>0</v>
      </c>
      <c r="AQ13" s="56">
        <f>IFERROR(__xludf.DUMMYFUNCTION("""COMPUTED_VALUE"""),0.0)</f>
        <v>0</v>
      </c>
      <c r="AR13" s="56">
        <f>IFERROR(__xludf.DUMMYFUNCTION("""COMPUTED_VALUE"""),0.0)</f>
        <v>0</v>
      </c>
      <c r="AS13" s="56">
        <f>IFERROR(__xludf.DUMMYFUNCTION("""COMPUTED_VALUE"""),1.0)</f>
        <v>1</v>
      </c>
      <c r="AT13" s="56"/>
      <c r="AU13" s="56">
        <f>IFERROR(__xludf.DUMMYFUNCTION("""COMPUTED_VALUE"""),275.0)</f>
        <v>275</v>
      </c>
      <c r="AV13" s="56">
        <f>IFERROR(__xludf.DUMMYFUNCTION("""COMPUTED_VALUE"""),0.0)</f>
        <v>0</v>
      </c>
      <c r="AW13" s="56">
        <f>IFERROR(__xludf.DUMMYFUNCTION("""COMPUTED_VALUE"""),2.0)</f>
        <v>2</v>
      </c>
      <c r="AX13" s="45">
        <f t="shared" si="2"/>
        <v>308</v>
      </c>
    </row>
    <row r="14" ht="15.75" customHeight="1">
      <c r="A14" s="58" t="s">
        <v>7</v>
      </c>
      <c r="B14" s="48" t="s">
        <v>7</v>
      </c>
      <c r="C14" s="48">
        <v>6.0</v>
      </c>
      <c r="D14" s="48">
        <v>537.0</v>
      </c>
      <c r="E14" s="59"/>
      <c r="F14" s="59"/>
      <c r="G14" s="59"/>
      <c r="H14" s="59"/>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45">
        <f t="shared" si="2"/>
        <v>0</v>
      </c>
    </row>
    <row r="15" ht="15.75" customHeight="1">
      <c r="A15" s="58" t="s">
        <v>7</v>
      </c>
      <c r="B15" s="48" t="s">
        <v>7</v>
      </c>
      <c r="C15" s="48">
        <v>7.0</v>
      </c>
      <c r="D15" s="48">
        <v>546.0</v>
      </c>
      <c r="E15" s="55">
        <f>IFERROR(__xludf.DUMMYFUNCTION("""COMPUTED_VALUE"""),212.0)</f>
        <v>212</v>
      </c>
      <c r="F15" s="55">
        <f>IFERROR(__xludf.DUMMYFUNCTION("""COMPUTED_VALUE"""),0.0)</f>
        <v>0</v>
      </c>
      <c r="G15" s="55">
        <f>IFERROR(__xludf.DUMMYFUNCTION("""COMPUTED_VALUE"""),1.0)</f>
        <v>1</v>
      </c>
      <c r="H15" s="55">
        <f>IFERROR(__xludf.DUMMYFUNCTION("""COMPUTED_VALUE"""),211.0)</f>
        <v>211</v>
      </c>
      <c r="I15" s="56">
        <f>IFERROR(__xludf.DUMMYFUNCTION("""COMPUTED_VALUE"""),0.0)</f>
        <v>0</v>
      </c>
      <c r="J15" s="56">
        <f>IFERROR(__xludf.DUMMYFUNCTION("""COMPUTED_VALUE"""),1.0)</f>
        <v>1</v>
      </c>
      <c r="K15" s="56">
        <f>IFERROR(__xludf.DUMMYFUNCTION("""COMPUTED_VALUE"""),0.0)</f>
        <v>0</v>
      </c>
      <c r="L15" s="56">
        <f>IFERROR(__xludf.DUMMYFUNCTION("""COMPUTED_VALUE"""),0.0)</f>
        <v>0</v>
      </c>
      <c r="M15" s="56">
        <f>IFERROR(__xludf.DUMMYFUNCTION("""COMPUTED_VALUE"""),0.0)</f>
        <v>0</v>
      </c>
      <c r="N15" s="56">
        <f>IFERROR(__xludf.DUMMYFUNCTION("""COMPUTED_VALUE"""),0.0)</f>
        <v>0</v>
      </c>
      <c r="O15" s="56">
        <f>IFERROR(__xludf.DUMMYFUNCTION("""COMPUTED_VALUE"""),0.0)</f>
        <v>0</v>
      </c>
      <c r="P15" s="56">
        <f>IFERROR(__xludf.DUMMYFUNCTION("""COMPUTED_VALUE"""),0.0)</f>
        <v>0</v>
      </c>
      <c r="Q15" s="56">
        <f>IFERROR(__xludf.DUMMYFUNCTION("""COMPUTED_VALUE"""),0.0)</f>
        <v>0</v>
      </c>
      <c r="R15" s="56">
        <f>IFERROR(__xludf.DUMMYFUNCTION("""COMPUTED_VALUE"""),2.0)</f>
        <v>2</v>
      </c>
      <c r="S15" s="56">
        <f>IFERROR(__xludf.DUMMYFUNCTION("""COMPUTED_VALUE"""),0.0)</f>
        <v>0</v>
      </c>
      <c r="T15" s="56">
        <f>IFERROR(__xludf.DUMMYFUNCTION("""COMPUTED_VALUE"""),0.0)</f>
        <v>0</v>
      </c>
      <c r="U15" s="56">
        <f>IFERROR(__xludf.DUMMYFUNCTION("""COMPUTED_VALUE"""),0.0)</f>
        <v>0</v>
      </c>
      <c r="V15" s="56">
        <f>IFERROR(__xludf.DUMMYFUNCTION("""COMPUTED_VALUE"""),0.0)</f>
        <v>0</v>
      </c>
      <c r="W15" s="56">
        <f>IFERROR(__xludf.DUMMYFUNCTION("""COMPUTED_VALUE"""),0.0)</f>
        <v>0</v>
      </c>
      <c r="X15" s="56">
        <f>IFERROR(__xludf.DUMMYFUNCTION("""COMPUTED_VALUE"""),0.0)</f>
        <v>0</v>
      </c>
      <c r="Y15" s="56">
        <f>IFERROR(__xludf.DUMMYFUNCTION("""COMPUTED_VALUE"""),1.0)</f>
        <v>1</v>
      </c>
      <c r="Z15" s="56">
        <f>IFERROR(__xludf.DUMMYFUNCTION("""COMPUTED_VALUE"""),0.0)</f>
        <v>0</v>
      </c>
      <c r="AA15" s="56">
        <f>IFERROR(__xludf.DUMMYFUNCTION("""COMPUTED_VALUE"""),0.0)</f>
        <v>0</v>
      </c>
      <c r="AB15" s="56">
        <f>IFERROR(__xludf.DUMMYFUNCTION("""COMPUTED_VALUE"""),0.0)</f>
        <v>0</v>
      </c>
      <c r="AC15" s="56">
        <f>IFERROR(__xludf.DUMMYFUNCTION("""COMPUTED_VALUE"""),2.0)</f>
        <v>2</v>
      </c>
      <c r="AD15" s="56">
        <f>IFERROR(__xludf.DUMMYFUNCTION("""COMPUTED_VALUE"""),0.0)</f>
        <v>0</v>
      </c>
      <c r="AE15" s="56">
        <f>IFERROR(__xludf.DUMMYFUNCTION("""COMPUTED_VALUE"""),1.0)</f>
        <v>1</v>
      </c>
      <c r="AF15" s="56">
        <f>IFERROR(__xludf.DUMMYFUNCTION("""COMPUTED_VALUE"""),0.0)</f>
        <v>0</v>
      </c>
      <c r="AG15" s="56">
        <f>IFERROR(__xludf.DUMMYFUNCTION("""COMPUTED_VALUE"""),0.0)</f>
        <v>0</v>
      </c>
      <c r="AH15" s="56">
        <f>IFERROR(__xludf.DUMMYFUNCTION("""COMPUTED_VALUE"""),1.0)</f>
        <v>1</v>
      </c>
      <c r="AI15" s="56">
        <f>IFERROR(__xludf.DUMMYFUNCTION("""COMPUTED_VALUE"""),0.0)</f>
        <v>0</v>
      </c>
      <c r="AJ15" s="56">
        <f>IFERROR(__xludf.DUMMYFUNCTION("""COMPUTED_VALUE"""),0.0)</f>
        <v>0</v>
      </c>
      <c r="AK15" s="56">
        <f>IFERROR(__xludf.DUMMYFUNCTION("""COMPUTED_VALUE"""),0.0)</f>
        <v>0</v>
      </c>
      <c r="AL15" s="56">
        <f>IFERROR(__xludf.DUMMYFUNCTION("""COMPUTED_VALUE"""),0.0)</f>
        <v>0</v>
      </c>
      <c r="AM15" s="56">
        <f>IFERROR(__xludf.DUMMYFUNCTION("""COMPUTED_VALUE"""),12.0)</f>
        <v>12</v>
      </c>
      <c r="AN15" s="56">
        <f>IFERROR(__xludf.DUMMYFUNCTION("""COMPUTED_VALUE"""),1.0)</f>
        <v>1</v>
      </c>
      <c r="AO15" s="56">
        <f>IFERROR(__xludf.DUMMYFUNCTION("""COMPUTED_VALUE"""),1.0)</f>
        <v>1</v>
      </c>
      <c r="AP15" s="56">
        <f>IFERROR(__xludf.DUMMYFUNCTION("""COMPUTED_VALUE"""),0.0)</f>
        <v>0</v>
      </c>
      <c r="AQ15" s="56">
        <f>IFERROR(__xludf.DUMMYFUNCTION("""COMPUTED_VALUE"""),0.0)</f>
        <v>0</v>
      </c>
      <c r="AR15" s="56">
        <f>IFERROR(__xludf.DUMMYFUNCTION("""COMPUTED_VALUE"""),0.0)</f>
        <v>0</v>
      </c>
      <c r="AS15" s="56">
        <f>IFERROR(__xludf.DUMMYFUNCTION("""COMPUTED_VALUE"""),2.0)</f>
        <v>2</v>
      </c>
      <c r="AT15" s="56">
        <f>IFERROR(__xludf.DUMMYFUNCTION("""COMPUTED_VALUE"""),0.0)</f>
        <v>0</v>
      </c>
      <c r="AU15" s="56">
        <f>IFERROR(__xludf.DUMMYFUNCTION("""COMPUTED_VALUE"""),186.0)</f>
        <v>186</v>
      </c>
      <c r="AV15" s="56">
        <f>IFERROR(__xludf.DUMMYFUNCTION("""COMPUTED_VALUE"""),0.0)</f>
        <v>0</v>
      </c>
      <c r="AW15" s="56">
        <f>IFERROR(__xludf.DUMMYFUNCTION("""COMPUTED_VALUE"""),1.0)</f>
        <v>1</v>
      </c>
      <c r="AX15" s="45">
        <f t="shared" si="2"/>
        <v>211</v>
      </c>
    </row>
    <row r="16" ht="15.75" customHeight="1">
      <c r="A16" s="58" t="s">
        <v>7</v>
      </c>
      <c r="B16" s="48" t="s">
        <v>7</v>
      </c>
      <c r="C16" s="48">
        <v>8.0</v>
      </c>
      <c r="D16" s="48">
        <v>388.0</v>
      </c>
      <c r="E16" s="55">
        <f>IFERROR(__xludf.DUMMYFUNCTION("""COMPUTED_VALUE"""),175.0)</f>
        <v>175</v>
      </c>
      <c r="F16" s="55">
        <f>IFERROR(__xludf.DUMMYFUNCTION("""COMPUTED_VALUE"""),0.0)</f>
        <v>0</v>
      </c>
      <c r="G16" s="55">
        <f>IFERROR(__xludf.DUMMYFUNCTION("""COMPUTED_VALUE"""),3.0)</f>
        <v>3</v>
      </c>
      <c r="H16" s="55">
        <f>IFERROR(__xludf.DUMMYFUNCTION("""COMPUTED_VALUE"""),172.0)</f>
        <v>172</v>
      </c>
      <c r="I16" s="57"/>
      <c r="J16" s="56">
        <f>IFERROR(__xludf.DUMMYFUNCTION("""COMPUTED_VALUE"""),1.0)</f>
        <v>1</v>
      </c>
      <c r="K16" s="56">
        <f>IFERROR(__xludf.DUMMYFUNCTION("""COMPUTED_VALUE"""),1.0)</f>
        <v>1</v>
      </c>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6">
        <f>IFERROR(__xludf.DUMMYFUNCTION("""COMPUTED_VALUE"""),7.0)</f>
        <v>7</v>
      </c>
      <c r="AN16" s="57"/>
      <c r="AO16" s="57"/>
      <c r="AP16" s="57"/>
      <c r="AQ16" s="57"/>
      <c r="AR16" s="56">
        <f>IFERROR(__xludf.DUMMYFUNCTION("""COMPUTED_VALUE"""),6.0)</f>
        <v>6</v>
      </c>
      <c r="AS16" s="57">
        <f>IFERROR(__xludf.DUMMYFUNCTION("""COMPUTED_VALUE"""),0.0)</f>
        <v>0</v>
      </c>
      <c r="AT16" s="57"/>
      <c r="AU16" s="56">
        <f>IFERROR(__xludf.DUMMYFUNCTION("""COMPUTED_VALUE"""),153.0)</f>
        <v>153</v>
      </c>
      <c r="AV16" s="56">
        <f>IFERROR(__xludf.DUMMYFUNCTION("""COMPUTED_VALUE"""),2.0)</f>
        <v>2</v>
      </c>
      <c r="AW16" s="56">
        <f>IFERROR(__xludf.DUMMYFUNCTION("""COMPUTED_VALUE"""),2.0)</f>
        <v>2</v>
      </c>
      <c r="AX16" s="45">
        <f t="shared" si="2"/>
        <v>172</v>
      </c>
    </row>
    <row r="17" ht="15.75" customHeight="1">
      <c r="A17" s="58" t="s">
        <v>7</v>
      </c>
      <c r="B17" s="48" t="s">
        <v>36</v>
      </c>
      <c r="C17" s="48">
        <v>1.0</v>
      </c>
      <c r="D17" s="48">
        <v>300.0</v>
      </c>
      <c r="E17" s="55">
        <f>IFERROR(__xludf.DUMMYFUNCTION("""COMPUTED_VALUE"""),166.0)</f>
        <v>166</v>
      </c>
      <c r="F17" s="55">
        <f>IFERROR(__xludf.DUMMYFUNCTION("""COMPUTED_VALUE"""),2.0)</f>
        <v>2</v>
      </c>
      <c r="G17" s="55">
        <f>IFERROR(__xludf.DUMMYFUNCTION("""COMPUTED_VALUE"""),3.0)</f>
        <v>3</v>
      </c>
      <c r="H17" s="55">
        <f>IFERROR(__xludf.DUMMYFUNCTION("""COMPUTED_VALUE"""),163.0)</f>
        <v>163</v>
      </c>
      <c r="I17" s="56">
        <f>IFERROR(__xludf.DUMMYFUNCTION("""COMPUTED_VALUE"""),1.0)</f>
        <v>1</v>
      </c>
      <c r="J17" s="56">
        <f>IFERROR(__xludf.DUMMYFUNCTION("""COMPUTED_VALUE"""),0.0)</f>
        <v>0</v>
      </c>
      <c r="K17" s="56">
        <f>IFERROR(__xludf.DUMMYFUNCTION("""COMPUTED_VALUE"""),2.0)</f>
        <v>2</v>
      </c>
      <c r="L17" s="56"/>
      <c r="M17" s="56"/>
      <c r="N17" s="56"/>
      <c r="O17" s="56"/>
      <c r="P17" s="56"/>
      <c r="Q17" s="56"/>
      <c r="R17" s="56">
        <f>IFERROR(__xludf.DUMMYFUNCTION("""COMPUTED_VALUE"""),37.0)</f>
        <v>37</v>
      </c>
      <c r="S17" s="56">
        <f>IFERROR(__xludf.DUMMYFUNCTION("""COMPUTED_VALUE"""),0.0)</f>
        <v>0</v>
      </c>
      <c r="T17" s="56">
        <f>IFERROR(__xludf.DUMMYFUNCTION("""COMPUTED_VALUE"""),0.0)</f>
        <v>0</v>
      </c>
      <c r="U17" s="56">
        <f>IFERROR(__xludf.DUMMYFUNCTION("""COMPUTED_VALUE"""),1.0)</f>
        <v>1</v>
      </c>
      <c r="V17" s="56"/>
      <c r="W17" s="56"/>
      <c r="X17" s="56"/>
      <c r="Y17" s="56"/>
      <c r="Z17" s="56"/>
      <c r="AA17" s="56"/>
      <c r="AB17" s="56"/>
      <c r="AC17" s="56"/>
      <c r="AD17" s="56"/>
      <c r="AE17" s="56"/>
      <c r="AF17" s="56"/>
      <c r="AG17" s="56"/>
      <c r="AH17" s="56"/>
      <c r="AI17" s="56"/>
      <c r="AJ17" s="56"/>
      <c r="AK17" s="56">
        <f>IFERROR(__xludf.DUMMYFUNCTION("""COMPUTED_VALUE"""),1.0)</f>
        <v>1</v>
      </c>
      <c r="AL17" s="56">
        <f>IFERROR(__xludf.DUMMYFUNCTION("""COMPUTED_VALUE"""),0.0)</f>
        <v>0</v>
      </c>
      <c r="AM17" s="56">
        <f>IFERROR(__xludf.DUMMYFUNCTION("""COMPUTED_VALUE"""),5.0)</f>
        <v>5</v>
      </c>
      <c r="AN17" s="56">
        <f>IFERROR(__xludf.DUMMYFUNCTION("""COMPUTED_VALUE"""),1.0)</f>
        <v>1</v>
      </c>
      <c r="AO17" s="56">
        <f>IFERROR(__xludf.DUMMYFUNCTION("""COMPUTED_VALUE"""),0.0)</f>
        <v>0</v>
      </c>
      <c r="AP17" s="56">
        <f>IFERROR(__xludf.DUMMYFUNCTION("""COMPUTED_VALUE"""),0.0)</f>
        <v>0</v>
      </c>
      <c r="AQ17" s="56">
        <f>IFERROR(__xludf.DUMMYFUNCTION("""COMPUTED_VALUE"""),0.0)</f>
        <v>0</v>
      </c>
      <c r="AR17" s="56">
        <f>IFERROR(__xludf.DUMMYFUNCTION("""COMPUTED_VALUE"""),17.0)</f>
        <v>17</v>
      </c>
      <c r="AS17" s="56">
        <f>IFERROR(__xludf.DUMMYFUNCTION("""COMPUTED_VALUE"""),2.0)</f>
        <v>2</v>
      </c>
      <c r="AT17" s="56">
        <f>IFERROR(__xludf.DUMMYFUNCTION("""COMPUTED_VALUE"""),0.0)</f>
        <v>0</v>
      </c>
      <c r="AU17" s="56">
        <f>IFERROR(__xludf.DUMMYFUNCTION("""COMPUTED_VALUE"""),95.0)</f>
        <v>95</v>
      </c>
      <c r="AV17" s="56">
        <f>IFERROR(__xludf.DUMMYFUNCTION("""COMPUTED_VALUE"""),0.0)</f>
        <v>0</v>
      </c>
      <c r="AW17" s="56">
        <f>IFERROR(__xludf.DUMMYFUNCTION("""COMPUTED_VALUE"""),1.0)</f>
        <v>1</v>
      </c>
      <c r="AX17" s="45">
        <f t="shared" si="2"/>
        <v>163</v>
      </c>
    </row>
    <row r="18" ht="15.75" customHeight="1">
      <c r="A18" s="58" t="s">
        <v>7</v>
      </c>
      <c r="B18" s="48" t="s">
        <v>37</v>
      </c>
      <c r="C18" s="48">
        <v>1.0</v>
      </c>
      <c r="D18" s="48">
        <v>362.0</v>
      </c>
      <c r="E18" s="59"/>
      <c r="F18" s="59"/>
      <c r="G18" s="59"/>
      <c r="H18" s="59"/>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45">
        <f t="shared" si="2"/>
        <v>0</v>
      </c>
    </row>
    <row r="19" ht="15.75" customHeight="1">
      <c r="A19" s="58" t="s">
        <v>7</v>
      </c>
      <c r="B19" s="48" t="s">
        <v>38</v>
      </c>
      <c r="C19" s="48">
        <v>1.0</v>
      </c>
      <c r="D19" s="48">
        <v>294.0</v>
      </c>
      <c r="E19" s="59"/>
      <c r="F19" s="59"/>
      <c r="G19" s="59"/>
      <c r="H19" s="59"/>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45">
        <f t="shared" si="2"/>
        <v>0</v>
      </c>
    </row>
    <row r="20" ht="15.75" customHeight="1">
      <c r="A20" s="58" t="s">
        <v>7</v>
      </c>
      <c r="B20" s="48" t="s">
        <v>39</v>
      </c>
      <c r="C20" s="48">
        <v>1.0</v>
      </c>
      <c r="D20" s="48">
        <v>304.0</v>
      </c>
      <c r="E20" s="55">
        <f>IFERROR(__xludf.DUMMYFUNCTION("""COMPUTED_VALUE"""),169.0)</f>
        <v>169</v>
      </c>
      <c r="F20" s="55">
        <f>IFERROR(__xludf.DUMMYFUNCTION("""COMPUTED_VALUE"""),0.0)</f>
        <v>0</v>
      </c>
      <c r="G20" s="55">
        <f>IFERROR(__xludf.DUMMYFUNCTION("""COMPUTED_VALUE"""),1.0)</f>
        <v>1</v>
      </c>
      <c r="H20" s="55">
        <f>IFERROR(__xludf.DUMMYFUNCTION("""COMPUTED_VALUE"""),168.0)</f>
        <v>168</v>
      </c>
      <c r="I20" s="56"/>
      <c r="J20" s="56"/>
      <c r="K20" s="56"/>
      <c r="L20" s="56"/>
      <c r="M20" s="56"/>
      <c r="N20" s="56"/>
      <c r="O20" s="56"/>
      <c r="P20" s="56"/>
      <c r="Q20" s="56"/>
      <c r="R20" s="56"/>
      <c r="S20" s="56"/>
      <c r="T20" s="56"/>
      <c r="U20" s="56"/>
      <c r="V20" s="56">
        <f>IFERROR(__xludf.DUMMYFUNCTION("""COMPUTED_VALUE"""),1.0)</f>
        <v>1</v>
      </c>
      <c r="W20" s="56"/>
      <c r="X20" s="56"/>
      <c r="Y20" s="56"/>
      <c r="Z20" s="56"/>
      <c r="AA20" s="56"/>
      <c r="AB20" s="56"/>
      <c r="AC20" s="56"/>
      <c r="AD20" s="56"/>
      <c r="AE20" s="56"/>
      <c r="AF20" s="56"/>
      <c r="AG20" s="56"/>
      <c r="AH20" s="56"/>
      <c r="AI20" s="56"/>
      <c r="AJ20" s="56"/>
      <c r="AK20" s="56"/>
      <c r="AL20" s="56"/>
      <c r="AM20" s="56">
        <f>IFERROR(__xludf.DUMMYFUNCTION("""COMPUTED_VALUE"""),18.0)</f>
        <v>18</v>
      </c>
      <c r="AN20" s="56">
        <f>IFERROR(__xludf.DUMMYFUNCTION("""COMPUTED_VALUE"""),1.0)</f>
        <v>1</v>
      </c>
      <c r="AO20" s="56">
        <f>IFERROR(__xludf.DUMMYFUNCTION("""COMPUTED_VALUE"""),1.0)</f>
        <v>1</v>
      </c>
      <c r="AP20" s="56"/>
      <c r="AQ20" s="56"/>
      <c r="AR20" s="56">
        <f>IFERROR(__xludf.DUMMYFUNCTION("""COMPUTED_VALUE"""),17.0)</f>
        <v>17</v>
      </c>
      <c r="AS20" s="56"/>
      <c r="AT20" s="56"/>
      <c r="AU20" s="56">
        <f>IFERROR(__xludf.DUMMYFUNCTION("""COMPUTED_VALUE"""),127.0)</f>
        <v>127</v>
      </c>
      <c r="AV20" s="56">
        <f>IFERROR(__xludf.DUMMYFUNCTION("""COMPUTED_VALUE"""),1.0)</f>
        <v>1</v>
      </c>
      <c r="AW20" s="56"/>
      <c r="AX20" s="45">
        <f t="shared" si="2"/>
        <v>166</v>
      </c>
    </row>
    <row r="21" ht="15.75" customHeight="1">
      <c r="A21" s="58" t="s">
        <v>7</v>
      </c>
      <c r="B21" s="48" t="s">
        <v>39</v>
      </c>
      <c r="C21" s="48">
        <v>2.0</v>
      </c>
      <c r="D21" s="48">
        <v>304.0</v>
      </c>
      <c r="E21" s="55">
        <f>IFERROR(__xludf.DUMMYFUNCTION("""COMPUTED_VALUE"""),169.0)</f>
        <v>169</v>
      </c>
      <c r="F21" s="55">
        <f>IFERROR(__xludf.DUMMYFUNCTION("""COMPUTED_VALUE"""),0.0)</f>
        <v>0</v>
      </c>
      <c r="G21" s="55">
        <f>IFERROR(__xludf.DUMMYFUNCTION("""COMPUTED_VALUE"""),0.0)</f>
        <v>0</v>
      </c>
      <c r="H21" s="55">
        <f>IFERROR(__xludf.DUMMYFUNCTION("""COMPUTED_VALUE"""),169.0)</f>
        <v>169</v>
      </c>
      <c r="I21" s="56">
        <f>IFERROR(__xludf.DUMMYFUNCTION("""COMPUTED_VALUE"""),1.0)</f>
        <v>1</v>
      </c>
      <c r="J21" s="56">
        <f>IFERROR(__xludf.DUMMYFUNCTION("""COMPUTED_VALUE"""),0.0)</f>
        <v>0</v>
      </c>
      <c r="K21" s="56">
        <f>IFERROR(__xludf.DUMMYFUNCTION("""COMPUTED_VALUE"""),1.0)</f>
        <v>1</v>
      </c>
      <c r="L21" s="56">
        <f>IFERROR(__xludf.DUMMYFUNCTION("""COMPUTED_VALUE"""),0.0)</f>
        <v>0</v>
      </c>
      <c r="M21" s="56">
        <f>IFERROR(__xludf.DUMMYFUNCTION("""COMPUTED_VALUE"""),0.0)</f>
        <v>0</v>
      </c>
      <c r="N21" s="56">
        <f>IFERROR(__xludf.DUMMYFUNCTION("""COMPUTED_VALUE"""),1.0)</f>
        <v>1</v>
      </c>
      <c r="O21" s="56">
        <f>IFERROR(__xludf.DUMMYFUNCTION("""COMPUTED_VALUE"""),0.0)</f>
        <v>0</v>
      </c>
      <c r="P21" s="56">
        <f>IFERROR(__xludf.DUMMYFUNCTION("""COMPUTED_VALUE"""),1.0)</f>
        <v>1</v>
      </c>
      <c r="Q21" s="56">
        <f>IFERROR(__xludf.DUMMYFUNCTION("""COMPUTED_VALUE"""),1.0)</f>
        <v>1</v>
      </c>
      <c r="R21" s="56">
        <f>IFERROR(__xludf.DUMMYFUNCTION("""COMPUTED_VALUE"""),0.0)</f>
        <v>0</v>
      </c>
      <c r="S21" s="56">
        <f>IFERROR(__xludf.DUMMYFUNCTION("""COMPUTED_VALUE"""),1.0)</f>
        <v>1</v>
      </c>
      <c r="T21" s="56">
        <f>IFERROR(__xludf.DUMMYFUNCTION("""COMPUTED_VALUE"""),0.0)</f>
        <v>0</v>
      </c>
      <c r="U21" s="56">
        <f>IFERROR(__xludf.DUMMYFUNCTION("""COMPUTED_VALUE"""),0.0)</f>
        <v>0</v>
      </c>
      <c r="V21" s="56">
        <f>IFERROR(__xludf.DUMMYFUNCTION("""COMPUTED_VALUE"""),0.0)</f>
        <v>0</v>
      </c>
      <c r="W21" s="56">
        <f>IFERROR(__xludf.DUMMYFUNCTION("""COMPUTED_VALUE"""),0.0)</f>
        <v>0</v>
      </c>
      <c r="X21" s="56">
        <f>IFERROR(__xludf.DUMMYFUNCTION("""COMPUTED_VALUE"""),0.0)</f>
        <v>0</v>
      </c>
      <c r="Y21" s="56">
        <f>IFERROR(__xludf.DUMMYFUNCTION("""COMPUTED_VALUE"""),0.0)</f>
        <v>0</v>
      </c>
      <c r="Z21" s="56">
        <f>IFERROR(__xludf.DUMMYFUNCTION("""COMPUTED_VALUE"""),0.0)</f>
        <v>0</v>
      </c>
      <c r="AA21" s="56">
        <f>IFERROR(__xludf.DUMMYFUNCTION("""COMPUTED_VALUE"""),0.0)</f>
        <v>0</v>
      </c>
      <c r="AB21" s="56">
        <f>IFERROR(__xludf.DUMMYFUNCTION("""COMPUTED_VALUE"""),0.0)</f>
        <v>0</v>
      </c>
      <c r="AC21" s="56">
        <f>IFERROR(__xludf.DUMMYFUNCTION("""COMPUTED_VALUE"""),2.0)</f>
        <v>2</v>
      </c>
      <c r="AD21" s="56">
        <f>IFERROR(__xludf.DUMMYFUNCTION("""COMPUTED_VALUE"""),1.0)</f>
        <v>1</v>
      </c>
      <c r="AE21" s="56">
        <f>IFERROR(__xludf.DUMMYFUNCTION("""COMPUTED_VALUE"""),0.0)</f>
        <v>0</v>
      </c>
      <c r="AF21" s="56">
        <f>IFERROR(__xludf.DUMMYFUNCTION("""COMPUTED_VALUE"""),0.0)</f>
        <v>0</v>
      </c>
      <c r="AG21" s="56">
        <f>IFERROR(__xludf.DUMMYFUNCTION("""COMPUTED_VALUE"""),0.0)</f>
        <v>0</v>
      </c>
      <c r="AH21" s="56">
        <f>IFERROR(__xludf.DUMMYFUNCTION("""COMPUTED_VALUE"""),2.0)</f>
        <v>2</v>
      </c>
      <c r="AI21" s="56">
        <f>IFERROR(__xludf.DUMMYFUNCTION("""COMPUTED_VALUE"""),0.0)</f>
        <v>0</v>
      </c>
      <c r="AJ21" s="56">
        <f>IFERROR(__xludf.DUMMYFUNCTION("""COMPUTED_VALUE"""),0.0)</f>
        <v>0</v>
      </c>
      <c r="AK21" s="56">
        <f>IFERROR(__xludf.DUMMYFUNCTION("""COMPUTED_VALUE"""),0.0)</f>
        <v>0</v>
      </c>
      <c r="AL21" s="56">
        <f>IFERROR(__xludf.DUMMYFUNCTION("""COMPUTED_VALUE"""),0.0)</f>
        <v>0</v>
      </c>
      <c r="AM21" s="56">
        <f>IFERROR(__xludf.DUMMYFUNCTION("""COMPUTED_VALUE"""),16.0)</f>
        <v>16</v>
      </c>
      <c r="AN21" s="56">
        <f>IFERROR(__xludf.DUMMYFUNCTION("""COMPUTED_VALUE"""),1.0)</f>
        <v>1</v>
      </c>
      <c r="AO21" s="56">
        <f>IFERROR(__xludf.DUMMYFUNCTION("""COMPUTED_VALUE"""),0.0)</f>
        <v>0</v>
      </c>
      <c r="AP21" s="56">
        <f>IFERROR(__xludf.DUMMYFUNCTION("""COMPUTED_VALUE"""),0.0)</f>
        <v>0</v>
      </c>
      <c r="AQ21" s="56">
        <f>IFERROR(__xludf.DUMMYFUNCTION("""COMPUTED_VALUE"""),1.0)</f>
        <v>1</v>
      </c>
      <c r="AR21" s="56">
        <f>IFERROR(__xludf.DUMMYFUNCTION("""COMPUTED_VALUE"""),18.0)</f>
        <v>18</v>
      </c>
      <c r="AS21" s="56">
        <f>IFERROR(__xludf.DUMMYFUNCTION("""COMPUTED_VALUE"""),0.0)</f>
        <v>0</v>
      </c>
      <c r="AT21" s="56">
        <f>IFERROR(__xludf.DUMMYFUNCTION("""COMPUTED_VALUE"""),0.0)</f>
        <v>0</v>
      </c>
      <c r="AU21" s="56">
        <f>IFERROR(__xludf.DUMMYFUNCTION("""COMPUTED_VALUE"""),121.0)</f>
        <v>121</v>
      </c>
      <c r="AV21" s="56">
        <f>IFERROR(__xludf.DUMMYFUNCTION("""COMPUTED_VALUE"""),0.0)</f>
        <v>0</v>
      </c>
      <c r="AW21" s="56">
        <f>IFERROR(__xludf.DUMMYFUNCTION("""COMPUTED_VALUE"""),1.0)</f>
        <v>1</v>
      </c>
      <c r="AX21" s="45">
        <f t="shared" si="2"/>
        <v>169</v>
      </c>
    </row>
    <row r="22" ht="15.75" customHeight="1">
      <c r="A22" s="58" t="s">
        <v>7</v>
      </c>
      <c r="B22" s="48" t="s">
        <v>40</v>
      </c>
      <c r="C22" s="48">
        <v>1.0</v>
      </c>
      <c r="D22" s="48">
        <v>336.0</v>
      </c>
      <c r="E22" s="55">
        <f>IFERROR(__xludf.DUMMYFUNCTION("""COMPUTED_VALUE"""),190.0)</f>
        <v>190</v>
      </c>
      <c r="F22" s="55">
        <f>IFERROR(__xludf.DUMMYFUNCTION("""COMPUTED_VALUE"""),2.0)</f>
        <v>2</v>
      </c>
      <c r="G22" s="55">
        <f>IFERROR(__xludf.DUMMYFUNCTION("""COMPUTED_VALUE"""),0.0)</f>
        <v>0</v>
      </c>
      <c r="H22" s="55">
        <f>IFERROR(__xludf.DUMMYFUNCTION("""COMPUTED_VALUE"""),187.0)</f>
        <v>187</v>
      </c>
      <c r="I22" s="56">
        <f>IFERROR(__xludf.DUMMYFUNCTION("""COMPUTED_VALUE"""),3.0)</f>
        <v>3</v>
      </c>
      <c r="J22" s="56">
        <f>IFERROR(__xludf.DUMMYFUNCTION("""COMPUTED_VALUE"""),3.0)</f>
        <v>3</v>
      </c>
      <c r="K22" s="56">
        <f>IFERROR(__xludf.DUMMYFUNCTION("""COMPUTED_VALUE"""),6.0)</f>
        <v>6</v>
      </c>
      <c r="L22" s="56">
        <f>IFERROR(__xludf.DUMMYFUNCTION("""COMPUTED_VALUE"""),0.0)</f>
        <v>0</v>
      </c>
      <c r="M22" s="56">
        <f>IFERROR(__xludf.DUMMYFUNCTION("""COMPUTED_VALUE"""),2.0)</f>
        <v>2</v>
      </c>
      <c r="N22" s="56">
        <f>IFERROR(__xludf.DUMMYFUNCTION("""COMPUTED_VALUE"""),0.0)</f>
        <v>0</v>
      </c>
      <c r="O22" s="56">
        <f>IFERROR(__xludf.DUMMYFUNCTION("""COMPUTED_VALUE"""),0.0)</f>
        <v>0</v>
      </c>
      <c r="P22" s="56">
        <f>IFERROR(__xludf.DUMMYFUNCTION("""COMPUTED_VALUE"""),1.0)</f>
        <v>1</v>
      </c>
      <c r="Q22" s="56">
        <f>IFERROR(__xludf.DUMMYFUNCTION("""COMPUTED_VALUE"""),0.0)</f>
        <v>0</v>
      </c>
      <c r="R22" s="56">
        <f>IFERROR(__xludf.DUMMYFUNCTION("""COMPUTED_VALUE"""),0.0)</f>
        <v>0</v>
      </c>
      <c r="S22" s="56">
        <f>IFERROR(__xludf.DUMMYFUNCTION("""COMPUTED_VALUE"""),0.0)</f>
        <v>0</v>
      </c>
      <c r="T22" s="56">
        <f>IFERROR(__xludf.DUMMYFUNCTION("""COMPUTED_VALUE"""),0.0)</f>
        <v>0</v>
      </c>
      <c r="U22" s="56">
        <f>IFERROR(__xludf.DUMMYFUNCTION("""COMPUTED_VALUE"""),0.0)</f>
        <v>0</v>
      </c>
      <c r="V22" s="56">
        <f>IFERROR(__xludf.DUMMYFUNCTION("""COMPUTED_VALUE"""),0.0)</f>
        <v>0</v>
      </c>
      <c r="W22" s="56">
        <f>IFERROR(__xludf.DUMMYFUNCTION("""COMPUTED_VALUE"""),0.0)</f>
        <v>0</v>
      </c>
      <c r="X22" s="56">
        <f>IFERROR(__xludf.DUMMYFUNCTION("""COMPUTED_VALUE"""),0.0)</f>
        <v>0</v>
      </c>
      <c r="Y22" s="56">
        <f>IFERROR(__xludf.DUMMYFUNCTION("""COMPUTED_VALUE"""),0.0)</f>
        <v>0</v>
      </c>
      <c r="Z22" s="56">
        <f>IFERROR(__xludf.DUMMYFUNCTION("""COMPUTED_VALUE"""),0.0)</f>
        <v>0</v>
      </c>
      <c r="AA22" s="56">
        <f>IFERROR(__xludf.DUMMYFUNCTION("""COMPUTED_VALUE"""),0.0)</f>
        <v>0</v>
      </c>
      <c r="AB22" s="56">
        <f>IFERROR(__xludf.DUMMYFUNCTION("""COMPUTED_VALUE"""),0.0)</f>
        <v>0</v>
      </c>
      <c r="AC22" s="56">
        <f>IFERROR(__xludf.DUMMYFUNCTION("""COMPUTED_VALUE"""),0.0)</f>
        <v>0</v>
      </c>
      <c r="AD22" s="56">
        <f>IFERROR(__xludf.DUMMYFUNCTION("""COMPUTED_VALUE"""),0.0)</f>
        <v>0</v>
      </c>
      <c r="AE22" s="56">
        <f>IFERROR(__xludf.DUMMYFUNCTION("""COMPUTED_VALUE"""),0.0)</f>
        <v>0</v>
      </c>
      <c r="AF22" s="56">
        <f>IFERROR(__xludf.DUMMYFUNCTION("""COMPUTED_VALUE"""),0.0)</f>
        <v>0</v>
      </c>
      <c r="AG22" s="56">
        <f>IFERROR(__xludf.DUMMYFUNCTION("""COMPUTED_VALUE"""),0.0)</f>
        <v>0</v>
      </c>
      <c r="AH22" s="56">
        <f>IFERROR(__xludf.DUMMYFUNCTION("""COMPUTED_VALUE"""),0.0)</f>
        <v>0</v>
      </c>
      <c r="AI22" s="56">
        <f>IFERROR(__xludf.DUMMYFUNCTION("""COMPUTED_VALUE"""),0.0)</f>
        <v>0</v>
      </c>
      <c r="AJ22" s="56">
        <f>IFERROR(__xludf.DUMMYFUNCTION("""COMPUTED_VALUE"""),0.0)</f>
        <v>0</v>
      </c>
      <c r="AK22" s="56">
        <f>IFERROR(__xludf.DUMMYFUNCTION("""COMPUTED_VALUE"""),0.0)</f>
        <v>0</v>
      </c>
      <c r="AL22" s="56">
        <f>IFERROR(__xludf.DUMMYFUNCTION("""COMPUTED_VALUE"""),1.0)</f>
        <v>1</v>
      </c>
      <c r="AM22" s="56">
        <f>IFERROR(__xludf.DUMMYFUNCTION("""COMPUTED_VALUE"""),14.0)</f>
        <v>14</v>
      </c>
      <c r="AN22" s="56">
        <f>IFERROR(__xludf.DUMMYFUNCTION("""COMPUTED_VALUE"""),0.0)</f>
        <v>0</v>
      </c>
      <c r="AO22" s="56">
        <f>IFERROR(__xludf.DUMMYFUNCTION("""COMPUTED_VALUE"""),0.0)</f>
        <v>0</v>
      </c>
      <c r="AP22" s="56">
        <f>IFERROR(__xludf.DUMMYFUNCTION("""COMPUTED_VALUE"""),0.0)</f>
        <v>0</v>
      </c>
      <c r="AQ22" s="56">
        <f>IFERROR(__xludf.DUMMYFUNCTION("""COMPUTED_VALUE"""),0.0)</f>
        <v>0</v>
      </c>
      <c r="AR22" s="56">
        <f>IFERROR(__xludf.DUMMYFUNCTION("""COMPUTED_VALUE"""),6.0)</f>
        <v>6</v>
      </c>
      <c r="AS22" s="56">
        <f>IFERROR(__xludf.DUMMYFUNCTION("""COMPUTED_VALUE"""),1.0)</f>
        <v>1</v>
      </c>
      <c r="AT22" s="56">
        <f>IFERROR(__xludf.DUMMYFUNCTION("""COMPUTED_VALUE"""),0.0)</f>
        <v>0</v>
      </c>
      <c r="AU22" s="56">
        <f>IFERROR(__xludf.DUMMYFUNCTION("""COMPUTED_VALUE"""),146.0)</f>
        <v>146</v>
      </c>
      <c r="AV22" s="56">
        <f>IFERROR(__xludf.DUMMYFUNCTION("""COMPUTED_VALUE"""),1.0)</f>
        <v>1</v>
      </c>
      <c r="AW22" s="56">
        <f>IFERROR(__xludf.DUMMYFUNCTION("""COMPUTED_VALUE"""),3.0)</f>
        <v>3</v>
      </c>
      <c r="AX22" s="45">
        <f t="shared" si="2"/>
        <v>187</v>
      </c>
    </row>
    <row r="23" ht="15.75" customHeight="1">
      <c r="A23" s="58" t="s">
        <v>7</v>
      </c>
      <c r="B23" s="48" t="s">
        <v>41</v>
      </c>
      <c r="C23" s="48">
        <v>1.0</v>
      </c>
      <c r="D23" s="48">
        <v>533.0</v>
      </c>
      <c r="E23" s="59">
        <f>IFERROR(__xludf.DUMMYFUNCTION("""COMPUTED_VALUE"""),314.0)</f>
        <v>314</v>
      </c>
      <c r="F23" s="59">
        <f>IFERROR(__xludf.DUMMYFUNCTION("""COMPUTED_VALUE"""),5.0)</f>
        <v>5</v>
      </c>
      <c r="G23" s="59">
        <f>IFERROR(__xludf.DUMMYFUNCTION("""COMPUTED_VALUE"""),0.0)</f>
        <v>0</v>
      </c>
      <c r="H23" s="59">
        <f>IFERROR(__xludf.DUMMYFUNCTION("""COMPUTED_VALUE"""),314.0)</f>
        <v>314</v>
      </c>
      <c r="I23" s="57">
        <f>IFERROR(__xludf.DUMMYFUNCTION("""COMPUTED_VALUE"""),0.0)</f>
        <v>0</v>
      </c>
      <c r="J23" s="57">
        <f>IFERROR(__xludf.DUMMYFUNCTION("""COMPUTED_VALUE"""),1.0)</f>
        <v>1</v>
      </c>
      <c r="K23" s="57">
        <f>IFERROR(__xludf.DUMMYFUNCTION("""COMPUTED_VALUE"""),0.0)</f>
        <v>0</v>
      </c>
      <c r="L23" s="57">
        <f>IFERROR(__xludf.DUMMYFUNCTION("""COMPUTED_VALUE"""),0.0)</f>
        <v>0</v>
      </c>
      <c r="M23" s="57">
        <f>IFERROR(__xludf.DUMMYFUNCTION("""COMPUTED_VALUE"""),0.0)</f>
        <v>0</v>
      </c>
      <c r="N23" s="57">
        <f>IFERROR(__xludf.DUMMYFUNCTION("""COMPUTED_VALUE"""),1.0)</f>
        <v>1</v>
      </c>
      <c r="O23" s="57">
        <f>IFERROR(__xludf.DUMMYFUNCTION("""COMPUTED_VALUE"""),0.0)</f>
        <v>0</v>
      </c>
      <c r="P23" s="57">
        <f>IFERROR(__xludf.DUMMYFUNCTION("""COMPUTED_VALUE"""),0.0)</f>
        <v>0</v>
      </c>
      <c r="Q23" s="57">
        <f>IFERROR(__xludf.DUMMYFUNCTION("""COMPUTED_VALUE"""),0.0)</f>
        <v>0</v>
      </c>
      <c r="R23" s="57">
        <f>IFERROR(__xludf.DUMMYFUNCTION("""COMPUTED_VALUE"""),1.0)</f>
        <v>1</v>
      </c>
      <c r="S23" s="57">
        <f>IFERROR(__xludf.DUMMYFUNCTION("""COMPUTED_VALUE"""),0.0)</f>
        <v>0</v>
      </c>
      <c r="T23" s="57">
        <f>IFERROR(__xludf.DUMMYFUNCTION("""COMPUTED_VALUE"""),0.0)</f>
        <v>0</v>
      </c>
      <c r="U23" s="57">
        <f>IFERROR(__xludf.DUMMYFUNCTION("""COMPUTED_VALUE"""),1.0)</f>
        <v>1</v>
      </c>
      <c r="V23" s="57">
        <f>IFERROR(__xludf.DUMMYFUNCTION("""COMPUTED_VALUE"""),0.0)</f>
        <v>0</v>
      </c>
      <c r="W23" s="57">
        <f>IFERROR(__xludf.DUMMYFUNCTION("""COMPUTED_VALUE"""),0.0)</f>
        <v>0</v>
      </c>
      <c r="X23" s="57">
        <f>IFERROR(__xludf.DUMMYFUNCTION("""COMPUTED_VALUE"""),0.0)</f>
        <v>0</v>
      </c>
      <c r="Y23" s="57">
        <f>IFERROR(__xludf.DUMMYFUNCTION("""COMPUTED_VALUE"""),0.0)</f>
        <v>0</v>
      </c>
      <c r="Z23" s="57">
        <f>IFERROR(__xludf.DUMMYFUNCTION("""COMPUTED_VALUE"""),0.0)</f>
        <v>0</v>
      </c>
      <c r="AA23" s="57">
        <f>IFERROR(__xludf.DUMMYFUNCTION("""COMPUTED_VALUE"""),0.0)</f>
        <v>0</v>
      </c>
      <c r="AB23" s="57">
        <f>IFERROR(__xludf.DUMMYFUNCTION("""COMPUTED_VALUE"""),0.0)</f>
        <v>0</v>
      </c>
      <c r="AC23" s="57">
        <f>IFERROR(__xludf.DUMMYFUNCTION("""COMPUTED_VALUE"""),0.0)</f>
        <v>0</v>
      </c>
      <c r="AD23" s="57">
        <f>IFERROR(__xludf.DUMMYFUNCTION("""COMPUTED_VALUE"""),0.0)</f>
        <v>0</v>
      </c>
      <c r="AE23" s="57">
        <f>IFERROR(__xludf.DUMMYFUNCTION("""COMPUTED_VALUE"""),0.0)</f>
        <v>0</v>
      </c>
      <c r="AF23" s="57">
        <f>IFERROR(__xludf.DUMMYFUNCTION("""COMPUTED_VALUE"""),0.0)</f>
        <v>0</v>
      </c>
      <c r="AG23" s="57">
        <f>IFERROR(__xludf.DUMMYFUNCTION("""COMPUTED_VALUE"""),0.0)</f>
        <v>0</v>
      </c>
      <c r="AH23" s="57">
        <f>IFERROR(__xludf.DUMMYFUNCTION("""COMPUTED_VALUE"""),0.0)</f>
        <v>0</v>
      </c>
      <c r="AI23" s="57">
        <f>IFERROR(__xludf.DUMMYFUNCTION("""COMPUTED_VALUE"""),0.0)</f>
        <v>0</v>
      </c>
      <c r="AJ23" s="57">
        <f>IFERROR(__xludf.DUMMYFUNCTION("""COMPUTED_VALUE"""),0.0)</f>
        <v>0</v>
      </c>
      <c r="AK23" s="57">
        <f>IFERROR(__xludf.DUMMYFUNCTION("""COMPUTED_VALUE"""),0.0)</f>
        <v>0</v>
      </c>
      <c r="AL23" s="57">
        <f>IFERROR(__xludf.DUMMYFUNCTION("""COMPUTED_VALUE"""),0.0)</f>
        <v>0</v>
      </c>
      <c r="AM23" s="57">
        <f>IFERROR(__xludf.DUMMYFUNCTION("""COMPUTED_VALUE"""),27.0)</f>
        <v>27</v>
      </c>
      <c r="AN23" s="57">
        <f>IFERROR(__xludf.DUMMYFUNCTION("""COMPUTED_VALUE"""),0.0)</f>
        <v>0</v>
      </c>
      <c r="AO23" s="57">
        <f>IFERROR(__xludf.DUMMYFUNCTION("""COMPUTED_VALUE"""),0.0)</f>
        <v>0</v>
      </c>
      <c r="AP23" s="57">
        <f>IFERROR(__xludf.DUMMYFUNCTION("""COMPUTED_VALUE"""),0.0)</f>
        <v>0</v>
      </c>
      <c r="AQ23" s="57">
        <f>IFERROR(__xludf.DUMMYFUNCTION("""COMPUTED_VALUE"""),0.0)</f>
        <v>0</v>
      </c>
      <c r="AR23" s="57">
        <f>IFERROR(__xludf.DUMMYFUNCTION("""COMPUTED_VALUE"""),17.0)</f>
        <v>17</v>
      </c>
      <c r="AS23" s="57">
        <f>IFERROR(__xludf.DUMMYFUNCTION("""COMPUTED_VALUE"""),0.0)</f>
        <v>0</v>
      </c>
      <c r="AT23" s="57">
        <f>IFERROR(__xludf.DUMMYFUNCTION("""COMPUTED_VALUE"""),0.0)</f>
        <v>0</v>
      </c>
      <c r="AU23" s="57">
        <f>IFERROR(__xludf.DUMMYFUNCTION("""COMPUTED_VALUE"""),264.0)</f>
        <v>264</v>
      </c>
      <c r="AV23" s="57">
        <f>IFERROR(__xludf.DUMMYFUNCTION("""COMPUTED_VALUE"""),0.0)</f>
        <v>0</v>
      </c>
      <c r="AW23" s="57">
        <f>IFERROR(__xludf.DUMMYFUNCTION("""COMPUTED_VALUE"""),0.0)</f>
        <v>0</v>
      </c>
      <c r="AX23" s="45">
        <f t="shared" si="2"/>
        <v>312</v>
      </c>
    </row>
    <row r="24" ht="15.75" customHeight="1">
      <c r="A24" s="58" t="s">
        <v>7</v>
      </c>
      <c r="B24" s="48" t="s">
        <v>42</v>
      </c>
      <c r="C24" s="48">
        <v>1.0</v>
      </c>
      <c r="D24" s="48">
        <v>596.0</v>
      </c>
      <c r="E24" s="59">
        <f>IFERROR(__xludf.DUMMYFUNCTION("""COMPUTED_VALUE"""),301.0)</f>
        <v>301</v>
      </c>
      <c r="F24" s="59">
        <f>IFERROR(__xludf.DUMMYFUNCTION("""COMPUTED_VALUE"""),2.0)</f>
        <v>2</v>
      </c>
      <c r="G24" s="59">
        <f>IFERROR(__xludf.DUMMYFUNCTION("""COMPUTED_VALUE"""),3.0)</f>
        <v>3</v>
      </c>
      <c r="H24" s="59">
        <f>IFERROR(__xludf.DUMMYFUNCTION("""COMPUTED_VALUE"""),298.0)</f>
        <v>298</v>
      </c>
      <c r="I24" s="57">
        <f>IFERROR(__xludf.DUMMYFUNCTION("""COMPUTED_VALUE"""),8.0)</f>
        <v>8</v>
      </c>
      <c r="J24" s="57">
        <f>IFERROR(__xludf.DUMMYFUNCTION("""COMPUTED_VALUE"""),0.0)</f>
        <v>0</v>
      </c>
      <c r="K24" s="57">
        <f>IFERROR(__xludf.DUMMYFUNCTION("""COMPUTED_VALUE"""),1.0)</f>
        <v>1</v>
      </c>
      <c r="L24" s="57">
        <f>IFERROR(__xludf.DUMMYFUNCTION("""COMPUTED_VALUE"""),0.0)</f>
        <v>0</v>
      </c>
      <c r="M24" s="57">
        <f>IFERROR(__xludf.DUMMYFUNCTION("""COMPUTED_VALUE"""),0.0)</f>
        <v>0</v>
      </c>
      <c r="N24" s="57">
        <f>IFERROR(__xludf.DUMMYFUNCTION("""COMPUTED_VALUE"""),0.0)</f>
        <v>0</v>
      </c>
      <c r="O24" s="57">
        <f>IFERROR(__xludf.DUMMYFUNCTION("""COMPUTED_VALUE"""),1.0)</f>
        <v>1</v>
      </c>
      <c r="P24" s="57">
        <f>IFERROR(__xludf.DUMMYFUNCTION("""COMPUTED_VALUE"""),0.0)</f>
        <v>0</v>
      </c>
      <c r="Q24" s="57">
        <f>IFERROR(__xludf.DUMMYFUNCTION("""COMPUTED_VALUE"""),0.0)</f>
        <v>0</v>
      </c>
      <c r="R24" s="57">
        <f>IFERROR(__xludf.DUMMYFUNCTION("""COMPUTED_VALUE"""),8.0)</f>
        <v>8</v>
      </c>
      <c r="S24" s="57">
        <f>IFERROR(__xludf.DUMMYFUNCTION("""COMPUTED_VALUE"""),0.0)</f>
        <v>0</v>
      </c>
      <c r="T24" s="57">
        <f>IFERROR(__xludf.DUMMYFUNCTION("""COMPUTED_VALUE"""),1.0)</f>
        <v>1</v>
      </c>
      <c r="U24" s="57">
        <f>IFERROR(__xludf.DUMMYFUNCTION("""COMPUTED_VALUE"""),0.0)</f>
        <v>0</v>
      </c>
      <c r="V24" s="57">
        <f>IFERROR(__xludf.DUMMYFUNCTION("""COMPUTED_VALUE"""),1.0)</f>
        <v>1</v>
      </c>
      <c r="W24" s="57">
        <f>IFERROR(__xludf.DUMMYFUNCTION("""COMPUTED_VALUE"""),1.0)</f>
        <v>1</v>
      </c>
      <c r="X24" s="57">
        <f>IFERROR(__xludf.DUMMYFUNCTION("""COMPUTED_VALUE"""),1.0)</f>
        <v>1</v>
      </c>
      <c r="Y24" s="57">
        <f>IFERROR(__xludf.DUMMYFUNCTION("""COMPUTED_VALUE"""),0.0)</f>
        <v>0</v>
      </c>
      <c r="Z24" s="57">
        <f>IFERROR(__xludf.DUMMYFUNCTION("""COMPUTED_VALUE"""),0.0)</f>
        <v>0</v>
      </c>
      <c r="AA24" s="57">
        <f>IFERROR(__xludf.DUMMYFUNCTION("""COMPUTED_VALUE"""),0.0)</f>
        <v>0</v>
      </c>
      <c r="AB24" s="57">
        <f>IFERROR(__xludf.DUMMYFUNCTION("""COMPUTED_VALUE"""),1.0)</f>
        <v>1</v>
      </c>
      <c r="AC24" s="57">
        <f>IFERROR(__xludf.DUMMYFUNCTION("""COMPUTED_VALUE"""),0.0)</f>
        <v>0</v>
      </c>
      <c r="AD24" s="57">
        <f>IFERROR(__xludf.DUMMYFUNCTION("""COMPUTED_VALUE"""),0.0)</f>
        <v>0</v>
      </c>
      <c r="AE24" s="57">
        <f>IFERROR(__xludf.DUMMYFUNCTION("""COMPUTED_VALUE"""),0.0)</f>
        <v>0</v>
      </c>
      <c r="AF24" s="57">
        <f>IFERROR(__xludf.DUMMYFUNCTION("""COMPUTED_VALUE"""),0.0)</f>
        <v>0</v>
      </c>
      <c r="AG24" s="57">
        <f>IFERROR(__xludf.DUMMYFUNCTION("""COMPUTED_VALUE"""),0.0)</f>
        <v>0</v>
      </c>
      <c r="AH24" s="57">
        <f>IFERROR(__xludf.DUMMYFUNCTION("""COMPUTED_VALUE"""),0.0)</f>
        <v>0</v>
      </c>
      <c r="AI24" s="57">
        <f>IFERROR(__xludf.DUMMYFUNCTION("""COMPUTED_VALUE"""),1.0)</f>
        <v>1</v>
      </c>
      <c r="AJ24" s="57">
        <f>IFERROR(__xludf.DUMMYFUNCTION("""COMPUTED_VALUE"""),0.0)</f>
        <v>0</v>
      </c>
      <c r="AK24" s="57">
        <f>IFERROR(__xludf.DUMMYFUNCTION("""COMPUTED_VALUE"""),0.0)</f>
        <v>0</v>
      </c>
      <c r="AL24" s="57">
        <f>IFERROR(__xludf.DUMMYFUNCTION("""COMPUTED_VALUE"""),0.0)</f>
        <v>0</v>
      </c>
      <c r="AM24" s="57">
        <f>IFERROR(__xludf.DUMMYFUNCTION("""COMPUTED_VALUE"""),131.0)</f>
        <v>131</v>
      </c>
      <c r="AN24" s="57">
        <f>IFERROR(__xludf.DUMMYFUNCTION("""COMPUTED_VALUE"""),1.0)</f>
        <v>1</v>
      </c>
      <c r="AO24" s="57">
        <f>IFERROR(__xludf.DUMMYFUNCTION("""COMPUTED_VALUE"""),40.0)</f>
        <v>40</v>
      </c>
      <c r="AP24" s="57">
        <f>IFERROR(__xludf.DUMMYFUNCTION("""COMPUTED_VALUE"""),0.0)</f>
        <v>0</v>
      </c>
      <c r="AQ24" s="57">
        <f>IFERROR(__xludf.DUMMYFUNCTION("""COMPUTED_VALUE"""),2.0)</f>
        <v>2</v>
      </c>
      <c r="AR24" s="57">
        <f>IFERROR(__xludf.DUMMYFUNCTION("""COMPUTED_VALUE"""),0.0)</f>
        <v>0</v>
      </c>
      <c r="AS24" s="57">
        <f>IFERROR(__xludf.DUMMYFUNCTION("""COMPUTED_VALUE"""),0.0)</f>
        <v>0</v>
      </c>
      <c r="AT24" s="57">
        <f>IFERROR(__xludf.DUMMYFUNCTION("""COMPUTED_VALUE"""),0.0)</f>
        <v>0</v>
      </c>
      <c r="AU24" s="57">
        <f>IFERROR(__xludf.DUMMYFUNCTION("""COMPUTED_VALUE"""),107.0)</f>
        <v>107</v>
      </c>
      <c r="AV24" s="57">
        <f>IFERROR(__xludf.DUMMYFUNCTION("""COMPUTED_VALUE"""),3.0)</f>
        <v>3</v>
      </c>
      <c r="AW24" s="57">
        <f>IFERROR(__xludf.DUMMYFUNCTION("""COMPUTED_VALUE"""),2.0)</f>
        <v>2</v>
      </c>
      <c r="AX24" s="45">
        <f t="shared" si="2"/>
        <v>310</v>
      </c>
    </row>
    <row r="25" ht="15.75" customHeight="1">
      <c r="A25" s="58" t="s">
        <v>7</v>
      </c>
      <c r="B25" s="48" t="s">
        <v>43</v>
      </c>
      <c r="C25" s="48">
        <v>1.0</v>
      </c>
      <c r="D25" s="48">
        <v>386.0</v>
      </c>
      <c r="E25" s="59">
        <f>IFERROR(__xludf.DUMMYFUNCTION("""COMPUTED_VALUE"""),212.0)</f>
        <v>212</v>
      </c>
      <c r="F25" s="59">
        <f>IFERROR(__xludf.DUMMYFUNCTION("""COMPUTED_VALUE"""),1.0)</f>
        <v>1</v>
      </c>
      <c r="G25" s="59">
        <f>IFERROR(__xludf.DUMMYFUNCTION("""COMPUTED_VALUE"""),0.0)</f>
        <v>0</v>
      </c>
      <c r="H25" s="59">
        <f>IFERROR(__xludf.DUMMYFUNCTION("""COMPUTED_VALUE"""),212.0)</f>
        <v>212</v>
      </c>
      <c r="I25" s="57">
        <f>IFERROR(__xludf.DUMMYFUNCTION("""COMPUTED_VALUE"""),0.0)</f>
        <v>0</v>
      </c>
      <c r="J25" s="57">
        <f>IFERROR(__xludf.DUMMYFUNCTION("""COMPUTED_VALUE"""),0.0)</f>
        <v>0</v>
      </c>
      <c r="K25" s="57">
        <f>IFERROR(__xludf.DUMMYFUNCTION("""COMPUTED_VALUE"""),1.0)</f>
        <v>1</v>
      </c>
      <c r="L25" s="57">
        <f>IFERROR(__xludf.DUMMYFUNCTION("""COMPUTED_VALUE"""),0.0)</f>
        <v>0</v>
      </c>
      <c r="M25" s="57">
        <f>IFERROR(__xludf.DUMMYFUNCTION("""COMPUTED_VALUE"""),0.0)</f>
        <v>0</v>
      </c>
      <c r="N25" s="57">
        <f>IFERROR(__xludf.DUMMYFUNCTION("""COMPUTED_VALUE"""),1.0)</f>
        <v>1</v>
      </c>
      <c r="O25" s="57">
        <f>IFERROR(__xludf.DUMMYFUNCTION("""COMPUTED_VALUE"""),0.0)</f>
        <v>0</v>
      </c>
      <c r="P25" s="57">
        <f>IFERROR(__xludf.DUMMYFUNCTION("""COMPUTED_VALUE"""),0.0)</f>
        <v>0</v>
      </c>
      <c r="Q25" s="57">
        <f>IFERROR(__xludf.DUMMYFUNCTION("""COMPUTED_VALUE"""),0.0)</f>
        <v>0</v>
      </c>
      <c r="R25" s="57">
        <f>IFERROR(__xludf.DUMMYFUNCTION("""COMPUTED_VALUE"""),2.0)</f>
        <v>2</v>
      </c>
      <c r="S25" s="57">
        <f>IFERROR(__xludf.DUMMYFUNCTION("""COMPUTED_VALUE"""),1.0)</f>
        <v>1</v>
      </c>
      <c r="T25" s="57">
        <f>IFERROR(__xludf.DUMMYFUNCTION("""COMPUTED_VALUE"""),0.0)</f>
        <v>0</v>
      </c>
      <c r="U25" s="57">
        <f>IFERROR(__xludf.DUMMYFUNCTION("""COMPUTED_VALUE"""),0.0)</f>
        <v>0</v>
      </c>
      <c r="V25" s="57">
        <f>IFERROR(__xludf.DUMMYFUNCTION("""COMPUTED_VALUE"""),0.0)</f>
        <v>0</v>
      </c>
      <c r="W25" s="57">
        <f>IFERROR(__xludf.DUMMYFUNCTION("""COMPUTED_VALUE"""),0.0)</f>
        <v>0</v>
      </c>
      <c r="X25" s="57">
        <f>IFERROR(__xludf.DUMMYFUNCTION("""COMPUTED_VALUE"""),0.0)</f>
        <v>0</v>
      </c>
      <c r="Y25" s="57">
        <f>IFERROR(__xludf.DUMMYFUNCTION("""COMPUTED_VALUE"""),26.0)</f>
        <v>26</v>
      </c>
      <c r="Z25" s="57">
        <f>IFERROR(__xludf.DUMMYFUNCTION("""COMPUTED_VALUE"""),0.0)</f>
        <v>0</v>
      </c>
      <c r="AA25" s="57">
        <f>IFERROR(__xludf.DUMMYFUNCTION("""COMPUTED_VALUE"""),1.0)</f>
        <v>1</v>
      </c>
      <c r="AB25" s="57">
        <f>IFERROR(__xludf.DUMMYFUNCTION("""COMPUTED_VALUE"""),1.0)</f>
        <v>1</v>
      </c>
      <c r="AC25" s="57">
        <f>IFERROR(__xludf.DUMMYFUNCTION("""COMPUTED_VALUE"""),0.0)</f>
        <v>0</v>
      </c>
      <c r="AD25" s="57">
        <f>IFERROR(__xludf.DUMMYFUNCTION("""COMPUTED_VALUE"""),0.0)</f>
        <v>0</v>
      </c>
      <c r="AE25" s="57">
        <f>IFERROR(__xludf.DUMMYFUNCTION("""COMPUTED_VALUE"""),0.0)</f>
        <v>0</v>
      </c>
      <c r="AF25" s="57">
        <f>IFERROR(__xludf.DUMMYFUNCTION("""COMPUTED_VALUE"""),0.0)</f>
        <v>0</v>
      </c>
      <c r="AG25" s="57">
        <f>IFERROR(__xludf.DUMMYFUNCTION("""COMPUTED_VALUE"""),0.0)</f>
        <v>0</v>
      </c>
      <c r="AH25" s="57">
        <f>IFERROR(__xludf.DUMMYFUNCTION("""COMPUTED_VALUE"""),0.0)</f>
        <v>0</v>
      </c>
      <c r="AI25" s="57">
        <f>IFERROR(__xludf.DUMMYFUNCTION("""COMPUTED_VALUE"""),0.0)</f>
        <v>0</v>
      </c>
      <c r="AJ25" s="57">
        <f>IFERROR(__xludf.DUMMYFUNCTION("""COMPUTED_VALUE"""),0.0)</f>
        <v>0</v>
      </c>
      <c r="AK25" s="57">
        <f>IFERROR(__xludf.DUMMYFUNCTION("""COMPUTED_VALUE"""),0.0)</f>
        <v>0</v>
      </c>
      <c r="AL25" s="57"/>
      <c r="AM25" s="57">
        <f>IFERROR(__xludf.DUMMYFUNCTION("""COMPUTED_VALUE"""),49.0)</f>
        <v>49</v>
      </c>
      <c r="AN25" s="57">
        <f>IFERROR(__xludf.DUMMYFUNCTION("""COMPUTED_VALUE"""),0.0)</f>
        <v>0</v>
      </c>
      <c r="AO25" s="57">
        <f>IFERROR(__xludf.DUMMYFUNCTION("""COMPUTED_VALUE"""),1.0)</f>
        <v>1</v>
      </c>
      <c r="AP25" s="57">
        <f>IFERROR(__xludf.DUMMYFUNCTION("""COMPUTED_VALUE"""),0.0)</f>
        <v>0</v>
      </c>
      <c r="AQ25" s="57">
        <f>IFERROR(__xludf.DUMMYFUNCTION("""COMPUTED_VALUE"""),2.0)</f>
        <v>2</v>
      </c>
      <c r="AR25" s="57">
        <f>IFERROR(__xludf.DUMMYFUNCTION("""COMPUTED_VALUE"""),32.0)</f>
        <v>32</v>
      </c>
      <c r="AS25" s="57">
        <f>IFERROR(__xludf.DUMMYFUNCTION("""COMPUTED_VALUE"""),0.0)</f>
        <v>0</v>
      </c>
      <c r="AT25" s="57">
        <f>IFERROR(__xludf.DUMMYFUNCTION("""COMPUTED_VALUE"""),0.0)</f>
        <v>0</v>
      </c>
      <c r="AU25" s="57">
        <f>IFERROR(__xludf.DUMMYFUNCTION("""COMPUTED_VALUE"""),31.0)</f>
        <v>31</v>
      </c>
      <c r="AV25" s="57">
        <f>IFERROR(__xludf.DUMMYFUNCTION("""COMPUTED_VALUE"""),2.0)</f>
        <v>2</v>
      </c>
      <c r="AW25" s="57">
        <f>IFERROR(__xludf.DUMMYFUNCTION("""COMPUTED_VALUE"""),1.0)</f>
        <v>1</v>
      </c>
      <c r="AX25" s="45">
        <f t="shared" si="2"/>
        <v>151</v>
      </c>
    </row>
    <row r="26" ht="15.75" customHeight="1">
      <c r="A26" s="58" t="s">
        <v>7</v>
      </c>
      <c r="B26" s="48" t="s">
        <v>43</v>
      </c>
      <c r="C26" s="48">
        <v>2.0</v>
      </c>
      <c r="D26" s="48">
        <v>388.0</v>
      </c>
      <c r="E26" s="59">
        <f>IFERROR(__xludf.DUMMYFUNCTION("""COMPUTED_VALUE"""),220.0)</f>
        <v>220</v>
      </c>
      <c r="F26" s="59">
        <f>IFERROR(__xludf.DUMMYFUNCTION("""COMPUTED_VALUE"""),2.0)</f>
        <v>2</v>
      </c>
      <c r="G26" s="59">
        <f>IFERROR(__xludf.DUMMYFUNCTION("""COMPUTED_VALUE"""),0.0)</f>
        <v>0</v>
      </c>
      <c r="H26" s="59">
        <f>IFERROR(__xludf.DUMMYFUNCTION("""COMPUTED_VALUE"""),220.0)</f>
        <v>220</v>
      </c>
      <c r="I26" s="57">
        <f>IFERROR(__xludf.DUMMYFUNCTION("""COMPUTED_VALUE"""),0.0)</f>
        <v>0</v>
      </c>
      <c r="J26" s="57">
        <f>IFERROR(__xludf.DUMMYFUNCTION("""COMPUTED_VALUE"""),1.0)</f>
        <v>1</v>
      </c>
      <c r="K26" s="57">
        <f>IFERROR(__xludf.DUMMYFUNCTION("""COMPUTED_VALUE"""),2.0)</f>
        <v>2</v>
      </c>
      <c r="L26" s="57">
        <f>IFERROR(__xludf.DUMMYFUNCTION("""COMPUTED_VALUE"""),0.0)</f>
        <v>0</v>
      </c>
      <c r="M26" s="57">
        <f>IFERROR(__xludf.DUMMYFUNCTION("""COMPUTED_VALUE"""),0.0)</f>
        <v>0</v>
      </c>
      <c r="N26" s="57">
        <f>IFERROR(__xludf.DUMMYFUNCTION("""COMPUTED_VALUE"""),0.0)</f>
        <v>0</v>
      </c>
      <c r="O26" s="57">
        <f>IFERROR(__xludf.DUMMYFUNCTION("""COMPUTED_VALUE"""),0.0)</f>
        <v>0</v>
      </c>
      <c r="P26" s="57">
        <f>IFERROR(__xludf.DUMMYFUNCTION("""COMPUTED_VALUE"""),0.0)</f>
        <v>0</v>
      </c>
      <c r="Q26" s="57">
        <f>IFERROR(__xludf.DUMMYFUNCTION("""COMPUTED_VALUE"""),2.0)</f>
        <v>2</v>
      </c>
      <c r="R26" s="57">
        <f>IFERROR(__xludf.DUMMYFUNCTION("""COMPUTED_VALUE"""),1.0)</f>
        <v>1</v>
      </c>
      <c r="S26" s="57">
        <f>IFERROR(__xludf.DUMMYFUNCTION("""COMPUTED_VALUE"""),1.0)</f>
        <v>1</v>
      </c>
      <c r="T26" s="57">
        <f>IFERROR(__xludf.DUMMYFUNCTION("""COMPUTED_VALUE"""),0.0)</f>
        <v>0</v>
      </c>
      <c r="U26" s="57">
        <f>IFERROR(__xludf.DUMMYFUNCTION("""COMPUTED_VALUE"""),0.0)</f>
        <v>0</v>
      </c>
      <c r="V26" s="57">
        <f>IFERROR(__xludf.DUMMYFUNCTION("""COMPUTED_VALUE"""),0.0)</f>
        <v>0</v>
      </c>
      <c r="W26" s="57">
        <f>IFERROR(__xludf.DUMMYFUNCTION("""COMPUTED_VALUE"""),0.0)</f>
        <v>0</v>
      </c>
      <c r="X26" s="57">
        <f>IFERROR(__xludf.DUMMYFUNCTION("""COMPUTED_VALUE"""),0.0)</f>
        <v>0</v>
      </c>
      <c r="Y26" s="57">
        <f>IFERROR(__xludf.DUMMYFUNCTION("""COMPUTED_VALUE"""),27.0)</f>
        <v>27</v>
      </c>
      <c r="Z26" s="57">
        <f>IFERROR(__xludf.DUMMYFUNCTION("""COMPUTED_VALUE"""),0.0)</f>
        <v>0</v>
      </c>
      <c r="AA26" s="57">
        <f>IFERROR(__xludf.DUMMYFUNCTION("""COMPUTED_VALUE"""),0.0)</f>
        <v>0</v>
      </c>
      <c r="AB26" s="57">
        <f>IFERROR(__xludf.DUMMYFUNCTION("""COMPUTED_VALUE"""),0.0)</f>
        <v>0</v>
      </c>
      <c r="AC26" s="57">
        <f>IFERROR(__xludf.DUMMYFUNCTION("""COMPUTED_VALUE"""),0.0)</f>
        <v>0</v>
      </c>
      <c r="AD26" s="57">
        <f>IFERROR(__xludf.DUMMYFUNCTION("""COMPUTED_VALUE"""),0.0)</f>
        <v>0</v>
      </c>
      <c r="AE26" s="57">
        <f>IFERROR(__xludf.DUMMYFUNCTION("""COMPUTED_VALUE"""),1.0)</f>
        <v>1</v>
      </c>
      <c r="AF26" s="57">
        <f>IFERROR(__xludf.DUMMYFUNCTION("""COMPUTED_VALUE"""),0.0)</f>
        <v>0</v>
      </c>
      <c r="AG26" s="57">
        <f>IFERROR(__xludf.DUMMYFUNCTION("""COMPUTED_VALUE"""),0.0)</f>
        <v>0</v>
      </c>
      <c r="AH26" s="57">
        <f>IFERROR(__xludf.DUMMYFUNCTION("""COMPUTED_VALUE"""),1.0)</f>
        <v>1</v>
      </c>
      <c r="AI26" s="57">
        <f>IFERROR(__xludf.DUMMYFUNCTION("""COMPUTED_VALUE"""),1.0)</f>
        <v>1</v>
      </c>
      <c r="AJ26" s="57">
        <f>IFERROR(__xludf.DUMMYFUNCTION("""COMPUTED_VALUE"""),0.0)</f>
        <v>0</v>
      </c>
      <c r="AK26" s="57">
        <f>IFERROR(__xludf.DUMMYFUNCTION("""COMPUTED_VALUE"""),0.0)</f>
        <v>0</v>
      </c>
      <c r="AL26" s="57">
        <f>IFERROR(__xludf.DUMMYFUNCTION("""COMPUTED_VALUE"""),0.0)</f>
        <v>0</v>
      </c>
      <c r="AM26" s="57">
        <f>IFERROR(__xludf.DUMMYFUNCTION("""COMPUTED_VALUE"""),41.0)</f>
        <v>41</v>
      </c>
      <c r="AN26" s="57">
        <f>IFERROR(__xludf.DUMMYFUNCTION("""COMPUTED_VALUE"""),2.0)</f>
        <v>2</v>
      </c>
      <c r="AO26" s="57">
        <f>IFERROR(__xludf.DUMMYFUNCTION("""COMPUTED_VALUE"""),8.0)</f>
        <v>8</v>
      </c>
      <c r="AP26" s="57">
        <f>IFERROR(__xludf.DUMMYFUNCTION("""COMPUTED_VALUE"""),0.0)</f>
        <v>0</v>
      </c>
      <c r="AQ26" s="57">
        <f>IFERROR(__xludf.DUMMYFUNCTION("""COMPUTED_VALUE"""),2.0)</f>
        <v>2</v>
      </c>
      <c r="AR26" s="57">
        <f>IFERROR(__xludf.DUMMYFUNCTION("""COMPUTED_VALUE"""),26.0)</f>
        <v>26</v>
      </c>
      <c r="AS26" s="57">
        <f>IFERROR(__xludf.DUMMYFUNCTION("""COMPUTED_VALUE"""),1.0)</f>
        <v>1</v>
      </c>
      <c r="AT26" s="57">
        <f>IFERROR(__xludf.DUMMYFUNCTION("""COMPUTED_VALUE"""),0.0)</f>
        <v>0</v>
      </c>
      <c r="AU26" s="57">
        <f>IFERROR(__xludf.DUMMYFUNCTION("""COMPUTED_VALUE"""),103.0)</f>
        <v>103</v>
      </c>
      <c r="AV26" s="57">
        <f>IFERROR(__xludf.DUMMYFUNCTION("""COMPUTED_VALUE"""),0.0)</f>
        <v>0</v>
      </c>
      <c r="AW26" s="57">
        <f>IFERROR(__xludf.DUMMYFUNCTION("""COMPUTED_VALUE"""),1.0)</f>
        <v>1</v>
      </c>
      <c r="AX26" s="45">
        <f t="shared" si="2"/>
        <v>221</v>
      </c>
    </row>
    <row r="27" ht="15.75" customHeight="1">
      <c r="A27" s="58" t="s">
        <v>7</v>
      </c>
      <c r="B27" s="48" t="s">
        <v>44</v>
      </c>
      <c r="C27" s="48">
        <v>1.0</v>
      </c>
      <c r="D27" s="48">
        <v>561.0</v>
      </c>
      <c r="E27" s="59">
        <f>IFERROR(__xludf.DUMMYFUNCTION("""COMPUTED_VALUE"""),253.0)</f>
        <v>253</v>
      </c>
      <c r="F27" s="59">
        <f>IFERROR(__xludf.DUMMYFUNCTION("""COMPUTED_VALUE"""),4.0)</f>
        <v>4</v>
      </c>
      <c r="G27" s="59">
        <f>IFERROR(__xludf.DUMMYFUNCTION("""COMPUTED_VALUE"""),3.0)</f>
        <v>3</v>
      </c>
      <c r="H27" s="59">
        <f>IFERROR(__xludf.DUMMYFUNCTION("""COMPUTED_VALUE"""),250.0)</f>
        <v>250</v>
      </c>
      <c r="I27" s="57">
        <f>IFERROR(__xludf.DUMMYFUNCTION("""COMPUTED_VALUE"""),3.0)</f>
        <v>3</v>
      </c>
      <c r="J27" s="57">
        <f>IFERROR(__xludf.DUMMYFUNCTION("""COMPUTED_VALUE"""),1.0)</f>
        <v>1</v>
      </c>
      <c r="K27" s="57">
        <f>IFERROR(__xludf.DUMMYFUNCTION("""COMPUTED_VALUE"""),2.0)</f>
        <v>2</v>
      </c>
      <c r="L27" s="57">
        <f>IFERROR(__xludf.DUMMYFUNCTION("""COMPUTED_VALUE"""),0.0)</f>
        <v>0</v>
      </c>
      <c r="M27" s="57">
        <f>IFERROR(__xludf.DUMMYFUNCTION("""COMPUTED_VALUE"""),0.0)</f>
        <v>0</v>
      </c>
      <c r="N27" s="57">
        <f>IFERROR(__xludf.DUMMYFUNCTION("""COMPUTED_VALUE"""),0.0)</f>
        <v>0</v>
      </c>
      <c r="O27" s="57">
        <f>IFERROR(__xludf.DUMMYFUNCTION("""COMPUTED_VALUE"""),0.0)</f>
        <v>0</v>
      </c>
      <c r="P27" s="57">
        <f>IFERROR(__xludf.DUMMYFUNCTION("""COMPUTED_VALUE"""),1.0)</f>
        <v>1</v>
      </c>
      <c r="Q27" s="57">
        <f>IFERROR(__xludf.DUMMYFUNCTION("""COMPUTED_VALUE"""),2.0)</f>
        <v>2</v>
      </c>
      <c r="R27" s="57">
        <f>IFERROR(__xludf.DUMMYFUNCTION("""COMPUTED_VALUE"""),20.0)</f>
        <v>20</v>
      </c>
      <c r="S27" s="57">
        <f>IFERROR(__xludf.DUMMYFUNCTION("""COMPUTED_VALUE"""),0.0)</f>
        <v>0</v>
      </c>
      <c r="T27" s="57">
        <f>IFERROR(__xludf.DUMMYFUNCTION("""COMPUTED_VALUE"""),0.0)</f>
        <v>0</v>
      </c>
      <c r="U27" s="57">
        <f>IFERROR(__xludf.DUMMYFUNCTION("""COMPUTED_VALUE"""),1.0)</f>
        <v>1</v>
      </c>
      <c r="V27" s="57">
        <f>IFERROR(__xludf.DUMMYFUNCTION("""COMPUTED_VALUE"""),1.0)</f>
        <v>1</v>
      </c>
      <c r="W27" s="57">
        <f>IFERROR(__xludf.DUMMYFUNCTION("""COMPUTED_VALUE"""),0.0)</f>
        <v>0</v>
      </c>
      <c r="X27" s="57">
        <f>IFERROR(__xludf.DUMMYFUNCTION("""COMPUTED_VALUE"""),1.0)</f>
        <v>1</v>
      </c>
      <c r="Y27" s="57">
        <f>IFERROR(__xludf.DUMMYFUNCTION("""COMPUTED_VALUE"""),1.0)</f>
        <v>1</v>
      </c>
      <c r="Z27" s="57">
        <f>IFERROR(__xludf.DUMMYFUNCTION("""COMPUTED_VALUE"""),1.0)</f>
        <v>1</v>
      </c>
      <c r="AA27" s="57">
        <f>IFERROR(__xludf.DUMMYFUNCTION("""COMPUTED_VALUE"""),1.0)</f>
        <v>1</v>
      </c>
      <c r="AB27" s="57">
        <f>IFERROR(__xludf.DUMMYFUNCTION("""COMPUTED_VALUE"""),0.0)</f>
        <v>0</v>
      </c>
      <c r="AC27" s="57">
        <f>IFERROR(__xludf.DUMMYFUNCTION("""COMPUTED_VALUE"""),1.0)</f>
        <v>1</v>
      </c>
      <c r="AD27" s="57">
        <f>IFERROR(__xludf.DUMMYFUNCTION("""COMPUTED_VALUE"""),22.0)</f>
        <v>22</v>
      </c>
      <c r="AE27" s="57">
        <f>IFERROR(__xludf.DUMMYFUNCTION("""COMPUTED_VALUE"""),0.0)</f>
        <v>0</v>
      </c>
      <c r="AF27" s="57">
        <f>IFERROR(__xludf.DUMMYFUNCTION("""COMPUTED_VALUE"""),0.0)</f>
        <v>0</v>
      </c>
      <c r="AG27" s="57">
        <f>IFERROR(__xludf.DUMMYFUNCTION("""COMPUTED_VALUE"""),0.0)</f>
        <v>0</v>
      </c>
      <c r="AH27" s="57">
        <f>IFERROR(__xludf.DUMMYFUNCTION("""COMPUTED_VALUE"""),1.0)</f>
        <v>1</v>
      </c>
      <c r="AI27" s="57">
        <f>IFERROR(__xludf.DUMMYFUNCTION("""COMPUTED_VALUE"""),0.0)</f>
        <v>0</v>
      </c>
      <c r="AJ27" s="57">
        <f>IFERROR(__xludf.DUMMYFUNCTION("""COMPUTED_VALUE"""),0.0)</f>
        <v>0</v>
      </c>
      <c r="AK27" s="57">
        <f>IFERROR(__xludf.DUMMYFUNCTION("""COMPUTED_VALUE"""),0.0)</f>
        <v>0</v>
      </c>
      <c r="AL27" s="57">
        <f>IFERROR(__xludf.DUMMYFUNCTION("""COMPUTED_VALUE"""),0.0)</f>
        <v>0</v>
      </c>
      <c r="AM27" s="57">
        <f>IFERROR(__xludf.DUMMYFUNCTION("""COMPUTED_VALUE"""),17.0)</f>
        <v>17</v>
      </c>
      <c r="AN27" s="57">
        <f>IFERROR(__xludf.DUMMYFUNCTION("""COMPUTED_VALUE"""),0.0)</f>
        <v>0</v>
      </c>
      <c r="AO27" s="57">
        <f>IFERROR(__xludf.DUMMYFUNCTION("""COMPUTED_VALUE"""),1.0)</f>
        <v>1</v>
      </c>
      <c r="AP27" s="57">
        <f>IFERROR(__xludf.DUMMYFUNCTION("""COMPUTED_VALUE"""),0.0)</f>
        <v>0</v>
      </c>
      <c r="AQ27" s="57">
        <f>IFERROR(__xludf.DUMMYFUNCTION("""COMPUTED_VALUE"""),0.0)</f>
        <v>0</v>
      </c>
      <c r="AR27" s="57">
        <f>IFERROR(__xludf.DUMMYFUNCTION("""COMPUTED_VALUE"""),22.0)</f>
        <v>22</v>
      </c>
      <c r="AS27" s="57">
        <f>IFERROR(__xludf.DUMMYFUNCTION("""COMPUTED_VALUE"""),3.0)</f>
        <v>3</v>
      </c>
      <c r="AT27" s="57">
        <f>IFERROR(__xludf.DUMMYFUNCTION("""COMPUTED_VALUE"""),0.0)</f>
        <v>0</v>
      </c>
      <c r="AU27" s="57">
        <f>IFERROR(__xludf.DUMMYFUNCTION("""COMPUTED_VALUE"""),160.0)</f>
        <v>160</v>
      </c>
      <c r="AV27" s="57">
        <f>IFERROR(__xludf.DUMMYFUNCTION("""COMPUTED_VALUE"""),5.0)</f>
        <v>5</v>
      </c>
      <c r="AW27" s="57">
        <f>IFERROR(__xludf.DUMMYFUNCTION("""COMPUTED_VALUE"""),4.0)</f>
        <v>4</v>
      </c>
      <c r="AX27" s="45">
        <f t="shared" si="2"/>
        <v>271</v>
      </c>
    </row>
    <row r="28" ht="15.75" customHeight="1">
      <c r="A28" s="58" t="s">
        <v>7</v>
      </c>
      <c r="B28" s="48" t="s">
        <v>45</v>
      </c>
      <c r="C28" s="48">
        <v>1.0</v>
      </c>
      <c r="D28" s="48">
        <v>252.0</v>
      </c>
      <c r="E28" s="59">
        <f>IFERROR(__xludf.DUMMYFUNCTION("""COMPUTED_VALUE"""),111.0)</f>
        <v>111</v>
      </c>
      <c r="F28" s="59">
        <f>IFERROR(__xludf.DUMMYFUNCTION("""COMPUTED_VALUE"""),2.0)</f>
        <v>2</v>
      </c>
      <c r="G28" s="59">
        <f>IFERROR(__xludf.DUMMYFUNCTION("""COMPUTED_VALUE"""),2.0)</f>
        <v>2</v>
      </c>
      <c r="H28" s="59">
        <f>IFERROR(__xludf.DUMMYFUNCTION("""COMPUTED_VALUE"""),109.0)</f>
        <v>109</v>
      </c>
      <c r="I28" s="57">
        <f>IFERROR(__xludf.DUMMYFUNCTION("""COMPUTED_VALUE"""),0.0)</f>
        <v>0</v>
      </c>
      <c r="J28" s="57">
        <f>IFERROR(__xludf.DUMMYFUNCTION("""COMPUTED_VALUE"""),8.0)</f>
        <v>8</v>
      </c>
      <c r="K28" s="57">
        <f>IFERROR(__xludf.DUMMYFUNCTION("""COMPUTED_VALUE"""),0.0)</f>
        <v>0</v>
      </c>
      <c r="L28" s="57">
        <f>IFERROR(__xludf.DUMMYFUNCTION("""COMPUTED_VALUE"""),0.0)</f>
        <v>0</v>
      </c>
      <c r="M28" s="57">
        <f>IFERROR(__xludf.DUMMYFUNCTION("""COMPUTED_VALUE"""),1.0)</f>
        <v>1</v>
      </c>
      <c r="N28" s="57">
        <f>IFERROR(__xludf.DUMMYFUNCTION("""COMPUTED_VALUE"""),0.0)</f>
        <v>0</v>
      </c>
      <c r="O28" s="57">
        <f>IFERROR(__xludf.DUMMYFUNCTION("""COMPUTED_VALUE"""),0.0)</f>
        <v>0</v>
      </c>
      <c r="P28" s="57">
        <f>IFERROR(__xludf.DUMMYFUNCTION("""COMPUTED_VALUE"""),0.0)</f>
        <v>0</v>
      </c>
      <c r="Q28" s="57">
        <f>IFERROR(__xludf.DUMMYFUNCTION("""COMPUTED_VALUE"""),2.0)</f>
        <v>2</v>
      </c>
      <c r="R28" s="57">
        <f>IFERROR(__xludf.DUMMYFUNCTION("""COMPUTED_VALUE"""),1.0)</f>
        <v>1</v>
      </c>
      <c r="S28" s="57">
        <f>IFERROR(__xludf.DUMMYFUNCTION("""COMPUTED_VALUE"""),0.0)</f>
        <v>0</v>
      </c>
      <c r="T28" s="57">
        <f>IFERROR(__xludf.DUMMYFUNCTION("""COMPUTED_VALUE"""),0.0)</f>
        <v>0</v>
      </c>
      <c r="U28" s="57">
        <f>IFERROR(__xludf.DUMMYFUNCTION("""COMPUTED_VALUE"""),0.0)</f>
        <v>0</v>
      </c>
      <c r="V28" s="57">
        <f>IFERROR(__xludf.DUMMYFUNCTION("""COMPUTED_VALUE"""),0.0)</f>
        <v>0</v>
      </c>
      <c r="W28" s="57">
        <f>IFERROR(__xludf.DUMMYFUNCTION("""COMPUTED_VALUE"""),0.0)</f>
        <v>0</v>
      </c>
      <c r="X28" s="57">
        <f>IFERROR(__xludf.DUMMYFUNCTION("""COMPUTED_VALUE"""),0.0)</f>
        <v>0</v>
      </c>
      <c r="Y28" s="57">
        <f>IFERROR(__xludf.DUMMYFUNCTION("""COMPUTED_VALUE"""),1.0)</f>
        <v>1</v>
      </c>
      <c r="Z28" s="57">
        <f>IFERROR(__xludf.DUMMYFUNCTION("""COMPUTED_VALUE"""),0.0)</f>
        <v>0</v>
      </c>
      <c r="AA28" s="57">
        <f>IFERROR(__xludf.DUMMYFUNCTION("""COMPUTED_VALUE"""),0.0)</f>
        <v>0</v>
      </c>
      <c r="AB28" s="57">
        <f>IFERROR(__xludf.DUMMYFUNCTION("""COMPUTED_VALUE"""),0.0)</f>
        <v>0</v>
      </c>
      <c r="AC28" s="57">
        <f>IFERROR(__xludf.DUMMYFUNCTION("""COMPUTED_VALUE"""),0.0)</f>
        <v>0</v>
      </c>
      <c r="AD28" s="57">
        <f>IFERROR(__xludf.DUMMYFUNCTION("""COMPUTED_VALUE"""),0.0)</f>
        <v>0</v>
      </c>
      <c r="AE28" s="57">
        <f>IFERROR(__xludf.DUMMYFUNCTION("""COMPUTED_VALUE"""),0.0)</f>
        <v>0</v>
      </c>
      <c r="AF28" s="57">
        <f>IFERROR(__xludf.DUMMYFUNCTION("""COMPUTED_VALUE"""),0.0)</f>
        <v>0</v>
      </c>
      <c r="AG28" s="57">
        <f>IFERROR(__xludf.DUMMYFUNCTION("""COMPUTED_VALUE"""),0.0)</f>
        <v>0</v>
      </c>
      <c r="AH28" s="57">
        <f>IFERROR(__xludf.DUMMYFUNCTION("""COMPUTED_VALUE"""),0.0)</f>
        <v>0</v>
      </c>
      <c r="AI28" s="57">
        <f>IFERROR(__xludf.DUMMYFUNCTION("""COMPUTED_VALUE"""),0.0)</f>
        <v>0</v>
      </c>
      <c r="AJ28" s="57">
        <f>IFERROR(__xludf.DUMMYFUNCTION("""COMPUTED_VALUE"""),0.0)</f>
        <v>0</v>
      </c>
      <c r="AK28" s="57">
        <f>IFERROR(__xludf.DUMMYFUNCTION("""COMPUTED_VALUE"""),0.0)</f>
        <v>0</v>
      </c>
      <c r="AL28" s="57">
        <f>IFERROR(__xludf.DUMMYFUNCTION("""COMPUTED_VALUE"""),0.0)</f>
        <v>0</v>
      </c>
      <c r="AM28" s="57">
        <f>IFERROR(__xludf.DUMMYFUNCTION("""COMPUTED_VALUE"""),11.0)</f>
        <v>11</v>
      </c>
      <c r="AN28" s="57">
        <f>IFERROR(__xludf.DUMMYFUNCTION("""COMPUTED_VALUE"""),0.0)</f>
        <v>0</v>
      </c>
      <c r="AO28" s="57">
        <f>IFERROR(__xludf.DUMMYFUNCTION("""COMPUTED_VALUE"""),0.0)</f>
        <v>0</v>
      </c>
      <c r="AP28" s="57">
        <f>IFERROR(__xludf.DUMMYFUNCTION("""COMPUTED_VALUE"""),0.0)</f>
        <v>0</v>
      </c>
      <c r="AQ28" s="57">
        <f>IFERROR(__xludf.DUMMYFUNCTION("""COMPUTED_VALUE"""),0.0)</f>
        <v>0</v>
      </c>
      <c r="AR28" s="57">
        <f>IFERROR(__xludf.DUMMYFUNCTION("""COMPUTED_VALUE"""),4.0)</f>
        <v>4</v>
      </c>
      <c r="AS28" s="57">
        <f>IFERROR(__xludf.DUMMYFUNCTION("""COMPUTED_VALUE"""),2.0)</f>
        <v>2</v>
      </c>
      <c r="AT28" s="57">
        <f>IFERROR(__xludf.DUMMYFUNCTION("""COMPUTED_VALUE"""),0.0)</f>
        <v>0</v>
      </c>
      <c r="AU28" s="57">
        <f>IFERROR(__xludf.DUMMYFUNCTION("""COMPUTED_VALUE"""),78.0)</f>
        <v>78</v>
      </c>
      <c r="AV28" s="57">
        <f>IFERROR(__xludf.DUMMYFUNCTION("""COMPUTED_VALUE"""),1.0)</f>
        <v>1</v>
      </c>
      <c r="AW28" s="57">
        <f>IFERROR(__xludf.DUMMYFUNCTION("""COMPUTED_VALUE"""),0.0)</f>
        <v>0</v>
      </c>
      <c r="AX28" s="45">
        <f t="shared" si="2"/>
        <v>109</v>
      </c>
    </row>
    <row r="29" ht="15.75" customHeight="1">
      <c r="A29" s="58" t="s">
        <v>7</v>
      </c>
      <c r="B29" s="48" t="s">
        <v>46</v>
      </c>
      <c r="C29" s="48">
        <v>1.0</v>
      </c>
      <c r="D29" s="48">
        <v>569.0</v>
      </c>
      <c r="E29" s="55">
        <f>IFERROR(__xludf.DUMMYFUNCTION("""COMPUTED_VALUE"""),305.0)</f>
        <v>305</v>
      </c>
      <c r="F29" s="55">
        <f>IFERROR(__xludf.DUMMYFUNCTION("""COMPUTED_VALUE"""),2.0)</f>
        <v>2</v>
      </c>
      <c r="G29" s="55">
        <f>IFERROR(__xludf.DUMMYFUNCTION("""COMPUTED_VALUE"""),1.0)</f>
        <v>1</v>
      </c>
      <c r="H29" s="55">
        <f>IFERROR(__xludf.DUMMYFUNCTION("""COMPUTED_VALUE"""),303.0)</f>
        <v>303</v>
      </c>
      <c r="I29" s="56">
        <f>IFERROR(__xludf.DUMMYFUNCTION("""COMPUTED_VALUE"""),1.0)</f>
        <v>1</v>
      </c>
      <c r="J29" s="56">
        <f>IFERROR(__xludf.DUMMYFUNCTION("""COMPUTED_VALUE"""),1.0)</f>
        <v>1</v>
      </c>
      <c r="K29" s="56">
        <f>IFERROR(__xludf.DUMMYFUNCTION("""COMPUTED_VALUE"""),0.0)</f>
        <v>0</v>
      </c>
      <c r="L29" s="56">
        <f>IFERROR(__xludf.DUMMYFUNCTION("""COMPUTED_VALUE"""),0.0)</f>
        <v>0</v>
      </c>
      <c r="M29" s="56">
        <f>IFERROR(__xludf.DUMMYFUNCTION("""COMPUTED_VALUE"""),0.0)</f>
        <v>0</v>
      </c>
      <c r="N29" s="56">
        <f>IFERROR(__xludf.DUMMYFUNCTION("""COMPUTED_VALUE"""),0.0)</f>
        <v>0</v>
      </c>
      <c r="O29" s="56">
        <f>IFERROR(__xludf.DUMMYFUNCTION("""COMPUTED_VALUE"""),0.0)</f>
        <v>0</v>
      </c>
      <c r="P29" s="56">
        <f>IFERROR(__xludf.DUMMYFUNCTION("""COMPUTED_VALUE"""),0.0)</f>
        <v>0</v>
      </c>
      <c r="Q29" s="56">
        <f>IFERROR(__xludf.DUMMYFUNCTION("""COMPUTED_VALUE"""),0.0)</f>
        <v>0</v>
      </c>
      <c r="R29" s="56">
        <f>IFERROR(__xludf.DUMMYFUNCTION("""COMPUTED_VALUE"""),1.0)</f>
        <v>1</v>
      </c>
      <c r="S29" s="56">
        <f>IFERROR(__xludf.DUMMYFUNCTION("""COMPUTED_VALUE"""),3.0)</f>
        <v>3</v>
      </c>
      <c r="T29" s="56">
        <f>IFERROR(__xludf.DUMMYFUNCTION("""COMPUTED_VALUE"""),0.0)</f>
        <v>0</v>
      </c>
      <c r="U29" s="56">
        <f>IFERROR(__xludf.DUMMYFUNCTION("""COMPUTED_VALUE"""),0.0)</f>
        <v>0</v>
      </c>
      <c r="V29" s="56">
        <f>IFERROR(__xludf.DUMMYFUNCTION("""COMPUTED_VALUE"""),0.0)</f>
        <v>0</v>
      </c>
      <c r="W29" s="56">
        <f>IFERROR(__xludf.DUMMYFUNCTION("""COMPUTED_VALUE"""),0.0)</f>
        <v>0</v>
      </c>
      <c r="X29" s="56">
        <f>IFERROR(__xludf.DUMMYFUNCTION("""COMPUTED_VALUE"""),0.0)</f>
        <v>0</v>
      </c>
      <c r="Y29" s="56">
        <f>IFERROR(__xludf.DUMMYFUNCTION("""COMPUTED_VALUE"""),12.0)</f>
        <v>12</v>
      </c>
      <c r="Z29" s="56">
        <f>IFERROR(__xludf.DUMMYFUNCTION("""COMPUTED_VALUE"""),0.0)</f>
        <v>0</v>
      </c>
      <c r="AA29" s="56">
        <f>IFERROR(__xludf.DUMMYFUNCTION("""COMPUTED_VALUE"""),0.0)</f>
        <v>0</v>
      </c>
      <c r="AB29" s="56">
        <f>IFERROR(__xludf.DUMMYFUNCTION("""COMPUTED_VALUE"""),0.0)</f>
        <v>0</v>
      </c>
      <c r="AC29" s="56">
        <f>IFERROR(__xludf.DUMMYFUNCTION("""COMPUTED_VALUE"""),0.0)</f>
        <v>0</v>
      </c>
      <c r="AD29" s="56">
        <f>IFERROR(__xludf.DUMMYFUNCTION("""COMPUTED_VALUE"""),0.0)</f>
        <v>0</v>
      </c>
      <c r="AE29" s="56">
        <f>IFERROR(__xludf.DUMMYFUNCTION("""COMPUTED_VALUE"""),0.0)</f>
        <v>0</v>
      </c>
      <c r="AF29" s="56">
        <f>IFERROR(__xludf.DUMMYFUNCTION("""COMPUTED_VALUE"""),0.0)</f>
        <v>0</v>
      </c>
      <c r="AG29" s="56">
        <f>IFERROR(__xludf.DUMMYFUNCTION("""COMPUTED_VALUE"""),0.0)</f>
        <v>0</v>
      </c>
      <c r="AH29" s="56">
        <f>IFERROR(__xludf.DUMMYFUNCTION("""COMPUTED_VALUE"""),0.0)</f>
        <v>0</v>
      </c>
      <c r="AI29" s="56">
        <f>IFERROR(__xludf.DUMMYFUNCTION("""COMPUTED_VALUE"""),0.0)</f>
        <v>0</v>
      </c>
      <c r="AJ29" s="56">
        <f>IFERROR(__xludf.DUMMYFUNCTION("""COMPUTED_VALUE"""),0.0)</f>
        <v>0</v>
      </c>
      <c r="AK29" s="56">
        <f>IFERROR(__xludf.DUMMYFUNCTION("""COMPUTED_VALUE"""),0.0)</f>
        <v>0</v>
      </c>
      <c r="AL29" s="56">
        <f>IFERROR(__xludf.DUMMYFUNCTION("""COMPUTED_VALUE"""),0.0)</f>
        <v>0</v>
      </c>
      <c r="AM29" s="56">
        <f>IFERROR(__xludf.DUMMYFUNCTION("""COMPUTED_VALUE"""),6.0)</f>
        <v>6</v>
      </c>
      <c r="AN29" s="56">
        <f>IFERROR(__xludf.DUMMYFUNCTION("""COMPUTED_VALUE"""),0.0)</f>
        <v>0</v>
      </c>
      <c r="AO29" s="56">
        <f>IFERROR(__xludf.DUMMYFUNCTION("""COMPUTED_VALUE"""),0.0)</f>
        <v>0</v>
      </c>
      <c r="AP29" s="56">
        <f>IFERROR(__xludf.DUMMYFUNCTION("""COMPUTED_VALUE"""),1.0)</f>
        <v>1</v>
      </c>
      <c r="AQ29" s="56">
        <f>IFERROR(__xludf.DUMMYFUNCTION("""COMPUTED_VALUE"""),1.0)</f>
        <v>1</v>
      </c>
      <c r="AR29" s="56">
        <f>IFERROR(__xludf.DUMMYFUNCTION("""COMPUTED_VALUE"""),2.0)</f>
        <v>2</v>
      </c>
      <c r="AS29" s="56">
        <f>IFERROR(__xludf.DUMMYFUNCTION("""COMPUTED_VALUE"""),0.0)</f>
        <v>0</v>
      </c>
      <c r="AT29" s="56">
        <f>IFERROR(__xludf.DUMMYFUNCTION("""COMPUTED_VALUE"""),0.0)</f>
        <v>0</v>
      </c>
      <c r="AU29" s="56">
        <f>IFERROR(__xludf.DUMMYFUNCTION("""COMPUTED_VALUE"""),267.0)</f>
        <v>267</v>
      </c>
      <c r="AV29" s="56">
        <f>IFERROR(__xludf.DUMMYFUNCTION("""COMPUTED_VALUE"""),0.0)</f>
        <v>0</v>
      </c>
      <c r="AW29" s="56">
        <f>IFERROR(__xludf.DUMMYFUNCTION("""COMPUTED_VALUE"""),6.0)</f>
        <v>6</v>
      </c>
      <c r="AX29" s="45">
        <f t="shared" si="2"/>
        <v>301</v>
      </c>
    </row>
    <row r="30" ht="15.75" customHeight="1">
      <c r="A30" s="58" t="s">
        <v>7</v>
      </c>
      <c r="B30" s="48" t="s">
        <v>46</v>
      </c>
      <c r="C30" s="48">
        <v>2.0</v>
      </c>
      <c r="D30" s="48">
        <v>94.0</v>
      </c>
      <c r="E30" s="55">
        <f>IFERROR(__xludf.DUMMYFUNCTION("""COMPUTED_VALUE"""),37.0)</f>
        <v>37</v>
      </c>
      <c r="F30" s="55">
        <f>IFERROR(__xludf.DUMMYFUNCTION("""COMPUTED_VALUE"""),2.0)</f>
        <v>2</v>
      </c>
      <c r="G30" s="55">
        <f>IFERROR(__xludf.DUMMYFUNCTION("""COMPUTED_VALUE"""),2.0)</f>
        <v>2</v>
      </c>
      <c r="H30" s="55">
        <f>IFERROR(__xludf.DUMMYFUNCTION("""COMPUTED_VALUE"""),35.0)</f>
        <v>35</v>
      </c>
      <c r="I30" s="56">
        <f>IFERROR(__xludf.DUMMYFUNCTION("""COMPUTED_VALUE"""),0.0)</f>
        <v>0</v>
      </c>
      <c r="J30" s="56">
        <f>IFERROR(__xludf.DUMMYFUNCTION("""COMPUTED_VALUE"""),0.0)</f>
        <v>0</v>
      </c>
      <c r="K30" s="56">
        <f>IFERROR(__xludf.DUMMYFUNCTION("""COMPUTED_VALUE"""),0.0)</f>
        <v>0</v>
      </c>
      <c r="L30" s="56">
        <f>IFERROR(__xludf.DUMMYFUNCTION("""COMPUTED_VALUE"""),0.0)</f>
        <v>0</v>
      </c>
      <c r="M30" s="56">
        <f>IFERROR(__xludf.DUMMYFUNCTION("""COMPUTED_VALUE"""),0.0)</f>
        <v>0</v>
      </c>
      <c r="N30" s="56">
        <f>IFERROR(__xludf.DUMMYFUNCTION("""COMPUTED_VALUE"""),0.0)</f>
        <v>0</v>
      </c>
      <c r="O30" s="56">
        <f>IFERROR(__xludf.DUMMYFUNCTION("""COMPUTED_VALUE"""),0.0)</f>
        <v>0</v>
      </c>
      <c r="P30" s="56">
        <f>IFERROR(__xludf.DUMMYFUNCTION("""COMPUTED_VALUE"""),0.0)</f>
        <v>0</v>
      </c>
      <c r="Q30" s="56">
        <f>IFERROR(__xludf.DUMMYFUNCTION("""COMPUTED_VALUE"""),0.0)</f>
        <v>0</v>
      </c>
      <c r="R30" s="56">
        <f>IFERROR(__xludf.DUMMYFUNCTION("""COMPUTED_VALUE"""),0.0)</f>
        <v>0</v>
      </c>
      <c r="S30" s="56">
        <f>IFERROR(__xludf.DUMMYFUNCTION("""COMPUTED_VALUE"""),1.0)</f>
        <v>1</v>
      </c>
      <c r="T30" s="56">
        <f>IFERROR(__xludf.DUMMYFUNCTION("""COMPUTED_VALUE"""),0.0)</f>
        <v>0</v>
      </c>
      <c r="U30" s="56">
        <f>IFERROR(__xludf.DUMMYFUNCTION("""COMPUTED_VALUE"""),0.0)</f>
        <v>0</v>
      </c>
      <c r="V30" s="56">
        <f>IFERROR(__xludf.DUMMYFUNCTION("""COMPUTED_VALUE"""),0.0)</f>
        <v>0</v>
      </c>
      <c r="W30" s="56">
        <f>IFERROR(__xludf.DUMMYFUNCTION("""COMPUTED_VALUE"""),0.0)</f>
        <v>0</v>
      </c>
      <c r="X30" s="56">
        <f>IFERROR(__xludf.DUMMYFUNCTION("""COMPUTED_VALUE"""),0.0)</f>
        <v>0</v>
      </c>
      <c r="Y30" s="56">
        <f>IFERROR(__xludf.DUMMYFUNCTION("""COMPUTED_VALUE"""),5.0)</f>
        <v>5</v>
      </c>
      <c r="Z30" s="56">
        <f>IFERROR(__xludf.DUMMYFUNCTION("""COMPUTED_VALUE"""),0.0)</f>
        <v>0</v>
      </c>
      <c r="AA30" s="56">
        <f>IFERROR(__xludf.DUMMYFUNCTION("""COMPUTED_VALUE"""),0.0)</f>
        <v>0</v>
      </c>
      <c r="AB30" s="56">
        <f>IFERROR(__xludf.DUMMYFUNCTION("""COMPUTED_VALUE"""),0.0)</f>
        <v>0</v>
      </c>
      <c r="AC30" s="56">
        <f>IFERROR(__xludf.DUMMYFUNCTION("""COMPUTED_VALUE"""),0.0)</f>
        <v>0</v>
      </c>
      <c r="AD30" s="56">
        <f>IFERROR(__xludf.DUMMYFUNCTION("""COMPUTED_VALUE"""),0.0)</f>
        <v>0</v>
      </c>
      <c r="AE30" s="56">
        <f>IFERROR(__xludf.DUMMYFUNCTION("""COMPUTED_VALUE"""),0.0)</f>
        <v>0</v>
      </c>
      <c r="AF30" s="56">
        <f>IFERROR(__xludf.DUMMYFUNCTION("""COMPUTED_VALUE"""),0.0)</f>
        <v>0</v>
      </c>
      <c r="AG30" s="56">
        <f>IFERROR(__xludf.DUMMYFUNCTION("""COMPUTED_VALUE"""),0.0)</f>
        <v>0</v>
      </c>
      <c r="AH30" s="56">
        <f>IFERROR(__xludf.DUMMYFUNCTION("""COMPUTED_VALUE"""),0.0)</f>
        <v>0</v>
      </c>
      <c r="AI30" s="56">
        <f>IFERROR(__xludf.DUMMYFUNCTION("""COMPUTED_VALUE"""),0.0)</f>
        <v>0</v>
      </c>
      <c r="AJ30" s="56">
        <f>IFERROR(__xludf.DUMMYFUNCTION("""COMPUTED_VALUE"""),0.0)</f>
        <v>0</v>
      </c>
      <c r="AK30" s="56">
        <f>IFERROR(__xludf.DUMMYFUNCTION("""COMPUTED_VALUE"""),0.0)</f>
        <v>0</v>
      </c>
      <c r="AL30" s="56">
        <f>IFERROR(__xludf.DUMMYFUNCTION("""COMPUTED_VALUE"""),0.0)</f>
        <v>0</v>
      </c>
      <c r="AM30" s="56">
        <f>IFERROR(__xludf.DUMMYFUNCTION("""COMPUTED_VALUE"""),3.0)</f>
        <v>3</v>
      </c>
      <c r="AN30" s="56">
        <f>IFERROR(__xludf.DUMMYFUNCTION("""COMPUTED_VALUE"""),0.0)</f>
        <v>0</v>
      </c>
      <c r="AO30" s="56">
        <f>IFERROR(__xludf.DUMMYFUNCTION("""COMPUTED_VALUE"""),0.0)</f>
        <v>0</v>
      </c>
      <c r="AP30" s="56">
        <f>IFERROR(__xludf.DUMMYFUNCTION("""COMPUTED_VALUE"""),0.0)</f>
        <v>0</v>
      </c>
      <c r="AQ30" s="56">
        <f>IFERROR(__xludf.DUMMYFUNCTION("""COMPUTED_VALUE"""),1.0)</f>
        <v>1</v>
      </c>
      <c r="AR30" s="56">
        <f>IFERROR(__xludf.DUMMYFUNCTION("""COMPUTED_VALUE"""),0.0)</f>
        <v>0</v>
      </c>
      <c r="AS30" s="56">
        <f>IFERROR(__xludf.DUMMYFUNCTION("""COMPUTED_VALUE"""),0.0)</f>
        <v>0</v>
      </c>
      <c r="AT30" s="56">
        <f>IFERROR(__xludf.DUMMYFUNCTION("""COMPUTED_VALUE"""),0.0)</f>
        <v>0</v>
      </c>
      <c r="AU30" s="56">
        <f>IFERROR(__xludf.DUMMYFUNCTION("""COMPUTED_VALUE"""),25.0)</f>
        <v>25</v>
      </c>
      <c r="AV30" s="56">
        <f>IFERROR(__xludf.DUMMYFUNCTION("""COMPUTED_VALUE"""),0.0)</f>
        <v>0</v>
      </c>
      <c r="AW30" s="56">
        <f>IFERROR(__xludf.DUMMYFUNCTION("""COMPUTED_VALUE"""),0.0)</f>
        <v>0</v>
      </c>
      <c r="AX30" s="45">
        <f t="shared" si="2"/>
        <v>35</v>
      </c>
    </row>
    <row r="31" ht="15.75" customHeight="1">
      <c r="A31" s="58" t="s">
        <v>7</v>
      </c>
      <c r="B31" s="48" t="s">
        <v>47</v>
      </c>
      <c r="C31" s="48">
        <v>1.0</v>
      </c>
      <c r="D31" s="48">
        <v>499.0</v>
      </c>
      <c r="E31" s="55">
        <f>IFERROR(__xludf.DUMMYFUNCTION("""COMPUTED_VALUE"""),293.0)</f>
        <v>293</v>
      </c>
      <c r="F31" s="55">
        <f>IFERROR(__xludf.DUMMYFUNCTION("""COMPUTED_VALUE"""),5.0)</f>
        <v>5</v>
      </c>
      <c r="G31" s="55">
        <f>IFERROR(__xludf.DUMMYFUNCTION("""COMPUTED_VALUE"""),6.0)</f>
        <v>6</v>
      </c>
      <c r="H31" s="55">
        <f>IFERROR(__xludf.DUMMYFUNCTION("""COMPUTED_VALUE"""),287.0)</f>
        <v>287</v>
      </c>
      <c r="I31" s="56">
        <f>IFERROR(__xludf.DUMMYFUNCTION("""COMPUTED_VALUE"""),0.0)</f>
        <v>0</v>
      </c>
      <c r="J31" s="56">
        <f>IFERROR(__xludf.DUMMYFUNCTION("""COMPUTED_VALUE"""),1.0)</f>
        <v>1</v>
      </c>
      <c r="K31" s="56">
        <f>IFERROR(__xludf.DUMMYFUNCTION("""COMPUTED_VALUE"""),0.0)</f>
        <v>0</v>
      </c>
      <c r="L31" s="56">
        <f>IFERROR(__xludf.DUMMYFUNCTION("""COMPUTED_VALUE"""),0.0)</f>
        <v>0</v>
      </c>
      <c r="M31" s="56">
        <f>IFERROR(__xludf.DUMMYFUNCTION("""COMPUTED_VALUE"""),1.0)</f>
        <v>1</v>
      </c>
      <c r="N31" s="56">
        <f>IFERROR(__xludf.DUMMYFUNCTION("""COMPUTED_VALUE"""),2.0)</f>
        <v>2</v>
      </c>
      <c r="O31" s="56">
        <f>IFERROR(__xludf.DUMMYFUNCTION("""COMPUTED_VALUE"""),2.0)</f>
        <v>2</v>
      </c>
      <c r="P31" s="56">
        <f>IFERROR(__xludf.DUMMYFUNCTION("""COMPUTED_VALUE"""),2.0)</f>
        <v>2</v>
      </c>
      <c r="Q31" s="56">
        <f>IFERROR(__xludf.DUMMYFUNCTION("""COMPUTED_VALUE"""),2.0)</f>
        <v>2</v>
      </c>
      <c r="R31" s="56">
        <f>IFERROR(__xludf.DUMMYFUNCTION("""COMPUTED_VALUE"""),1.0)</f>
        <v>1</v>
      </c>
      <c r="S31" s="56">
        <f>IFERROR(__xludf.DUMMYFUNCTION("""COMPUTED_VALUE"""),0.0)</f>
        <v>0</v>
      </c>
      <c r="T31" s="56">
        <f>IFERROR(__xludf.DUMMYFUNCTION("""COMPUTED_VALUE"""),1.0)</f>
        <v>1</v>
      </c>
      <c r="U31" s="56">
        <f>IFERROR(__xludf.DUMMYFUNCTION("""COMPUTED_VALUE"""),1.0)</f>
        <v>1</v>
      </c>
      <c r="V31" s="56">
        <f>IFERROR(__xludf.DUMMYFUNCTION("""COMPUTED_VALUE"""),2.0)</f>
        <v>2</v>
      </c>
      <c r="W31" s="56">
        <f>IFERROR(__xludf.DUMMYFUNCTION("""COMPUTED_VALUE"""),0.0)</f>
        <v>0</v>
      </c>
      <c r="X31" s="56">
        <f>IFERROR(__xludf.DUMMYFUNCTION("""COMPUTED_VALUE"""),0.0)</f>
        <v>0</v>
      </c>
      <c r="Y31" s="56">
        <f>IFERROR(__xludf.DUMMYFUNCTION("""COMPUTED_VALUE"""),170.0)</f>
        <v>170</v>
      </c>
      <c r="Z31" s="56">
        <f>IFERROR(__xludf.DUMMYFUNCTION("""COMPUTED_VALUE"""),1.0)</f>
        <v>1</v>
      </c>
      <c r="AA31" s="56">
        <f>IFERROR(__xludf.DUMMYFUNCTION("""COMPUTED_VALUE"""),1.0)</f>
        <v>1</v>
      </c>
      <c r="AB31" s="56">
        <f>IFERROR(__xludf.DUMMYFUNCTION("""COMPUTED_VALUE"""),3.0)</f>
        <v>3</v>
      </c>
      <c r="AC31" s="56">
        <f>IFERROR(__xludf.DUMMYFUNCTION("""COMPUTED_VALUE"""),4.0)</f>
        <v>4</v>
      </c>
      <c r="AD31" s="56">
        <f>IFERROR(__xludf.DUMMYFUNCTION("""COMPUTED_VALUE"""),0.0)</f>
        <v>0</v>
      </c>
      <c r="AE31" s="56">
        <f>IFERROR(__xludf.DUMMYFUNCTION("""COMPUTED_VALUE"""),1.0)</f>
        <v>1</v>
      </c>
      <c r="AF31" s="56">
        <f>IFERROR(__xludf.DUMMYFUNCTION("""COMPUTED_VALUE"""),0.0)</f>
        <v>0</v>
      </c>
      <c r="AG31" s="56">
        <f>IFERROR(__xludf.DUMMYFUNCTION("""COMPUTED_VALUE"""),1.0)</f>
        <v>1</v>
      </c>
      <c r="AH31" s="56">
        <f>IFERROR(__xludf.DUMMYFUNCTION("""COMPUTED_VALUE"""),0.0)</f>
        <v>0</v>
      </c>
      <c r="AI31" s="56">
        <f>IFERROR(__xludf.DUMMYFUNCTION("""COMPUTED_VALUE"""),0.0)</f>
        <v>0</v>
      </c>
      <c r="AJ31" s="56">
        <f>IFERROR(__xludf.DUMMYFUNCTION("""COMPUTED_VALUE"""),2.0)</f>
        <v>2</v>
      </c>
      <c r="AK31" s="56">
        <f>IFERROR(__xludf.DUMMYFUNCTION("""COMPUTED_VALUE"""),0.0)</f>
        <v>0</v>
      </c>
      <c r="AL31" s="56">
        <f>IFERROR(__xludf.DUMMYFUNCTION("""COMPUTED_VALUE"""),0.0)</f>
        <v>0</v>
      </c>
      <c r="AM31" s="56">
        <f>IFERROR(__xludf.DUMMYFUNCTION("""COMPUTED_VALUE"""),7.0)</f>
        <v>7</v>
      </c>
      <c r="AN31" s="56">
        <f>IFERROR(__xludf.DUMMYFUNCTION("""COMPUTED_VALUE"""),3.0)</f>
        <v>3</v>
      </c>
      <c r="AO31" s="56">
        <f>IFERROR(__xludf.DUMMYFUNCTION("""COMPUTED_VALUE"""),0.0)</f>
        <v>0</v>
      </c>
      <c r="AP31" s="56">
        <f>IFERROR(__xludf.DUMMYFUNCTION("""COMPUTED_VALUE"""),0.0)</f>
        <v>0</v>
      </c>
      <c r="AQ31" s="56">
        <f>IFERROR(__xludf.DUMMYFUNCTION("""COMPUTED_VALUE"""),0.0)</f>
        <v>0</v>
      </c>
      <c r="AR31" s="56">
        <f>IFERROR(__xludf.DUMMYFUNCTION("""COMPUTED_VALUE"""),4.0)</f>
        <v>4</v>
      </c>
      <c r="AS31" s="56">
        <f>IFERROR(__xludf.DUMMYFUNCTION("""COMPUTED_VALUE"""),1.0)</f>
        <v>1</v>
      </c>
      <c r="AT31" s="56">
        <f>IFERROR(__xludf.DUMMYFUNCTION("""COMPUTED_VALUE"""),0.0)</f>
        <v>0</v>
      </c>
      <c r="AU31" s="56">
        <f>IFERROR(__xludf.DUMMYFUNCTION("""COMPUTED_VALUE"""),76.0)</f>
        <v>76</v>
      </c>
      <c r="AV31" s="56">
        <f>IFERROR(__xludf.DUMMYFUNCTION("""COMPUTED_VALUE"""),0.0)</f>
        <v>0</v>
      </c>
      <c r="AW31" s="56">
        <f>IFERROR(__xludf.DUMMYFUNCTION("""COMPUTED_VALUE"""),0.0)</f>
        <v>0</v>
      </c>
      <c r="AX31" s="45">
        <f t="shared" si="2"/>
        <v>289</v>
      </c>
    </row>
    <row r="32" ht="15.75" customHeight="1">
      <c r="A32" s="58" t="s">
        <v>7</v>
      </c>
      <c r="B32" s="48" t="s">
        <v>48</v>
      </c>
      <c r="C32" s="48">
        <v>1.0</v>
      </c>
      <c r="D32" s="48">
        <v>411.0</v>
      </c>
      <c r="E32" s="59">
        <f>IFERROR(__xludf.DUMMYFUNCTION("""COMPUTED_VALUE"""),239.0)</f>
        <v>239</v>
      </c>
      <c r="F32" s="59">
        <f>IFERROR(__xludf.DUMMYFUNCTION("""COMPUTED_VALUE"""),0.0)</f>
        <v>0</v>
      </c>
      <c r="G32" s="59">
        <f>IFERROR(__xludf.DUMMYFUNCTION("""COMPUTED_VALUE"""),0.0)</f>
        <v>0</v>
      </c>
      <c r="H32" s="59">
        <f>IFERROR(__xludf.DUMMYFUNCTION("""COMPUTED_VALUE"""),239.0)</f>
        <v>239</v>
      </c>
      <c r="I32" s="57">
        <f>IFERROR(__xludf.DUMMYFUNCTION("""COMPUTED_VALUE"""),0.0)</f>
        <v>0</v>
      </c>
      <c r="J32" s="57">
        <f>IFERROR(__xludf.DUMMYFUNCTION("""COMPUTED_VALUE"""),2.0)</f>
        <v>2</v>
      </c>
      <c r="K32" s="57">
        <f>IFERROR(__xludf.DUMMYFUNCTION("""COMPUTED_VALUE"""),0.0)</f>
        <v>0</v>
      </c>
      <c r="L32" s="57">
        <f>IFERROR(__xludf.DUMMYFUNCTION("""COMPUTED_VALUE"""),0.0)</f>
        <v>0</v>
      </c>
      <c r="M32" s="57">
        <f>IFERROR(__xludf.DUMMYFUNCTION("""COMPUTED_VALUE"""),0.0)</f>
        <v>0</v>
      </c>
      <c r="N32" s="57">
        <f>IFERROR(__xludf.DUMMYFUNCTION("""COMPUTED_VALUE"""),0.0)</f>
        <v>0</v>
      </c>
      <c r="O32" s="57">
        <f>IFERROR(__xludf.DUMMYFUNCTION("""COMPUTED_VALUE"""),0.0)</f>
        <v>0</v>
      </c>
      <c r="P32" s="57">
        <f>IFERROR(__xludf.DUMMYFUNCTION("""COMPUTED_VALUE"""),0.0)</f>
        <v>0</v>
      </c>
      <c r="Q32" s="57">
        <f>IFERROR(__xludf.DUMMYFUNCTION("""COMPUTED_VALUE"""),0.0)</f>
        <v>0</v>
      </c>
      <c r="R32" s="57">
        <f>IFERROR(__xludf.DUMMYFUNCTION("""COMPUTED_VALUE"""),0.0)</f>
        <v>0</v>
      </c>
      <c r="S32" s="57">
        <f>IFERROR(__xludf.DUMMYFUNCTION("""COMPUTED_VALUE"""),0.0)</f>
        <v>0</v>
      </c>
      <c r="T32" s="57">
        <f>IFERROR(__xludf.DUMMYFUNCTION("""COMPUTED_VALUE"""),0.0)</f>
        <v>0</v>
      </c>
      <c r="U32" s="57">
        <f>IFERROR(__xludf.DUMMYFUNCTION("""COMPUTED_VALUE"""),0.0)</f>
        <v>0</v>
      </c>
      <c r="V32" s="57">
        <f>IFERROR(__xludf.DUMMYFUNCTION("""COMPUTED_VALUE"""),0.0)</f>
        <v>0</v>
      </c>
      <c r="W32" s="57">
        <f>IFERROR(__xludf.DUMMYFUNCTION("""COMPUTED_VALUE"""),0.0)</f>
        <v>0</v>
      </c>
      <c r="X32" s="57">
        <f>IFERROR(__xludf.DUMMYFUNCTION("""COMPUTED_VALUE"""),0.0)</f>
        <v>0</v>
      </c>
      <c r="Y32" s="57">
        <f>IFERROR(__xludf.DUMMYFUNCTION("""COMPUTED_VALUE"""),42.0)</f>
        <v>42</v>
      </c>
      <c r="Z32" s="57">
        <f>IFERROR(__xludf.DUMMYFUNCTION("""COMPUTED_VALUE"""),0.0)</f>
        <v>0</v>
      </c>
      <c r="AA32" s="57">
        <f>IFERROR(__xludf.DUMMYFUNCTION("""COMPUTED_VALUE"""),0.0)</f>
        <v>0</v>
      </c>
      <c r="AB32" s="57">
        <f>IFERROR(__xludf.DUMMYFUNCTION("""COMPUTED_VALUE"""),0.0)</f>
        <v>0</v>
      </c>
      <c r="AC32" s="57">
        <f>IFERROR(__xludf.DUMMYFUNCTION("""COMPUTED_VALUE"""),0.0)</f>
        <v>0</v>
      </c>
      <c r="AD32" s="57">
        <f>IFERROR(__xludf.DUMMYFUNCTION("""COMPUTED_VALUE"""),0.0)</f>
        <v>0</v>
      </c>
      <c r="AE32" s="57">
        <f>IFERROR(__xludf.DUMMYFUNCTION("""COMPUTED_VALUE"""),0.0)</f>
        <v>0</v>
      </c>
      <c r="AF32" s="57">
        <f>IFERROR(__xludf.DUMMYFUNCTION("""COMPUTED_VALUE"""),0.0)</f>
        <v>0</v>
      </c>
      <c r="AG32" s="57">
        <f>IFERROR(__xludf.DUMMYFUNCTION("""COMPUTED_VALUE"""),0.0)</f>
        <v>0</v>
      </c>
      <c r="AH32" s="57">
        <f>IFERROR(__xludf.DUMMYFUNCTION("""COMPUTED_VALUE"""),0.0)</f>
        <v>0</v>
      </c>
      <c r="AI32" s="57">
        <f>IFERROR(__xludf.DUMMYFUNCTION("""COMPUTED_VALUE"""),0.0)</f>
        <v>0</v>
      </c>
      <c r="AJ32" s="57">
        <f>IFERROR(__xludf.DUMMYFUNCTION("""COMPUTED_VALUE"""),0.0)</f>
        <v>0</v>
      </c>
      <c r="AK32" s="57">
        <f>IFERROR(__xludf.DUMMYFUNCTION("""COMPUTED_VALUE"""),0.0)</f>
        <v>0</v>
      </c>
      <c r="AL32" s="57">
        <f>IFERROR(__xludf.DUMMYFUNCTION("""COMPUTED_VALUE"""),0.0)</f>
        <v>0</v>
      </c>
      <c r="AM32" s="57">
        <f>IFERROR(__xludf.DUMMYFUNCTION("""COMPUTED_VALUE"""),37.0)</f>
        <v>37</v>
      </c>
      <c r="AN32" s="57">
        <f>IFERROR(__xludf.DUMMYFUNCTION("""COMPUTED_VALUE"""),0.0)</f>
        <v>0</v>
      </c>
      <c r="AO32" s="57">
        <f>IFERROR(__xludf.DUMMYFUNCTION("""COMPUTED_VALUE"""),0.0)</f>
        <v>0</v>
      </c>
      <c r="AP32" s="57">
        <f>IFERROR(__xludf.DUMMYFUNCTION("""COMPUTED_VALUE"""),0.0)</f>
        <v>0</v>
      </c>
      <c r="AQ32" s="57">
        <f>IFERROR(__xludf.DUMMYFUNCTION("""COMPUTED_VALUE"""),0.0)</f>
        <v>0</v>
      </c>
      <c r="AR32" s="57">
        <f>IFERROR(__xludf.DUMMYFUNCTION("""COMPUTED_VALUE"""),11.0)</f>
        <v>11</v>
      </c>
      <c r="AS32" s="57">
        <f>IFERROR(__xludf.DUMMYFUNCTION("""COMPUTED_VALUE"""),0.0)</f>
        <v>0</v>
      </c>
      <c r="AT32" s="57">
        <f>IFERROR(__xludf.DUMMYFUNCTION("""COMPUTED_VALUE"""),0.0)</f>
        <v>0</v>
      </c>
      <c r="AU32" s="57">
        <f>IFERROR(__xludf.DUMMYFUNCTION("""COMPUTED_VALUE"""),147.0)</f>
        <v>147</v>
      </c>
      <c r="AV32" s="57">
        <f>IFERROR(__xludf.DUMMYFUNCTION("""COMPUTED_VALUE"""),0.0)</f>
        <v>0</v>
      </c>
      <c r="AW32" s="57">
        <f>IFERROR(__xludf.DUMMYFUNCTION("""COMPUTED_VALUE"""),0.0)</f>
        <v>0</v>
      </c>
      <c r="AX32" s="45">
        <f t="shared" si="2"/>
        <v>239</v>
      </c>
    </row>
    <row r="33" ht="15.75" customHeight="1">
      <c r="A33" s="58" t="s">
        <v>7</v>
      </c>
      <c r="B33" s="48" t="s">
        <v>49</v>
      </c>
      <c r="C33" s="48">
        <v>1.0</v>
      </c>
      <c r="D33" s="48">
        <v>245.0</v>
      </c>
      <c r="E33" s="55">
        <f>IFERROR(__xludf.DUMMYFUNCTION("""COMPUTED_VALUE"""),183.0)</f>
        <v>183</v>
      </c>
      <c r="F33" s="55">
        <f>IFERROR(__xludf.DUMMYFUNCTION("""COMPUTED_VALUE"""),3.0)</f>
        <v>3</v>
      </c>
      <c r="G33" s="55">
        <f>IFERROR(__xludf.DUMMYFUNCTION("""COMPUTED_VALUE"""),3.0)</f>
        <v>3</v>
      </c>
      <c r="H33" s="55">
        <f>IFERROR(__xludf.DUMMYFUNCTION("""COMPUTED_VALUE"""),180.0)</f>
        <v>180</v>
      </c>
      <c r="I33" s="56">
        <f>IFERROR(__xludf.DUMMYFUNCTION("""COMPUTED_VALUE"""),0.0)</f>
        <v>0</v>
      </c>
      <c r="J33" s="56">
        <f>IFERROR(__xludf.DUMMYFUNCTION("""COMPUTED_VALUE"""),0.0)</f>
        <v>0</v>
      </c>
      <c r="K33" s="56">
        <f>IFERROR(__xludf.DUMMYFUNCTION("""COMPUTED_VALUE"""),0.0)</f>
        <v>0</v>
      </c>
      <c r="L33" s="56">
        <f>IFERROR(__xludf.DUMMYFUNCTION("""COMPUTED_VALUE"""),0.0)</f>
        <v>0</v>
      </c>
      <c r="M33" s="56">
        <f>IFERROR(__xludf.DUMMYFUNCTION("""COMPUTED_VALUE"""),0.0)</f>
        <v>0</v>
      </c>
      <c r="N33" s="56">
        <f>IFERROR(__xludf.DUMMYFUNCTION("""COMPUTED_VALUE"""),0.0)</f>
        <v>0</v>
      </c>
      <c r="O33" s="56">
        <f>IFERROR(__xludf.DUMMYFUNCTION("""COMPUTED_VALUE"""),0.0)</f>
        <v>0</v>
      </c>
      <c r="P33" s="56">
        <f>IFERROR(__xludf.DUMMYFUNCTION("""COMPUTED_VALUE"""),1.0)</f>
        <v>1</v>
      </c>
      <c r="Q33" s="56">
        <f>IFERROR(__xludf.DUMMYFUNCTION("""COMPUTED_VALUE"""),1.0)</f>
        <v>1</v>
      </c>
      <c r="R33" s="56">
        <f>IFERROR(__xludf.DUMMYFUNCTION("""COMPUTED_VALUE"""),0.0)</f>
        <v>0</v>
      </c>
      <c r="S33" s="56">
        <f>IFERROR(__xludf.DUMMYFUNCTION("""COMPUTED_VALUE"""),0.0)</f>
        <v>0</v>
      </c>
      <c r="T33" s="56">
        <f>IFERROR(__xludf.DUMMYFUNCTION("""COMPUTED_VALUE"""),0.0)</f>
        <v>0</v>
      </c>
      <c r="U33" s="56">
        <f>IFERROR(__xludf.DUMMYFUNCTION("""COMPUTED_VALUE"""),0.0)</f>
        <v>0</v>
      </c>
      <c r="V33" s="56">
        <f>IFERROR(__xludf.DUMMYFUNCTION("""COMPUTED_VALUE"""),1.0)</f>
        <v>1</v>
      </c>
      <c r="W33" s="56">
        <f>IFERROR(__xludf.DUMMYFUNCTION("""COMPUTED_VALUE"""),0.0)</f>
        <v>0</v>
      </c>
      <c r="X33" s="56">
        <f>IFERROR(__xludf.DUMMYFUNCTION("""COMPUTED_VALUE"""),0.0)</f>
        <v>0</v>
      </c>
      <c r="Y33" s="56">
        <f>IFERROR(__xludf.DUMMYFUNCTION("""COMPUTED_VALUE"""),0.0)</f>
        <v>0</v>
      </c>
      <c r="Z33" s="56">
        <f>IFERROR(__xludf.DUMMYFUNCTION("""COMPUTED_VALUE"""),0.0)</f>
        <v>0</v>
      </c>
      <c r="AA33" s="56">
        <f>IFERROR(__xludf.DUMMYFUNCTION("""COMPUTED_VALUE"""),2.0)</f>
        <v>2</v>
      </c>
      <c r="AB33" s="56">
        <f>IFERROR(__xludf.DUMMYFUNCTION("""COMPUTED_VALUE"""),0.0)</f>
        <v>0</v>
      </c>
      <c r="AC33" s="56">
        <f>IFERROR(__xludf.DUMMYFUNCTION("""COMPUTED_VALUE"""),1.0)</f>
        <v>1</v>
      </c>
      <c r="AD33" s="56">
        <f>IFERROR(__xludf.DUMMYFUNCTION("""COMPUTED_VALUE"""),0.0)</f>
        <v>0</v>
      </c>
      <c r="AE33" s="56">
        <f>IFERROR(__xludf.DUMMYFUNCTION("""COMPUTED_VALUE"""),0.0)</f>
        <v>0</v>
      </c>
      <c r="AF33" s="56">
        <f>IFERROR(__xludf.DUMMYFUNCTION("""COMPUTED_VALUE"""),0.0)</f>
        <v>0</v>
      </c>
      <c r="AG33" s="56">
        <f>IFERROR(__xludf.DUMMYFUNCTION("""COMPUTED_VALUE"""),0.0)</f>
        <v>0</v>
      </c>
      <c r="AH33" s="56">
        <f>IFERROR(__xludf.DUMMYFUNCTION("""COMPUTED_VALUE"""),0.0)</f>
        <v>0</v>
      </c>
      <c r="AI33" s="56">
        <f>IFERROR(__xludf.DUMMYFUNCTION("""COMPUTED_VALUE"""),0.0)</f>
        <v>0</v>
      </c>
      <c r="AJ33" s="56">
        <f>IFERROR(__xludf.DUMMYFUNCTION("""COMPUTED_VALUE"""),0.0)</f>
        <v>0</v>
      </c>
      <c r="AK33" s="56">
        <f>IFERROR(__xludf.DUMMYFUNCTION("""COMPUTED_VALUE"""),0.0)</f>
        <v>0</v>
      </c>
      <c r="AL33" s="56">
        <f>IFERROR(__xludf.DUMMYFUNCTION("""COMPUTED_VALUE"""),0.0)</f>
        <v>0</v>
      </c>
      <c r="AM33" s="56">
        <f>IFERROR(__xludf.DUMMYFUNCTION("""COMPUTED_VALUE"""),3.0)</f>
        <v>3</v>
      </c>
      <c r="AN33" s="56">
        <f>IFERROR(__xludf.DUMMYFUNCTION("""COMPUTED_VALUE"""),0.0)</f>
        <v>0</v>
      </c>
      <c r="AO33" s="56">
        <f>IFERROR(__xludf.DUMMYFUNCTION("""COMPUTED_VALUE"""),0.0)</f>
        <v>0</v>
      </c>
      <c r="AP33" s="56">
        <f>IFERROR(__xludf.DUMMYFUNCTION("""COMPUTED_VALUE"""),0.0)</f>
        <v>0</v>
      </c>
      <c r="AQ33" s="56">
        <f>IFERROR(__xludf.DUMMYFUNCTION("""COMPUTED_VALUE"""),1.0)</f>
        <v>1</v>
      </c>
      <c r="AR33" s="56">
        <f>IFERROR(__xludf.DUMMYFUNCTION("""COMPUTED_VALUE"""),0.0)</f>
        <v>0</v>
      </c>
      <c r="AS33" s="56">
        <f>IFERROR(__xludf.DUMMYFUNCTION("""COMPUTED_VALUE"""),1.0)</f>
        <v>1</v>
      </c>
      <c r="AT33" s="56">
        <f>IFERROR(__xludf.DUMMYFUNCTION("""COMPUTED_VALUE"""),0.0)</f>
        <v>0</v>
      </c>
      <c r="AU33" s="56">
        <f>IFERROR(__xludf.DUMMYFUNCTION("""COMPUTED_VALUE"""),168.0)</f>
        <v>168</v>
      </c>
      <c r="AV33" s="56">
        <f>IFERROR(__xludf.DUMMYFUNCTION("""COMPUTED_VALUE"""),0.0)</f>
        <v>0</v>
      </c>
      <c r="AW33" s="56">
        <f>IFERROR(__xludf.DUMMYFUNCTION("""COMPUTED_VALUE"""),1.0)</f>
        <v>1</v>
      </c>
      <c r="AX33" s="45">
        <f t="shared" si="2"/>
        <v>180</v>
      </c>
    </row>
    <row r="34" ht="15.75" customHeight="1">
      <c r="A34" s="58" t="s">
        <v>7</v>
      </c>
      <c r="B34" s="48" t="s">
        <v>50</v>
      </c>
      <c r="C34" s="48">
        <v>1.0</v>
      </c>
      <c r="D34" s="48">
        <v>444.0</v>
      </c>
      <c r="E34" s="55">
        <f>IFERROR(__xludf.DUMMYFUNCTION("""COMPUTED_VALUE"""),338.0)</f>
        <v>338</v>
      </c>
      <c r="F34" s="55">
        <f>IFERROR(__xludf.DUMMYFUNCTION("""COMPUTED_VALUE"""),2.0)</f>
        <v>2</v>
      </c>
      <c r="G34" s="55">
        <f>IFERROR(__xludf.DUMMYFUNCTION("""COMPUTED_VALUE"""),1.0)</f>
        <v>1</v>
      </c>
      <c r="H34" s="55">
        <f>IFERROR(__xludf.DUMMYFUNCTION("""COMPUTED_VALUE"""),337.0)</f>
        <v>337</v>
      </c>
      <c r="I34" s="56">
        <f>IFERROR(__xludf.DUMMYFUNCTION("""COMPUTED_VALUE"""),0.0)</f>
        <v>0</v>
      </c>
      <c r="J34" s="56">
        <f>IFERROR(__xludf.DUMMYFUNCTION("""COMPUTED_VALUE"""),0.0)</f>
        <v>0</v>
      </c>
      <c r="K34" s="56">
        <f>IFERROR(__xludf.DUMMYFUNCTION("""COMPUTED_VALUE"""),2.0)</f>
        <v>2</v>
      </c>
      <c r="L34" s="56">
        <f>IFERROR(__xludf.DUMMYFUNCTION("""COMPUTED_VALUE"""),0.0)</f>
        <v>0</v>
      </c>
      <c r="M34" s="56">
        <f>IFERROR(__xludf.DUMMYFUNCTION("""COMPUTED_VALUE"""),0.0)</f>
        <v>0</v>
      </c>
      <c r="N34" s="56">
        <f>IFERROR(__xludf.DUMMYFUNCTION("""COMPUTED_VALUE"""),0.0)</f>
        <v>0</v>
      </c>
      <c r="O34" s="56">
        <f>IFERROR(__xludf.DUMMYFUNCTION("""COMPUTED_VALUE"""),0.0)</f>
        <v>0</v>
      </c>
      <c r="P34" s="56">
        <f>IFERROR(__xludf.DUMMYFUNCTION("""COMPUTED_VALUE"""),0.0)</f>
        <v>0</v>
      </c>
      <c r="Q34" s="56">
        <f>IFERROR(__xludf.DUMMYFUNCTION("""COMPUTED_VALUE"""),0.0)</f>
        <v>0</v>
      </c>
      <c r="R34" s="56">
        <f>IFERROR(__xludf.DUMMYFUNCTION("""COMPUTED_VALUE"""),0.0)</f>
        <v>0</v>
      </c>
      <c r="S34" s="56">
        <f>IFERROR(__xludf.DUMMYFUNCTION("""COMPUTED_VALUE"""),0.0)</f>
        <v>0</v>
      </c>
      <c r="T34" s="56">
        <f>IFERROR(__xludf.DUMMYFUNCTION("""COMPUTED_VALUE"""),0.0)</f>
        <v>0</v>
      </c>
      <c r="U34" s="56">
        <f>IFERROR(__xludf.DUMMYFUNCTION("""COMPUTED_VALUE"""),0.0)</f>
        <v>0</v>
      </c>
      <c r="V34" s="56">
        <f>IFERROR(__xludf.DUMMYFUNCTION("""COMPUTED_VALUE"""),2.0)</f>
        <v>2</v>
      </c>
      <c r="W34" s="56">
        <f>IFERROR(__xludf.DUMMYFUNCTION("""COMPUTED_VALUE"""),0.0)</f>
        <v>0</v>
      </c>
      <c r="X34" s="56">
        <f>IFERROR(__xludf.DUMMYFUNCTION("""COMPUTED_VALUE"""),0.0)</f>
        <v>0</v>
      </c>
      <c r="Y34" s="56">
        <f>IFERROR(__xludf.DUMMYFUNCTION("""COMPUTED_VALUE"""),8.0)</f>
        <v>8</v>
      </c>
      <c r="Z34" s="56">
        <f>IFERROR(__xludf.DUMMYFUNCTION("""COMPUTED_VALUE"""),0.0)</f>
        <v>0</v>
      </c>
      <c r="AA34" s="56">
        <f>IFERROR(__xludf.DUMMYFUNCTION("""COMPUTED_VALUE"""),1.0)</f>
        <v>1</v>
      </c>
      <c r="AB34" s="56">
        <f>IFERROR(__xludf.DUMMYFUNCTION("""COMPUTED_VALUE"""),1.0)</f>
        <v>1</v>
      </c>
      <c r="AC34" s="56">
        <f>IFERROR(__xludf.DUMMYFUNCTION("""COMPUTED_VALUE"""),0.0)</f>
        <v>0</v>
      </c>
      <c r="AD34" s="56">
        <f>IFERROR(__xludf.DUMMYFUNCTION("""COMPUTED_VALUE"""),0.0)</f>
        <v>0</v>
      </c>
      <c r="AE34" s="56">
        <f>IFERROR(__xludf.DUMMYFUNCTION("""COMPUTED_VALUE"""),0.0)</f>
        <v>0</v>
      </c>
      <c r="AF34" s="56">
        <f>IFERROR(__xludf.DUMMYFUNCTION("""COMPUTED_VALUE"""),0.0)</f>
        <v>0</v>
      </c>
      <c r="AG34" s="56">
        <f>IFERROR(__xludf.DUMMYFUNCTION("""COMPUTED_VALUE"""),0.0)</f>
        <v>0</v>
      </c>
      <c r="AH34" s="56">
        <f>IFERROR(__xludf.DUMMYFUNCTION("""COMPUTED_VALUE"""),0.0)</f>
        <v>0</v>
      </c>
      <c r="AI34" s="56">
        <f>IFERROR(__xludf.DUMMYFUNCTION("""COMPUTED_VALUE"""),0.0)</f>
        <v>0</v>
      </c>
      <c r="AJ34" s="56">
        <f>IFERROR(__xludf.DUMMYFUNCTION("""COMPUTED_VALUE"""),0.0)</f>
        <v>0</v>
      </c>
      <c r="AK34" s="56">
        <f>IFERROR(__xludf.DUMMYFUNCTION("""COMPUTED_VALUE"""),0.0)</f>
        <v>0</v>
      </c>
      <c r="AL34" s="56">
        <f>IFERROR(__xludf.DUMMYFUNCTION("""COMPUTED_VALUE"""),0.0)</f>
        <v>0</v>
      </c>
      <c r="AM34" s="56">
        <f>IFERROR(__xludf.DUMMYFUNCTION("""COMPUTED_VALUE"""),13.0)</f>
        <v>13</v>
      </c>
      <c r="AN34" s="56">
        <f>IFERROR(__xludf.DUMMYFUNCTION("""COMPUTED_VALUE"""),0.0)</f>
        <v>0</v>
      </c>
      <c r="AO34" s="56">
        <f>IFERROR(__xludf.DUMMYFUNCTION("""COMPUTED_VALUE"""),0.0)</f>
        <v>0</v>
      </c>
      <c r="AP34" s="56">
        <f>IFERROR(__xludf.DUMMYFUNCTION("""COMPUTED_VALUE"""),0.0)</f>
        <v>0</v>
      </c>
      <c r="AQ34" s="56">
        <f>IFERROR(__xludf.DUMMYFUNCTION("""COMPUTED_VALUE"""),0.0)</f>
        <v>0</v>
      </c>
      <c r="AR34" s="56">
        <f>IFERROR(__xludf.DUMMYFUNCTION("""COMPUTED_VALUE"""),103.0)</f>
        <v>103</v>
      </c>
      <c r="AS34" s="56">
        <f>IFERROR(__xludf.DUMMYFUNCTION("""COMPUTED_VALUE"""),0.0)</f>
        <v>0</v>
      </c>
      <c r="AT34" s="56">
        <f>IFERROR(__xludf.DUMMYFUNCTION("""COMPUTED_VALUE"""),0.0)</f>
        <v>0</v>
      </c>
      <c r="AU34" s="56">
        <f>IFERROR(__xludf.DUMMYFUNCTION("""COMPUTED_VALUE"""),203.0)</f>
        <v>203</v>
      </c>
      <c r="AV34" s="56">
        <f>IFERROR(__xludf.DUMMYFUNCTION("""COMPUTED_VALUE"""),3.0)</f>
        <v>3</v>
      </c>
      <c r="AW34" s="56">
        <f>IFERROR(__xludf.DUMMYFUNCTION("""COMPUTED_VALUE"""),1.0)</f>
        <v>1</v>
      </c>
      <c r="AX34" s="45">
        <f t="shared" si="2"/>
        <v>337</v>
      </c>
    </row>
    <row r="35" ht="15.75" customHeight="1">
      <c r="A35" s="58" t="s">
        <v>7</v>
      </c>
      <c r="B35" s="48" t="s">
        <v>50</v>
      </c>
      <c r="C35" s="48">
        <v>2.0</v>
      </c>
      <c r="D35" s="48">
        <v>445.0</v>
      </c>
      <c r="E35" s="55">
        <f>IFERROR(__xludf.DUMMYFUNCTION("""COMPUTED_VALUE"""),266.0)</f>
        <v>266</v>
      </c>
      <c r="F35" s="55">
        <f>IFERROR(__xludf.DUMMYFUNCTION("""COMPUTED_VALUE"""),0.0)</f>
        <v>0</v>
      </c>
      <c r="G35" s="55">
        <f>IFERROR(__xludf.DUMMYFUNCTION("""COMPUTED_VALUE"""),1.0)</f>
        <v>1</v>
      </c>
      <c r="H35" s="55">
        <f>IFERROR(__xludf.DUMMYFUNCTION("""COMPUTED_VALUE"""),265.0)</f>
        <v>265</v>
      </c>
      <c r="I35" s="56">
        <f>IFERROR(__xludf.DUMMYFUNCTION("""COMPUTED_VALUE"""),1.0)</f>
        <v>1</v>
      </c>
      <c r="J35" s="56">
        <f>IFERROR(__xludf.DUMMYFUNCTION("""COMPUTED_VALUE"""),2.0)</f>
        <v>2</v>
      </c>
      <c r="K35" s="56">
        <f>IFERROR(__xludf.DUMMYFUNCTION("""COMPUTED_VALUE"""),4.0)</f>
        <v>4</v>
      </c>
      <c r="L35" s="56">
        <f>IFERROR(__xludf.DUMMYFUNCTION("""COMPUTED_VALUE"""),0.0)</f>
        <v>0</v>
      </c>
      <c r="M35" s="56">
        <f>IFERROR(__xludf.DUMMYFUNCTION("""COMPUTED_VALUE"""),0.0)</f>
        <v>0</v>
      </c>
      <c r="N35" s="56">
        <f>IFERROR(__xludf.DUMMYFUNCTION("""COMPUTED_VALUE"""),0.0)</f>
        <v>0</v>
      </c>
      <c r="O35" s="56">
        <f>IFERROR(__xludf.DUMMYFUNCTION("""COMPUTED_VALUE"""),0.0)</f>
        <v>0</v>
      </c>
      <c r="P35" s="56">
        <f>IFERROR(__xludf.DUMMYFUNCTION("""COMPUTED_VALUE"""),0.0)</f>
        <v>0</v>
      </c>
      <c r="Q35" s="56">
        <f>IFERROR(__xludf.DUMMYFUNCTION("""COMPUTED_VALUE"""),0.0)</f>
        <v>0</v>
      </c>
      <c r="R35" s="56">
        <f>IFERROR(__xludf.DUMMYFUNCTION("""COMPUTED_VALUE"""),0.0)</f>
        <v>0</v>
      </c>
      <c r="S35" s="56">
        <f>IFERROR(__xludf.DUMMYFUNCTION("""COMPUTED_VALUE"""),1.0)</f>
        <v>1</v>
      </c>
      <c r="T35" s="56">
        <f>IFERROR(__xludf.DUMMYFUNCTION("""COMPUTED_VALUE"""),0.0)</f>
        <v>0</v>
      </c>
      <c r="U35" s="56">
        <f>IFERROR(__xludf.DUMMYFUNCTION("""COMPUTED_VALUE"""),1.0)</f>
        <v>1</v>
      </c>
      <c r="V35" s="56">
        <f>IFERROR(__xludf.DUMMYFUNCTION("""COMPUTED_VALUE"""),2.0)</f>
        <v>2</v>
      </c>
      <c r="W35" s="56">
        <f>IFERROR(__xludf.DUMMYFUNCTION("""COMPUTED_VALUE"""),1.0)</f>
        <v>1</v>
      </c>
      <c r="X35" s="56">
        <f>IFERROR(__xludf.DUMMYFUNCTION("""COMPUTED_VALUE"""),0.0)</f>
        <v>0</v>
      </c>
      <c r="Y35" s="56">
        <f>IFERROR(__xludf.DUMMYFUNCTION("""COMPUTED_VALUE"""),10.0)</f>
        <v>10</v>
      </c>
      <c r="Z35" s="56">
        <f>IFERROR(__xludf.DUMMYFUNCTION("""COMPUTED_VALUE"""),0.0)</f>
        <v>0</v>
      </c>
      <c r="AA35" s="56">
        <f>IFERROR(__xludf.DUMMYFUNCTION("""COMPUTED_VALUE"""),0.0)</f>
        <v>0</v>
      </c>
      <c r="AB35" s="56">
        <f>IFERROR(__xludf.DUMMYFUNCTION("""COMPUTED_VALUE"""),0.0)</f>
        <v>0</v>
      </c>
      <c r="AC35" s="56">
        <f>IFERROR(__xludf.DUMMYFUNCTION("""COMPUTED_VALUE"""),0.0)</f>
        <v>0</v>
      </c>
      <c r="AD35" s="56">
        <f>IFERROR(__xludf.DUMMYFUNCTION("""COMPUTED_VALUE"""),0.0)</f>
        <v>0</v>
      </c>
      <c r="AE35" s="56"/>
      <c r="AF35" s="56">
        <f>IFERROR(__xludf.DUMMYFUNCTION("""COMPUTED_VALUE"""),0.0)</f>
        <v>0</v>
      </c>
      <c r="AG35" s="56">
        <f>IFERROR(__xludf.DUMMYFUNCTION("""COMPUTED_VALUE"""),0.0)</f>
        <v>0</v>
      </c>
      <c r="AH35" s="56">
        <f>IFERROR(__xludf.DUMMYFUNCTION("""COMPUTED_VALUE"""),0.0)</f>
        <v>0</v>
      </c>
      <c r="AI35" s="56">
        <f>IFERROR(__xludf.DUMMYFUNCTION("""COMPUTED_VALUE"""),0.0)</f>
        <v>0</v>
      </c>
      <c r="AJ35" s="56">
        <f>IFERROR(__xludf.DUMMYFUNCTION("""COMPUTED_VALUE"""),0.0)</f>
        <v>0</v>
      </c>
      <c r="AK35" s="56">
        <f>IFERROR(__xludf.DUMMYFUNCTION("""COMPUTED_VALUE"""),1.0)</f>
        <v>1</v>
      </c>
      <c r="AL35" s="56">
        <f>IFERROR(__xludf.DUMMYFUNCTION("""COMPUTED_VALUE"""),0.0)</f>
        <v>0</v>
      </c>
      <c r="AM35" s="56">
        <f>IFERROR(__xludf.DUMMYFUNCTION("""COMPUTED_VALUE"""),14.0)</f>
        <v>14</v>
      </c>
      <c r="AN35" s="56">
        <f>IFERROR(__xludf.DUMMYFUNCTION("""COMPUTED_VALUE"""),0.0)</f>
        <v>0</v>
      </c>
      <c r="AO35" s="56">
        <f>IFERROR(__xludf.DUMMYFUNCTION("""COMPUTED_VALUE"""),0.0)</f>
        <v>0</v>
      </c>
      <c r="AP35" s="56">
        <f>IFERROR(__xludf.DUMMYFUNCTION("""COMPUTED_VALUE"""),0.0)</f>
        <v>0</v>
      </c>
      <c r="AQ35" s="56">
        <f>IFERROR(__xludf.DUMMYFUNCTION("""COMPUTED_VALUE"""),0.0)</f>
        <v>0</v>
      </c>
      <c r="AR35" s="56">
        <f>IFERROR(__xludf.DUMMYFUNCTION("""COMPUTED_VALUE"""),88.0)</f>
        <v>88</v>
      </c>
      <c r="AS35" s="56">
        <f>IFERROR(__xludf.DUMMYFUNCTION("""COMPUTED_VALUE"""),3.0)</f>
        <v>3</v>
      </c>
      <c r="AT35" s="56">
        <f>IFERROR(__xludf.DUMMYFUNCTION("""COMPUTED_VALUE"""),0.0)</f>
        <v>0</v>
      </c>
      <c r="AU35" s="56">
        <f>IFERROR(__xludf.DUMMYFUNCTION("""COMPUTED_VALUE"""),133.0)</f>
        <v>133</v>
      </c>
      <c r="AV35" s="56">
        <f>IFERROR(__xludf.DUMMYFUNCTION("""COMPUTED_VALUE"""),3.0)</f>
        <v>3</v>
      </c>
      <c r="AW35" s="56">
        <f>IFERROR(__xludf.DUMMYFUNCTION("""COMPUTED_VALUE"""),0.0)</f>
        <v>0</v>
      </c>
      <c r="AX35" s="45">
        <f t="shared" si="2"/>
        <v>264</v>
      </c>
    </row>
    <row r="36" ht="15.75" customHeight="1">
      <c r="A36" s="58" t="s">
        <v>7</v>
      </c>
      <c r="B36" s="48" t="s">
        <v>51</v>
      </c>
      <c r="C36" s="48">
        <v>1.0</v>
      </c>
      <c r="D36" s="48">
        <v>133.0</v>
      </c>
      <c r="E36" s="59"/>
      <c r="F36" s="59"/>
      <c r="G36" s="59"/>
      <c r="H36" s="59"/>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45">
        <f t="shared" si="2"/>
        <v>0</v>
      </c>
    </row>
    <row r="37" ht="15.75" customHeight="1">
      <c r="A37" s="58" t="s">
        <v>7</v>
      </c>
      <c r="B37" s="48" t="s">
        <v>52</v>
      </c>
      <c r="C37" s="48">
        <v>1.0</v>
      </c>
      <c r="D37" s="48">
        <v>510.0</v>
      </c>
      <c r="E37" s="59"/>
      <c r="F37" s="59"/>
      <c r="G37" s="59"/>
      <c r="H37" s="59"/>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45">
        <f t="shared" si="2"/>
        <v>0</v>
      </c>
    </row>
    <row r="38" ht="15.75" customHeight="1">
      <c r="A38" s="58" t="s">
        <v>7</v>
      </c>
      <c r="B38" s="48" t="s">
        <v>53</v>
      </c>
      <c r="C38" s="48">
        <v>1.0</v>
      </c>
      <c r="D38" s="48">
        <v>273.0</v>
      </c>
      <c r="E38" s="59"/>
      <c r="F38" s="59"/>
      <c r="G38" s="59"/>
      <c r="H38" s="59"/>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45">
        <f t="shared" si="2"/>
        <v>0</v>
      </c>
    </row>
    <row r="39" ht="15.75" customHeight="1">
      <c r="A39" s="58" t="s">
        <v>7</v>
      </c>
      <c r="B39" s="48" t="s">
        <v>54</v>
      </c>
      <c r="C39" s="48">
        <v>1.0</v>
      </c>
      <c r="D39" s="48">
        <v>504.0</v>
      </c>
      <c r="E39" s="59">
        <f>IFERROR(__xludf.DUMMYFUNCTION("""COMPUTED_VALUE"""),271.0)</f>
        <v>271</v>
      </c>
      <c r="F39" s="59">
        <f>IFERROR(__xludf.DUMMYFUNCTION("""COMPUTED_VALUE"""),1.0)</f>
        <v>1</v>
      </c>
      <c r="G39" s="59">
        <f>IFERROR(__xludf.DUMMYFUNCTION("""COMPUTED_VALUE"""),5.0)</f>
        <v>5</v>
      </c>
      <c r="H39" s="59">
        <f>IFERROR(__xludf.DUMMYFUNCTION("""COMPUTED_VALUE"""),266.0)</f>
        <v>266</v>
      </c>
      <c r="I39" s="57">
        <f>IFERROR(__xludf.DUMMYFUNCTION("""COMPUTED_VALUE"""),3.0)</f>
        <v>3</v>
      </c>
      <c r="J39" s="57">
        <f>IFERROR(__xludf.DUMMYFUNCTION("""COMPUTED_VALUE"""),1.0)</f>
        <v>1</v>
      </c>
      <c r="K39" s="57">
        <f>IFERROR(__xludf.DUMMYFUNCTION("""COMPUTED_VALUE"""),2.0)</f>
        <v>2</v>
      </c>
      <c r="L39" s="57">
        <f>IFERROR(__xludf.DUMMYFUNCTION("""COMPUTED_VALUE"""),0.0)</f>
        <v>0</v>
      </c>
      <c r="M39" s="57">
        <f>IFERROR(__xludf.DUMMYFUNCTION("""COMPUTED_VALUE"""),0.0)</f>
        <v>0</v>
      </c>
      <c r="N39" s="57">
        <f>IFERROR(__xludf.DUMMYFUNCTION("""COMPUTED_VALUE"""),2.0)</f>
        <v>2</v>
      </c>
      <c r="O39" s="57">
        <f>IFERROR(__xludf.DUMMYFUNCTION("""COMPUTED_VALUE"""),0.0)</f>
        <v>0</v>
      </c>
      <c r="P39" s="57">
        <f>IFERROR(__xludf.DUMMYFUNCTION("""COMPUTED_VALUE"""),4.0)</f>
        <v>4</v>
      </c>
      <c r="Q39" s="57">
        <f>IFERROR(__xludf.DUMMYFUNCTION("""COMPUTED_VALUE"""),0.0)</f>
        <v>0</v>
      </c>
      <c r="R39" s="57">
        <f>IFERROR(__xludf.DUMMYFUNCTION("""COMPUTED_VALUE"""),2.0)</f>
        <v>2</v>
      </c>
      <c r="S39" s="57">
        <f>IFERROR(__xludf.DUMMYFUNCTION("""COMPUTED_VALUE"""),3.0)</f>
        <v>3</v>
      </c>
      <c r="T39" s="57">
        <f>IFERROR(__xludf.DUMMYFUNCTION("""COMPUTED_VALUE"""),1.0)</f>
        <v>1</v>
      </c>
      <c r="U39" s="57">
        <f>IFERROR(__xludf.DUMMYFUNCTION("""COMPUTED_VALUE"""),2.0)</f>
        <v>2</v>
      </c>
      <c r="V39" s="57">
        <f>IFERROR(__xludf.DUMMYFUNCTION("""COMPUTED_VALUE"""),0.0)</f>
        <v>0</v>
      </c>
      <c r="W39" s="57">
        <f>IFERROR(__xludf.DUMMYFUNCTION("""COMPUTED_VALUE"""),0.0)</f>
        <v>0</v>
      </c>
      <c r="X39" s="57">
        <f>IFERROR(__xludf.DUMMYFUNCTION("""COMPUTED_VALUE"""),0.0)</f>
        <v>0</v>
      </c>
      <c r="Y39" s="57">
        <f>IFERROR(__xludf.DUMMYFUNCTION("""COMPUTED_VALUE"""),1.0)</f>
        <v>1</v>
      </c>
      <c r="Z39" s="57">
        <f>IFERROR(__xludf.DUMMYFUNCTION("""COMPUTED_VALUE"""),0.0)</f>
        <v>0</v>
      </c>
      <c r="AA39" s="57">
        <f>IFERROR(__xludf.DUMMYFUNCTION("""COMPUTED_VALUE"""),0.0)</f>
        <v>0</v>
      </c>
      <c r="AB39" s="57">
        <f>IFERROR(__xludf.DUMMYFUNCTION("""COMPUTED_VALUE"""),0.0)</f>
        <v>0</v>
      </c>
      <c r="AC39" s="57">
        <f>IFERROR(__xludf.DUMMYFUNCTION("""COMPUTED_VALUE"""),0.0)</f>
        <v>0</v>
      </c>
      <c r="AD39" s="57">
        <f>IFERROR(__xludf.DUMMYFUNCTION("""COMPUTED_VALUE"""),0.0)</f>
        <v>0</v>
      </c>
      <c r="AE39" s="57">
        <f>IFERROR(__xludf.DUMMYFUNCTION("""COMPUTED_VALUE"""),0.0)</f>
        <v>0</v>
      </c>
      <c r="AF39" s="57">
        <f>IFERROR(__xludf.DUMMYFUNCTION("""COMPUTED_VALUE"""),1.0)</f>
        <v>1</v>
      </c>
      <c r="AG39" s="57">
        <f>IFERROR(__xludf.DUMMYFUNCTION("""COMPUTED_VALUE"""),1.0)</f>
        <v>1</v>
      </c>
      <c r="AH39" s="57">
        <f>IFERROR(__xludf.DUMMYFUNCTION("""COMPUTED_VALUE"""),0.0)</f>
        <v>0</v>
      </c>
      <c r="AI39" s="57">
        <f>IFERROR(__xludf.DUMMYFUNCTION("""COMPUTED_VALUE"""),1.0)</f>
        <v>1</v>
      </c>
      <c r="AJ39" s="57">
        <f>IFERROR(__xludf.DUMMYFUNCTION("""COMPUTED_VALUE"""),2.0)</f>
        <v>2</v>
      </c>
      <c r="AK39" s="57">
        <f>IFERROR(__xludf.DUMMYFUNCTION("""COMPUTED_VALUE"""),2.0)</f>
        <v>2</v>
      </c>
      <c r="AL39" s="57">
        <f>IFERROR(__xludf.DUMMYFUNCTION("""COMPUTED_VALUE"""),1.0)</f>
        <v>1</v>
      </c>
      <c r="AM39" s="57">
        <f>IFERROR(__xludf.DUMMYFUNCTION("""COMPUTED_VALUE"""),110.0)</f>
        <v>110</v>
      </c>
      <c r="AN39" s="57">
        <f>IFERROR(__xludf.DUMMYFUNCTION("""COMPUTED_VALUE"""),2.0)</f>
        <v>2</v>
      </c>
      <c r="AO39" s="57">
        <f>IFERROR(__xludf.DUMMYFUNCTION("""COMPUTED_VALUE"""),0.0)</f>
        <v>0</v>
      </c>
      <c r="AP39" s="57">
        <f>IFERROR(__xludf.DUMMYFUNCTION("""COMPUTED_VALUE"""),0.0)</f>
        <v>0</v>
      </c>
      <c r="AQ39" s="57">
        <f>IFERROR(__xludf.DUMMYFUNCTION("""COMPUTED_VALUE"""),1.0)</f>
        <v>1</v>
      </c>
      <c r="AR39" s="57">
        <f>IFERROR(__xludf.DUMMYFUNCTION("""COMPUTED_VALUE"""),9.0)</f>
        <v>9</v>
      </c>
      <c r="AS39" s="57">
        <f>IFERROR(__xludf.DUMMYFUNCTION("""COMPUTED_VALUE"""),1.0)</f>
        <v>1</v>
      </c>
      <c r="AT39" s="57">
        <f>IFERROR(__xludf.DUMMYFUNCTION("""COMPUTED_VALUE"""),2.0)</f>
        <v>2</v>
      </c>
      <c r="AU39" s="57">
        <f>IFERROR(__xludf.DUMMYFUNCTION("""COMPUTED_VALUE"""),109.0)</f>
        <v>109</v>
      </c>
      <c r="AV39" s="57">
        <f>IFERROR(__xludf.DUMMYFUNCTION("""COMPUTED_VALUE"""),3.0)</f>
        <v>3</v>
      </c>
      <c r="AW39" s="57">
        <f>IFERROR(__xludf.DUMMYFUNCTION("""COMPUTED_VALUE"""),1.0)</f>
        <v>1</v>
      </c>
      <c r="AX39" s="45">
        <f t="shared" si="2"/>
        <v>267</v>
      </c>
    </row>
    <row r="40" ht="15.75" customHeight="1">
      <c r="A40" s="58" t="s">
        <v>7</v>
      </c>
      <c r="B40" s="48" t="s">
        <v>54</v>
      </c>
      <c r="C40" s="48">
        <v>2.0</v>
      </c>
      <c r="D40" s="48">
        <v>317.0</v>
      </c>
      <c r="E40" s="59">
        <f>IFERROR(__xludf.DUMMYFUNCTION("""COMPUTED_VALUE"""),126.0)</f>
        <v>126</v>
      </c>
      <c r="F40" s="59">
        <f>IFERROR(__xludf.DUMMYFUNCTION("""COMPUTED_VALUE"""),2.0)</f>
        <v>2</v>
      </c>
      <c r="G40" s="59">
        <f>IFERROR(__xludf.DUMMYFUNCTION("""COMPUTED_VALUE"""),5.0)</f>
        <v>5</v>
      </c>
      <c r="H40" s="59">
        <f>IFERROR(__xludf.DUMMYFUNCTION("""COMPUTED_VALUE"""),121.0)</f>
        <v>121</v>
      </c>
      <c r="I40" s="57">
        <f>IFERROR(__xludf.DUMMYFUNCTION("""COMPUTED_VALUE"""),2.0)</f>
        <v>2</v>
      </c>
      <c r="J40" s="57">
        <f>IFERROR(__xludf.DUMMYFUNCTION("""COMPUTED_VALUE"""),0.0)</f>
        <v>0</v>
      </c>
      <c r="K40" s="57">
        <f>IFERROR(__xludf.DUMMYFUNCTION("""COMPUTED_VALUE"""),3.0)</f>
        <v>3</v>
      </c>
      <c r="L40" s="57">
        <f>IFERROR(__xludf.DUMMYFUNCTION("""COMPUTED_VALUE"""),0.0)</f>
        <v>0</v>
      </c>
      <c r="M40" s="57">
        <f>IFERROR(__xludf.DUMMYFUNCTION("""COMPUTED_VALUE"""),0.0)</f>
        <v>0</v>
      </c>
      <c r="N40" s="57">
        <f>IFERROR(__xludf.DUMMYFUNCTION("""COMPUTED_VALUE"""),1.0)</f>
        <v>1</v>
      </c>
      <c r="O40" s="57">
        <f>IFERROR(__xludf.DUMMYFUNCTION("""COMPUTED_VALUE"""),0.0)</f>
        <v>0</v>
      </c>
      <c r="P40" s="57">
        <f>IFERROR(__xludf.DUMMYFUNCTION("""COMPUTED_VALUE"""),0.0)</f>
        <v>0</v>
      </c>
      <c r="Q40" s="57">
        <f>IFERROR(__xludf.DUMMYFUNCTION("""COMPUTED_VALUE"""),0.0)</f>
        <v>0</v>
      </c>
      <c r="R40" s="57">
        <f>IFERROR(__xludf.DUMMYFUNCTION("""COMPUTED_VALUE"""),0.0)</f>
        <v>0</v>
      </c>
      <c r="S40" s="57">
        <f>IFERROR(__xludf.DUMMYFUNCTION("""COMPUTED_VALUE"""),0.0)</f>
        <v>0</v>
      </c>
      <c r="T40" s="57">
        <f>IFERROR(__xludf.DUMMYFUNCTION("""COMPUTED_VALUE"""),1.0)</f>
        <v>1</v>
      </c>
      <c r="U40" s="57">
        <f>IFERROR(__xludf.DUMMYFUNCTION("""COMPUTED_VALUE"""),0.0)</f>
        <v>0</v>
      </c>
      <c r="V40" s="57">
        <f>IFERROR(__xludf.DUMMYFUNCTION("""COMPUTED_VALUE"""),0.0)</f>
        <v>0</v>
      </c>
      <c r="W40" s="57">
        <f>IFERROR(__xludf.DUMMYFUNCTION("""COMPUTED_VALUE"""),0.0)</f>
        <v>0</v>
      </c>
      <c r="X40" s="57">
        <f>IFERROR(__xludf.DUMMYFUNCTION("""COMPUTED_VALUE"""),1.0)</f>
        <v>1</v>
      </c>
      <c r="Y40" s="57">
        <f>IFERROR(__xludf.DUMMYFUNCTION("""COMPUTED_VALUE"""),0.0)</f>
        <v>0</v>
      </c>
      <c r="Z40" s="57">
        <f>IFERROR(__xludf.DUMMYFUNCTION("""COMPUTED_VALUE"""),0.0)</f>
        <v>0</v>
      </c>
      <c r="AA40" s="57">
        <f>IFERROR(__xludf.DUMMYFUNCTION("""COMPUTED_VALUE"""),0.0)</f>
        <v>0</v>
      </c>
      <c r="AB40" s="57">
        <f>IFERROR(__xludf.DUMMYFUNCTION("""COMPUTED_VALUE"""),0.0)</f>
        <v>0</v>
      </c>
      <c r="AC40" s="57">
        <f>IFERROR(__xludf.DUMMYFUNCTION("""COMPUTED_VALUE"""),0.0)</f>
        <v>0</v>
      </c>
      <c r="AD40" s="57">
        <f>IFERROR(__xludf.DUMMYFUNCTION("""COMPUTED_VALUE"""),0.0)</f>
        <v>0</v>
      </c>
      <c r="AE40" s="57">
        <f>IFERROR(__xludf.DUMMYFUNCTION("""COMPUTED_VALUE"""),0.0)</f>
        <v>0</v>
      </c>
      <c r="AF40" s="57">
        <f>IFERROR(__xludf.DUMMYFUNCTION("""COMPUTED_VALUE"""),0.0)</f>
        <v>0</v>
      </c>
      <c r="AG40" s="57">
        <f>IFERROR(__xludf.DUMMYFUNCTION("""COMPUTED_VALUE"""),0.0)</f>
        <v>0</v>
      </c>
      <c r="AH40" s="57">
        <f>IFERROR(__xludf.DUMMYFUNCTION("""COMPUTED_VALUE"""),0.0)</f>
        <v>0</v>
      </c>
      <c r="AI40" s="57">
        <f>IFERROR(__xludf.DUMMYFUNCTION("""COMPUTED_VALUE"""),0.0)</f>
        <v>0</v>
      </c>
      <c r="AJ40" s="57">
        <f>IFERROR(__xludf.DUMMYFUNCTION("""COMPUTED_VALUE"""),0.0)</f>
        <v>0</v>
      </c>
      <c r="AK40" s="57">
        <f>IFERROR(__xludf.DUMMYFUNCTION("""COMPUTED_VALUE"""),3.0)</f>
        <v>3</v>
      </c>
      <c r="AL40" s="57">
        <f>IFERROR(__xludf.DUMMYFUNCTION("""COMPUTED_VALUE"""),0.0)</f>
        <v>0</v>
      </c>
      <c r="AM40" s="57">
        <f>IFERROR(__xludf.DUMMYFUNCTION("""COMPUTED_VALUE"""),48.0)</f>
        <v>48</v>
      </c>
      <c r="AN40" s="57">
        <f>IFERROR(__xludf.DUMMYFUNCTION("""COMPUTED_VALUE"""),0.0)</f>
        <v>0</v>
      </c>
      <c r="AO40" s="57">
        <f>IFERROR(__xludf.DUMMYFUNCTION("""COMPUTED_VALUE"""),0.0)</f>
        <v>0</v>
      </c>
      <c r="AP40" s="57">
        <f>IFERROR(__xludf.DUMMYFUNCTION("""COMPUTED_VALUE"""),1.0)</f>
        <v>1</v>
      </c>
      <c r="AQ40" s="57">
        <f>IFERROR(__xludf.DUMMYFUNCTION("""COMPUTED_VALUE"""),0.0)</f>
        <v>0</v>
      </c>
      <c r="AR40" s="57">
        <f>IFERROR(__xludf.DUMMYFUNCTION("""COMPUTED_VALUE"""),6.0)</f>
        <v>6</v>
      </c>
      <c r="AS40" s="57">
        <f>IFERROR(__xludf.DUMMYFUNCTION("""COMPUTED_VALUE"""),5.0)</f>
        <v>5</v>
      </c>
      <c r="AT40" s="57">
        <f>IFERROR(__xludf.DUMMYFUNCTION("""COMPUTED_VALUE"""),0.0)</f>
        <v>0</v>
      </c>
      <c r="AU40" s="57">
        <f>IFERROR(__xludf.DUMMYFUNCTION("""COMPUTED_VALUE"""),48.0)</f>
        <v>48</v>
      </c>
      <c r="AV40" s="57">
        <f>IFERROR(__xludf.DUMMYFUNCTION("""COMPUTED_VALUE"""),2.0)</f>
        <v>2</v>
      </c>
      <c r="AW40" s="57">
        <f>IFERROR(__xludf.DUMMYFUNCTION("""COMPUTED_VALUE"""),0.0)</f>
        <v>0</v>
      </c>
      <c r="AX40" s="45">
        <f t="shared" si="2"/>
        <v>121</v>
      </c>
    </row>
    <row r="41" ht="15.75" customHeight="1">
      <c r="A41" s="58" t="s">
        <v>7</v>
      </c>
      <c r="B41" s="48" t="s">
        <v>55</v>
      </c>
      <c r="C41" s="48">
        <v>1.0</v>
      </c>
      <c r="D41" s="48">
        <v>555.0</v>
      </c>
      <c r="E41" s="59">
        <f>IFERROR(__xludf.DUMMYFUNCTION("""COMPUTED_VALUE"""),312.0)</f>
        <v>312</v>
      </c>
      <c r="F41" s="59">
        <f>IFERROR(__xludf.DUMMYFUNCTION("""COMPUTED_VALUE"""),0.0)</f>
        <v>0</v>
      </c>
      <c r="G41" s="59">
        <f>IFERROR(__xludf.DUMMYFUNCTION("""COMPUTED_VALUE"""),0.0)</f>
        <v>0</v>
      </c>
      <c r="H41" s="59">
        <f>IFERROR(__xludf.DUMMYFUNCTION("""COMPUTED_VALUE"""),312.0)</f>
        <v>312</v>
      </c>
      <c r="I41" s="57">
        <f>IFERROR(__xludf.DUMMYFUNCTION("""COMPUTED_VALUE"""),0.0)</f>
        <v>0</v>
      </c>
      <c r="J41" s="57">
        <f>IFERROR(__xludf.DUMMYFUNCTION("""COMPUTED_VALUE"""),20.0)</f>
        <v>20</v>
      </c>
      <c r="K41" s="57">
        <f>IFERROR(__xludf.DUMMYFUNCTION("""COMPUTED_VALUE"""),0.0)</f>
        <v>0</v>
      </c>
      <c r="L41" s="57">
        <f>IFERROR(__xludf.DUMMYFUNCTION("""COMPUTED_VALUE"""),0.0)</f>
        <v>0</v>
      </c>
      <c r="M41" s="57">
        <f>IFERROR(__xludf.DUMMYFUNCTION("""COMPUTED_VALUE"""),0.0)</f>
        <v>0</v>
      </c>
      <c r="N41" s="57">
        <f>IFERROR(__xludf.DUMMYFUNCTION("""COMPUTED_VALUE"""),0.0)</f>
        <v>0</v>
      </c>
      <c r="O41" s="57">
        <f>IFERROR(__xludf.DUMMYFUNCTION("""COMPUTED_VALUE"""),0.0)</f>
        <v>0</v>
      </c>
      <c r="P41" s="57">
        <f>IFERROR(__xludf.DUMMYFUNCTION("""COMPUTED_VALUE"""),0.0)</f>
        <v>0</v>
      </c>
      <c r="Q41" s="57">
        <f>IFERROR(__xludf.DUMMYFUNCTION("""COMPUTED_VALUE"""),0.0)</f>
        <v>0</v>
      </c>
      <c r="R41" s="57">
        <f>IFERROR(__xludf.DUMMYFUNCTION("""COMPUTED_VALUE"""),3.0)</f>
        <v>3</v>
      </c>
      <c r="S41" s="57">
        <f>IFERROR(__xludf.DUMMYFUNCTION("""COMPUTED_VALUE"""),1.0)</f>
        <v>1</v>
      </c>
      <c r="T41" s="57">
        <f>IFERROR(__xludf.DUMMYFUNCTION("""COMPUTED_VALUE"""),0.0)</f>
        <v>0</v>
      </c>
      <c r="U41" s="57">
        <f>IFERROR(__xludf.DUMMYFUNCTION("""COMPUTED_VALUE"""),0.0)</f>
        <v>0</v>
      </c>
      <c r="V41" s="57">
        <f>IFERROR(__xludf.DUMMYFUNCTION("""COMPUTED_VALUE"""),1.0)</f>
        <v>1</v>
      </c>
      <c r="W41" s="57">
        <f>IFERROR(__xludf.DUMMYFUNCTION("""COMPUTED_VALUE"""),0.0)</f>
        <v>0</v>
      </c>
      <c r="X41" s="57">
        <f>IFERROR(__xludf.DUMMYFUNCTION("""COMPUTED_VALUE"""),0.0)</f>
        <v>0</v>
      </c>
      <c r="Y41" s="57">
        <f>IFERROR(__xludf.DUMMYFUNCTION("""COMPUTED_VALUE"""),0.0)</f>
        <v>0</v>
      </c>
      <c r="Z41" s="57">
        <f>IFERROR(__xludf.DUMMYFUNCTION("""COMPUTED_VALUE"""),2.0)</f>
        <v>2</v>
      </c>
      <c r="AA41" s="57">
        <f>IFERROR(__xludf.DUMMYFUNCTION("""COMPUTED_VALUE"""),0.0)</f>
        <v>0</v>
      </c>
      <c r="AB41" s="57">
        <f>IFERROR(__xludf.DUMMYFUNCTION("""COMPUTED_VALUE"""),1.0)</f>
        <v>1</v>
      </c>
      <c r="AC41" s="57">
        <f>IFERROR(__xludf.DUMMYFUNCTION("""COMPUTED_VALUE"""),0.0)</f>
        <v>0</v>
      </c>
      <c r="AD41" s="57">
        <f>IFERROR(__xludf.DUMMYFUNCTION("""COMPUTED_VALUE"""),0.0)</f>
        <v>0</v>
      </c>
      <c r="AE41" s="57">
        <f>IFERROR(__xludf.DUMMYFUNCTION("""COMPUTED_VALUE"""),0.0)</f>
        <v>0</v>
      </c>
      <c r="AF41" s="57">
        <f>IFERROR(__xludf.DUMMYFUNCTION("""COMPUTED_VALUE"""),0.0)</f>
        <v>0</v>
      </c>
      <c r="AG41" s="57">
        <f>IFERROR(__xludf.DUMMYFUNCTION("""COMPUTED_VALUE"""),0.0)</f>
        <v>0</v>
      </c>
      <c r="AH41" s="57">
        <f>IFERROR(__xludf.DUMMYFUNCTION("""COMPUTED_VALUE"""),0.0)</f>
        <v>0</v>
      </c>
      <c r="AI41" s="57">
        <f>IFERROR(__xludf.DUMMYFUNCTION("""COMPUTED_VALUE"""),0.0)</f>
        <v>0</v>
      </c>
      <c r="AJ41" s="57"/>
      <c r="AK41" s="57">
        <f>IFERROR(__xludf.DUMMYFUNCTION("""COMPUTED_VALUE"""),0.0)</f>
        <v>0</v>
      </c>
      <c r="AL41" s="57">
        <f>IFERROR(__xludf.DUMMYFUNCTION("""COMPUTED_VALUE"""),2.0)</f>
        <v>2</v>
      </c>
      <c r="AM41" s="57">
        <f>IFERROR(__xludf.DUMMYFUNCTION("""COMPUTED_VALUE"""),9.0)</f>
        <v>9</v>
      </c>
      <c r="AN41" s="57">
        <f>IFERROR(__xludf.DUMMYFUNCTION("""COMPUTED_VALUE"""),3.0)</f>
        <v>3</v>
      </c>
      <c r="AO41" s="57">
        <f>IFERROR(__xludf.DUMMYFUNCTION("""COMPUTED_VALUE"""),26.0)</f>
        <v>26</v>
      </c>
      <c r="AP41" s="57">
        <f>IFERROR(__xludf.DUMMYFUNCTION("""COMPUTED_VALUE"""),1.0)</f>
        <v>1</v>
      </c>
      <c r="AQ41" s="57">
        <f>IFERROR(__xludf.DUMMYFUNCTION("""COMPUTED_VALUE"""),1.0)</f>
        <v>1</v>
      </c>
      <c r="AR41" s="57">
        <f>IFERROR(__xludf.DUMMYFUNCTION("""COMPUTED_VALUE"""),64.0)</f>
        <v>64</v>
      </c>
      <c r="AS41" s="57">
        <f>IFERROR(__xludf.DUMMYFUNCTION("""COMPUTED_VALUE"""),0.0)</f>
        <v>0</v>
      </c>
      <c r="AT41" s="57">
        <f>IFERROR(__xludf.DUMMYFUNCTION("""COMPUTED_VALUE"""),1.0)</f>
        <v>1</v>
      </c>
      <c r="AU41" s="57">
        <f>IFERROR(__xludf.DUMMYFUNCTION("""COMPUTED_VALUE"""),175.0)</f>
        <v>175</v>
      </c>
      <c r="AV41" s="57">
        <f>IFERROR(__xludf.DUMMYFUNCTION("""COMPUTED_VALUE"""),1.0)</f>
        <v>1</v>
      </c>
      <c r="AW41" s="57">
        <f>IFERROR(__xludf.DUMMYFUNCTION("""COMPUTED_VALUE"""),1.0)</f>
        <v>1</v>
      </c>
      <c r="AX41" s="45">
        <f t="shared" si="2"/>
        <v>312</v>
      </c>
    </row>
    <row r="42" ht="15.75" customHeight="1">
      <c r="A42" s="58" t="s">
        <v>7</v>
      </c>
      <c r="B42" s="48" t="s">
        <v>55</v>
      </c>
      <c r="C42" s="48">
        <v>2.0</v>
      </c>
      <c r="D42" s="48">
        <v>163.0</v>
      </c>
      <c r="E42" s="59">
        <f>IFERROR(__xludf.DUMMYFUNCTION("""COMPUTED_VALUE"""),90.0)</f>
        <v>90</v>
      </c>
      <c r="F42" s="59">
        <f>IFERROR(__xludf.DUMMYFUNCTION("""COMPUTED_VALUE"""),0.0)</f>
        <v>0</v>
      </c>
      <c r="G42" s="59">
        <f>IFERROR(__xludf.DUMMYFUNCTION("""COMPUTED_VALUE"""),0.0)</f>
        <v>0</v>
      </c>
      <c r="H42" s="59">
        <f>IFERROR(__xludf.DUMMYFUNCTION("""COMPUTED_VALUE"""),90.0)</f>
        <v>90</v>
      </c>
      <c r="I42" s="57">
        <f>IFERROR(__xludf.DUMMYFUNCTION("""COMPUTED_VALUE"""),2.0)</f>
        <v>2</v>
      </c>
      <c r="J42" s="57">
        <f>IFERROR(__xludf.DUMMYFUNCTION("""COMPUTED_VALUE"""),3.0)</f>
        <v>3</v>
      </c>
      <c r="K42" s="57">
        <f>IFERROR(__xludf.DUMMYFUNCTION("""COMPUTED_VALUE"""),0.0)</f>
        <v>0</v>
      </c>
      <c r="L42" s="57">
        <f>IFERROR(__xludf.DUMMYFUNCTION("""COMPUTED_VALUE"""),0.0)</f>
        <v>0</v>
      </c>
      <c r="M42" s="57">
        <f>IFERROR(__xludf.DUMMYFUNCTION("""COMPUTED_VALUE"""),0.0)</f>
        <v>0</v>
      </c>
      <c r="N42" s="57">
        <f>IFERROR(__xludf.DUMMYFUNCTION("""COMPUTED_VALUE"""),0.0)</f>
        <v>0</v>
      </c>
      <c r="O42" s="57">
        <f>IFERROR(__xludf.DUMMYFUNCTION("""COMPUTED_VALUE"""),0.0)</f>
        <v>0</v>
      </c>
      <c r="P42" s="57">
        <f>IFERROR(__xludf.DUMMYFUNCTION("""COMPUTED_VALUE"""),0.0)</f>
        <v>0</v>
      </c>
      <c r="Q42" s="57">
        <f>IFERROR(__xludf.DUMMYFUNCTION("""COMPUTED_VALUE"""),0.0)</f>
        <v>0</v>
      </c>
      <c r="R42" s="57">
        <f>IFERROR(__xludf.DUMMYFUNCTION("""COMPUTED_VALUE"""),0.0)</f>
        <v>0</v>
      </c>
      <c r="S42" s="57">
        <f>IFERROR(__xludf.DUMMYFUNCTION("""COMPUTED_VALUE"""),0.0)</f>
        <v>0</v>
      </c>
      <c r="T42" s="57">
        <f>IFERROR(__xludf.DUMMYFUNCTION("""COMPUTED_VALUE"""),0.0)</f>
        <v>0</v>
      </c>
      <c r="U42" s="57">
        <f>IFERROR(__xludf.DUMMYFUNCTION("""COMPUTED_VALUE"""),0.0)</f>
        <v>0</v>
      </c>
      <c r="V42" s="57">
        <f>IFERROR(__xludf.DUMMYFUNCTION("""COMPUTED_VALUE"""),0.0)</f>
        <v>0</v>
      </c>
      <c r="W42" s="57">
        <f>IFERROR(__xludf.DUMMYFUNCTION("""COMPUTED_VALUE"""),1.0)</f>
        <v>1</v>
      </c>
      <c r="X42" s="57">
        <f>IFERROR(__xludf.DUMMYFUNCTION("""COMPUTED_VALUE"""),0.0)</f>
        <v>0</v>
      </c>
      <c r="Y42" s="57">
        <f>IFERROR(__xludf.DUMMYFUNCTION("""COMPUTED_VALUE"""),0.0)</f>
        <v>0</v>
      </c>
      <c r="Z42" s="57">
        <f>IFERROR(__xludf.DUMMYFUNCTION("""COMPUTED_VALUE"""),0.0)</f>
        <v>0</v>
      </c>
      <c r="AA42" s="57">
        <f>IFERROR(__xludf.DUMMYFUNCTION("""COMPUTED_VALUE"""),0.0)</f>
        <v>0</v>
      </c>
      <c r="AB42" s="57">
        <f>IFERROR(__xludf.DUMMYFUNCTION("""COMPUTED_VALUE"""),0.0)</f>
        <v>0</v>
      </c>
      <c r="AC42" s="57">
        <f>IFERROR(__xludf.DUMMYFUNCTION("""COMPUTED_VALUE"""),0.0)</f>
        <v>0</v>
      </c>
      <c r="AD42" s="57">
        <f>IFERROR(__xludf.DUMMYFUNCTION("""COMPUTED_VALUE"""),0.0)</f>
        <v>0</v>
      </c>
      <c r="AE42" s="57">
        <f>IFERROR(__xludf.DUMMYFUNCTION("""COMPUTED_VALUE"""),0.0)</f>
        <v>0</v>
      </c>
      <c r="AF42" s="57">
        <f>IFERROR(__xludf.DUMMYFUNCTION("""COMPUTED_VALUE"""),0.0)</f>
        <v>0</v>
      </c>
      <c r="AG42" s="57">
        <f>IFERROR(__xludf.DUMMYFUNCTION("""COMPUTED_VALUE"""),0.0)</f>
        <v>0</v>
      </c>
      <c r="AH42" s="57">
        <f>IFERROR(__xludf.DUMMYFUNCTION("""COMPUTED_VALUE"""),0.0)</f>
        <v>0</v>
      </c>
      <c r="AI42" s="57">
        <f>IFERROR(__xludf.DUMMYFUNCTION("""COMPUTED_VALUE"""),0.0)</f>
        <v>0</v>
      </c>
      <c r="AJ42" s="57">
        <f>IFERROR(__xludf.DUMMYFUNCTION("""COMPUTED_VALUE"""),0.0)</f>
        <v>0</v>
      </c>
      <c r="AK42" s="57">
        <f>IFERROR(__xludf.DUMMYFUNCTION("""COMPUTED_VALUE"""),0.0)</f>
        <v>0</v>
      </c>
      <c r="AL42" s="57">
        <f>IFERROR(__xludf.DUMMYFUNCTION("""COMPUTED_VALUE"""),0.0)</f>
        <v>0</v>
      </c>
      <c r="AM42" s="57">
        <f>IFERROR(__xludf.DUMMYFUNCTION("""COMPUTED_VALUE"""),3.0)</f>
        <v>3</v>
      </c>
      <c r="AN42" s="57">
        <f>IFERROR(__xludf.DUMMYFUNCTION("""COMPUTED_VALUE"""),0.0)</f>
        <v>0</v>
      </c>
      <c r="AO42" s="57">
        <f>IFERROR(__xludf.DUMMYFUNCTION("""COMPUTED_VALUE"""),9.0)</f>
        <v>9</v>
      </c>
      <c r="AP42" s="57">
        <f>IFERROR(__xludf.DUMMYFUNCTION("""COMPUTED_VALUE"""),0.0)</f>
        <v>0</v>
      </c>
      <c r="AQ42" s="57">
        <f>IFERROR(__xludf.DUMMYFUNCTION("""COMPUTED_VALUE"""),0.0)</f>
        <v>0</v>
      </c>
      <c r="AR42" s="57">
        <f>IFERROR(__xludf.DUMMYFUNCTION("""COMPUTED_VALUE"""),30.0)</f>
        <v>30</v>
      </c>
      <c r="AS42" s="57">
        <f>IFERROR(__xludf.DUMMYFUNCTION("""COMPUTED_VALUE"""),0.0)</f>
        <v>0</v>
      </c>
      <c r="AT42" s="57">
        <f>IFERROR(__xludf.DUMMYFUNCTION("""COMPUTED_VALUE"""),0.0)</f>
        <v>0</v>
      </c>
      <c r="AU42" s="57">
        <f>IFERROR(__xludf.DUMMYFUNCTION("""COMPUTED_VALUE"""),41.0)</f>
        <v>41</v>
      </c>
      <c r="AV42" s="57">
        <f>IFERROR(__xludf.DUMMYFUNCTION("""COMPUTED_VALUE"""),0.0)</f>
        <v>0</v>
      </c>
      <c r="AW42" s="57">
        <f>IFERROR(__xludf.DUMMYFUNCTION("""COMPUTED_VALUE"""),0.0)</f>
        <v>0</v>
      </c>
      <c r="AX42" s="45">
        <f t="shared" si="2"/>
        <v>89</v>
      </c>
    </row>
    <row r="43" ht="15.75" customHeight="1">
      <c r="A43" s="58" t="s">
        <v>7</v>
      </c>
      <c r="B43" s="48" t="s">
        <v>56</v>
      </c>
      <c r="C43" s="48">
        <v>1.0</v>
      </c>
      <c r="D43" s="48">
        <v>526.0</v>
      </c>
      <c r="E43" s="59">
        <f>IFERROR(__xludf.DUMMYFUNCTION("""COMPUTED_VALUE"""),294.0)</f>
        <v>294</v>
      </c>
      <c r="F43" s="59">
        <f>IFERROR(__xludf.DUMMYFUNCTION("""COMPUTED_VALUE"""),4.0)</f>
        <v>4</v>
      </c>
      <c r="G43" s="59">
        <f>IFERROR(__xludf.DUMMYFUNCTION("""COMPUTED_VALUE"""),2.0)</f>
        <v>2</v>
      </c>
      <c r="H43" s="59">
        <f>IFERROR(__xludf.DUMMYFUNCTION("""COMPUTED_VALUE"""),294.0)</f>
        <v>294</v>
      </c>
      <c r="I43" s="57">
        <f>IFERROR(__xludf.DUMMYFUNCTION("""COMPUTED_VALUE"""),0.0)</f>
        <v>0</v>
      </c>
      <c r="J43" s="57">
        <f>IFERROR(__xludf.DUMMYFUNCTION("""COMPUTED_VALUE"""),4.0)</f>
        <v>4</v>
      </c>
      <c r="K43" s="57">
        <f>IFERROR(__xludf.DUMMYFUNCTION("""COMPUTED_VALUE"""),1.0)</f>
        <v>1</v>
      </c>
      <c r="L43" s="57">
        <f>IFERROR(__xludf.DUMMYFUNCTION("""COMPUTED_VALUE"""),0.0)</f>
        <v>0</v>
      </c>
      <c r="M43" s="57">
        <f>IFERROR(__xludf.DUMMYFUNCTION("""COMPUTED_VALUE"""),0.0)</f>
        <v>0</v>
      </c>
      <c r="N43" s="57">
        <f>IFERROR(__xludf.DUMMYFUNCTION("""COMPUTED_VALUE"""),0.0)</f>
        <v>0</v>
      </c>
      <c r="O43" s="57">
        <f>IFERROR(__xludf.DUMMYFUNCTION("""COMPUTED_VALUE"""),0.0)</f>
        <v>0</v>
      </c>
      <c r="P43" s="57">
        <f>IFERROR(__xludf.DUMMYFUNCTION("""COMPUTED_VALUE"""),0.0)</f>
        <v>0</v>
      </c>
      <c r="Q43" s="57">
        <f>IFERROR(__xludf.DUMMYFUNCTION("""COMPUTED_VALUE"""),0.0)</f>
        <v>0</v>
      </c>
      <c r="R43" s="57">
        <f>IFERROR(__xludf.DUMMYFUNCTION("""COMPUTED_VALUE"""),20.0)</f>
        <v>20</v>
      </c>
      <c r="S43" s="57">
        <f>IFERROR(__xludf.DUMMYFUNCTION("""COMPUTED_VALUE"""),1.0)</f>
        <v>1</v>
      </c>
      <c r="T43" s="57">
        <f>IFERROR(__xludf.DUMMYFUNCTION("""COMPUTED_VALUE"""),0.0)</f>
        <v>0</v>
      </c>
      <c r="U43" s="57">
        <f>IFERROR(__xludf.DUMMYFUNCTION("""COMPUTED_VALUE"""),0.0)</f>
        <v>0</v>
      </c>
      <c r="V43" s="57">
        <f>IFERROR(__xludf.DUMMYFUNCTION("""COMPUTED_VALUE"""),0.0)</f>
        <v>0</v>
      </c>
      <c r="W43" s="57">
        <f>IFERROR(__xludf.DUMMYFUNCTION("""COMPUTED_VALUE"""),0.0)</f>
        <v>0</v>
      </c>
      <c r="X43" s="57">
        <f>IFERROR(__xludf.DUMMYFUNCTION("""COMPUTED_VALUE"""),0.0)</f>
        <v>0</v>
      </c>
      <c r="Y43" s="57">
        <f>IFERROR(__xludf.DUMMYFUNCTION("""COMPUTED_VALUE"""),1.0)</f>
        <v>1</v>
      </c>
      <c r="Z43" s="57">
        <f>IFERROR(__xludf.DUMMYFUNCTION("""COMPUTED_VALUE"""),2.0)</f>
        <v>2</v>
      </c>
      <c r="AA43" s="57">
        <f>IFERROR(__xludf.DUMMYFUNCTION("""COMPUTED_VALUE"""),1.0)</f>
        <v>1</v>
      </c>
      <c r="AB43" s="57">
        <f>IFERROR(__xludf.DUMMYFUNCTION("""COMPUTED_VALUE"""),0.0)</f>
        <v>0</v>
      </c>
      <c r="AC43" s="57">
        <f>IFERROR(__xludf.DUMMYFUNCTION("""COMPUTED_VALUE"""),2.0)</f>
        <v>2</v>
      </c>
      <c r="AD43" s="57">
        <f>IFERROR(__xludf.DUMMYFUNCTION("""COMPUTED_VALUE"""),1.0)</f>
        <v>1</v>
      </c>
      <c r="AE43" s="57">
        <f>IFERROR(__xludf.DUMMYFUNCTION("""COMPUTED_VALUE"""),3.0)</f>
        <v>3</v>
      </c>
      <c r="AF43" s="57">
        <f>IFERROR(__xludf.DUMMYFUNCTION("""COMPUTED_VALUE"""),0.0)</f>
        <v>0</v>
      </c>
      <c r="AG43" s="57">
        <f>IFERROR(__xludf.DUMMYFUNCTION("""COMPUTED_VALUE"""),0.0)</f>
        <v>0</v>
      </c>
      <c r="AH43" s="57">
        <f>IFERROR(__xludf.DUMMYFUNCTION("""COMPUTED_VALUE"""),1.0)</f>
        <v>1</v>
      </c>
      <c r="AI43" s="57">
        <f>IFERROR(__xludf.DUMMYFUNCTION("""COMPUTED_VALUE"""),0.0)</f>
        <v>0</v>
      </c>
      <c r="AJ43" s="57">
        <f>IFERROR(__xludf.DUMMYFUNCTION("""COMPUTED_VALUE"""),0.0)</f>
        <v>0</v>
      </c>
      <c r="AK43" s="57">
        <f>IFERROR(__xludf.DUMMYFUNCTION("""COMPUTED_VALUE"""),1.0)</f>
        <v>1</v>
      </c>
      <c r="AL43" s="57">
        <f>IFERROR(__xludf.DUMMYFUNCTION("""COMPUTED_VALUE"""),0.0)</f>
        <v>0</v>
      </c>
      <c r="AM43" s="57">
        <f>IFERROR(__xludf.DUMMYFUNCTION("""COMPUTED_VALUE"""),17.0)</f>
        <v>17</v>
      </c>
      <c r="AN43" s="57">
        <f>IFERROR(__xludf.DUMMYFUNCTION("""COMPUTED_VALUE"""),2.0)</f>
        <v>2</v>
      </c>
      <c r="AO43" s="57">
        <f>IFERROR(__xludf.DUMMYFUNCTION("""COMPUTED_VALUE"""),3.0)</f>
        <v>3</v>
      </c>
      <c r="AP43" s="57">
        <f>IFERROR(__xludf.DUMMYFUNCTION("""COMPUTED_VALUE"""),0.0)</f>
        <v>0</v>
      </c>
      <c r="AQ43" s="57">
        <f>IFERROR(__xludf.DUMMYFUNCTION("""COMPUTED_VALUE"""),1.0)</f>
        <v>1</v>
      </c>
      <c r="AR43" s="57">
        <f>IFERROR(__xludf.DUMMYFUNCTION("""COMPUTED_VALUE"""),64.0)</f>
        <v>64</v>
      </c>
      <c r="AS43" s="57">
        <f>IFERROR(__xludf.DUMMYFUNCTION("""COMPUTED_VALUE"""),0.0)</f>
        <v>0</v>
      </c>
      <c r="AT43" s="57">
        <f>IFERROR(__xludf.DUMMYFUNCTION("""COMPUTED_VALUE"""),0.0)</f>
        <v>0</v>
      </c>
      <c r="AU43" s="57">
        <f>IFERROR(__xludf.DUMMYFUNCTION("""COMPUTED_VALUE"""),164.0)</f>
        <v>164</v>
      </c>
      <c r="AV43" s="57">
        <f>IFERROR(__xludf.DUMMYFUNCTION("""COMPUTED_VALUE"""),0.0)</f>
        <v>0</v>
      </c>
      <c r="AW43" s="57"/>
      <c r="AX43" s="45">
        <f t="shared" si="2"/>
        <v>289</v>
      </c>
    </row>
    <row r="44" ht="15.75" customHeight="1">
      <c r="A44" s="58" t="s">
        <v>7</v>
      </c>
      <c r="B44" s="48" t="s">
        <v>57</v>
      </c>
      <c r="C44" s="48">
        <v>1.0</v>
      </c>
      <c r="D44" s="48">
        <v>526.0</v>
      </c>
      <c r="E44" s="59">
        <f>IFERROR(__xludf.DUMMYFUNCTION("""COMPUTED_VALUE"""),205.0)</f>
        <v>205</v>
      </c>
      <c r="F44" s="59">
        <f>IFERROR(__xludf.DUMMYFUNCTION("""COMPUTED_VALUE"""),2.0)</f>
        <v>2</v>
      </c>
      <c r="G44" s="59">
        <f>IFERROR(__xludf.DUMMYFUNCTION("""COMPUTED_VALUE"""),2.0)</f>
        <v>2</v>
      </c>
      <c r="H44" s="59">
        <f>IFERROR(__xludf.DUMMYFUNCTION("""COMPUTED_VALUE"""),203.0)</f>
        <v>203</v>
      </c>
      <c r="I44" s="57">
        <f>IFERROR(__xludf.DUMMYFUNCTION("""COMPUTED_VALUE"""),0.0)</f>
        <v>0</v>
      </c>
      <c r="J44" s="57">
        <f>IFERROR(__xludf.DUMMYFUNCTION("""COMPUTED_VALUE"""),1.0)</f>
        <v>1</v>
      </c>
      <c r="K44" s="57">
        <f>IFERROR(__xludf.DUMMYFUNCTION("""COMPUTED_VALUE"""),0.0)</f>
        <v>0</v>
      </c>
      <c r="L44" s="57">
        <f>IFERROR(__xludf.DUMMYFUNCTION("""COMPUTED_VALUE"""),0.0)</f>
        <v>0</v>
      </c>
      <c r="M44" s="57">
        <f>IFERROR(__xludf.DUMMYFUNCTION("""COMPUTED_VALUE"""),0.0)</f>
        <v>0</v>
      </c>
      <c r="N44" s="57">
        <f>IFERROR(__xludf.DUMMYFUNCTION("""COMPUTED_VALUE"""),0.0)</f>
        <v>0</v>
      </c>
      <c r="O44" s="57">
        <f>IFERROR(__xludf.DUMMYFUNCTION("""COMPUTED_VALUE"""),0.0)</f>
        <v>0</v>
      </c>
      <c r="P44" s="57">
        <f>IFERROR(__xludf.DUMMYFUNCTION("""COMPUTED_VALUE"""),0.0)</f>
        <v>0</v>
      </c>
      <c r="Q44" s="57">
        <f>IFERROR(__xludf.DUMMYFUNCTION("""COMPUTED_VALUE"""),0.0)</f>
        <v>0</v>
      </c>
      <c r="R44" s="57">
        <f>IFERROR(__xludf.DUMMYFUNCTION("""COMPUTED_VALUE"""),5.0)</f>
        <v>5</v>
      </c>
      <c r="S44" s="57">
        <f>IFERROR(__xludf.DUMMYFUNCTION("""COMPUTED_VALUE"""),0.0)</f>
        <v>0</v>
      </c>
      <c r="T44" s="57">
        <f>IFERROR(__xludf.DUMMYFUNCTION("""COMPUTED_VALUE"""),0.0)</f>
        <v>0</v>
      </c>
      <c r="U44" s="57">
        <f>IFERROR(__xludf.DUMMYFUNCTION("""COMPUTED_VALUE"""),1.0)</f>
        <v>1</v>
      </c>
      <c r="V44" s="57">
        <f>IFERROR(__xludf.DUMMYFUNCTION("""COMPUTED_VALUE"""),3.0)</f>
        <v>3</v>
      </c>
      <c r="W44" s="57">
        <f>IFERROR(__xludf.DUMMYFUNCTION("""COMPUTED_VALUE"""),0.0)</f>
        <v>0</v>
      </c>
      <c r="X44" s="57">
        <f>IFERROR(__xludf.DUMMYFUNCTION("""COMPUTED_VALUE"""),0.0)</f>
        <v>0</v>
      </c>
      <c r="Y44" s="57">
        <f>IFERROR(__xludf.DUMMYFUNCTION("""COMPUTED_VALUE"""),5.0)</f>
        <v>5</v>
      </c>
      <c r="Z44" s="57">
        <f>IFERROR(__xludf.DUMMYFUNCTION("""COMPUTED_VALUE"""),0.0)</f>
        <v>0</v>
      </c>
      <c r="AA44" s="57">
        <f>IFERROR(__xludf.DUMMYFUNCTION("""COMPUTED_VALUE"""),1.0)</f>
        <v>1</v>
      </c>
      <c r="AB44" s="57">
        <f>IFERROR(__xludf.DUMMYFUNCTION("""COMPUTED_VALUE"""),0.0)</f>
        <v>0</v>
      </c>
      <c r="AC44" s="57">
        <f>IFERROR(__xludf.DUMMYFUNCTION("""COMPUTED_VALUE"""),0.0)</f>
        <v>0</v>
      </c>
      <c r="AD44" s="57">
        <f>IFERROR(__xludf.DUMMYFUNCTION("""COMPUTED_VALUE"""),0.0)</f>
        <v>0</v>
      </c>
      <c r="AE44" s="57">
        <f>IFERROR(__xludf.DUMMYFUNCTION("""COMPUTED_VALUE"""),0.0)</f>
        <v>0</v>
      </c>
      <c r="AF44" s="57">
        <f>IFERROR(__xludf.DUMMYFUNCTION("""COMPUTED_VALUE"""),0.0)</f>
        <v>0</v>
      </c>
      <c r="AG44" s="57">
        <f>IFERROR(__xludf.DUMMYFUNCTION("""COMPUTED_VALUE"""),0.0)</f>
        <v>0</v>
      </c>
      <c r="AH44" s="57">
        <f>IFERROR(__xludf.DUMMYFUNCTION("""COMPUTED_VALUE"""),0.0)</f>
        <v>0</v>
      </c>
      <c r="AI44" s="57">
        <f>IFERROR(__xludf.DUMMYFUNCTION("""COMPUTED_VALUE"""),0.0)</f>
        <v>0</v>
      </c>
      <c r="AJ44" s="57">
        <f>IFERROR(__xludf.DUMMYFUNCTION("""COMPUTED_VALUE"""),1.0)</f>
        <v>1</v>
      </c>
      <c r="AK44" s="57">
        <f>IFERROR(__xludf.DUMMYFUNCTION("""COMPUTED_VALUE"""),0.0)</f>
        <v>0</v>
      </c>
      <c r="AL44" s="57">
        <f>IFERROR(__xludf.DUMMYFUNCTION("""COMPUTED_VALUE"""),0.0)</f>
        <v>0</v>
      </c>
      <c r="AM44" s="57">
        <f>IFERROR(__xludf.DUMMYFUNCTION("""COMPUTED_VALUE"""),29.0)</f>
        <v>29</v>
      </c>
      <c r="AN44" s="57">
        <f>IFERROR(__xludf.DUMMYFUNCTION("""COMPUTED_VALUE"""),0.0)</f>
        <v>0</v>
      </c>
      <c r="AO44" s="57">
        <f>IFERROR(__xludf.DUMMYFUNCTION("""COMPUTED_VALUE"""),0.0)</f>
        <v>0</v>
      </c>
      <c r="AP44" s="57">
        <f>IFERROR(__xludf.DUMMYFUNCTION("""COMPUTED_VALUE"""),0.0)</f>
        <v>0</v>
      </c>
      <c r="AQ44" s="57">
        <f>IFERROR(__xludf.DUMMYFUNCTION("""COMPUTED_VALUE"""),0.0)</f>
        <v>0</v>
      </c>
      <c r="AR44" s="57">
        <f>IFERROR(__xludf.DUMMYFUNCTION("""COMPUTED_VALUE"""),57.0)</f>
        <v>57</v>
      </c>
      <c r="AS44" s="57">
        <f>IFERROR(__xludf.DUMMYFUNCTION("""COMPUTED_VALUE"""),2.0)</f>
        <v>2</v>
      </c>
      <c r="AT44" s="57">
        <f>IFERROR(__xludf.DUMMYFUNCTION("""COMPUTED_VALUE"""),0.0)</f>
        <v>0</v>
      </c>
      <c r="AU44" s="57">
        <f>IFERROR(__xludf.DUMMYFUNCTION("""COMPUTED_VALUE"""),96.0)</f>
        <v>96</v>
      </c>
      <c r="AV44" s="57">
        <f>IFERROR(__xludf.DUMMYFUNCTION("""COMPUTED_VALUE"""),0.0)</f>
        <v>0</v>
      </c>
      <c r="AW44" s="57">
        <f>IFERROR(__xludf.DUMMYFUNCTION("""COMPUTED_VALUE"""),1.0)</f>
        <v>1</v>
      </c>
      <c r="AX44" s="45">
        <f t="shared" si="2"/>
        <v>202</v>
      </c>
    </row>
    <row r="45" ht="15.75" customHeight="1">
      <c r="A45" s="58" t="s">
        <v>7</v>
      </c>
      <c r="B45" s="48" t="s">
        <v>57</v>
      </c>
      <c r="C45" s="48">
        <v>2.0</v>
      </c>
      <c r="D45" s="48">
        <v>526.0</v>
      </c>
      <c r="E45" s="59">
        <f>IFERROR(__xludf.DUMMYFUNCTION("""COMPUTED_VALUE"""),192.0)</f>
        <v>192</v>
      </c>
      <c r="F45" s="59">
        <f>IFERROR(__xludf.DUMMYFUNCTION("""COMPUTED_VALUE"""),1.0)</f>
        <v>1</v>
      </c>
      <c r="G45" s="59">
        <f>IFERROR(__xludf.DUMMYFUNCTION("""COMPUTED_VALUE"""),0.0)</f>
        <v>0</v>
      </c>
      <c r="H45" s="59">
        <f>IFERROR(__xludf.DUMMYFUNCTION("""COMPUTED_VALUE"""),192.0)</f>
        <v>192</v>
      </c>
      <c r="I45" s="57">
        <f>IFERROR(__xludf.DUMMYFUNCTION("""COMPUTED_VALUE"""),1.0)</f>
        <v>1</v>
      </c>
      <c r="J45" s="57">
        <f>IFERROR(__xludf.DUMMYFUNCTION("""COMPUTED_VALUE"""),0.0)</f>
        <v>0</v>
      </c>
      <c r="K45" s="57">
        <f>IFERROR(__xludf.DUMMYFUNCTION("""COMPUTED_VALUE"""),0.0)</f>
        <v>0</v>
      </c>
      <c r="L45" s="57">
        <f>IFERROR(__xludf.DUMMYFUNCTION("""COMPUTED_VALUE"""),0.0)</f>
        <v>0</v>
      </c>
      <c r="M45" s="57">
        <f>IFERROR(__xludf.DUMMYFUNCTION("""COMPUTED_VALUE"""),1.0)</f>
        <v>1</v>
      </c>
      <c r="N45" s="57">
        <f>IFERROR(__xludf.DUMMYFUNCTION("""COMPUTED_VALUE"""),1.0)</f>
        <v>1</v>
      </c>
      <c r="O45" s="57">
        <f>IFERROR(__xludf.DUMMYFUNCTION("""COMPUTED_VALUE"""),1.0)</f>
        <v>1</v>
      </c>
      <c r="P45" s="57">
        <f>IFERROR(__xludf.DUMMYFUNCTION("""COMPUTED_VALUE"""),0.0)</f>
        <v>0</v>
      </c>
      <c r="Q45" s="57">
        <f>IFERROR(__xludf.DUMMYFUNCTION("""COMPUTED_VALUE"""),0.0)</f>
        <v>0</v>
      </c>
      <c r="R45" s="57">
        <f>IFERROR(__xludf.DUMMYFUNCTION("""COMPUTED_VALUE"""),6.0)</f>
        <v>6</v>
      </c>
      <c r="S45" s="57">
        <f>IFERROR(__xludf.DUMMYFUNCTION("""COMPUTED_VALUE"""),0.0)</f>
        <v>0</v>
      </c>
      <c r="T45" s="57">
        <f>IFERROR(__xludf.DUMMYFUNCTION("""COMPUTED_VALUE"""),0.0)</f>
        <v>0</v>
      </c>
      <c r="U45" s="57">
        <f>IFERROR(__xludf.DUMMYFUNCTION("""COMPUTED_VALUE"""),0.0)</f>
        <v>0</v>
      </c>
      <c r="V45" s="57">
        <f>IFERROR(__xludf.DUMMYFUNCTION("""COMPUTED_VALUE"""),5.0)</f>
        <v>5</v>
      </c>
      <c r="W45" s="57">
        <f>IFERROR(__xludf.DUMMYFUNCTION("""COMPUTED_VALUE"""),0.0)</f>
        <v>0</v>
      </c>
      <c r="X45" s="57">
        <f>IFERROR(__xludf.DUMMYFUNCTION("""COMPUTED_VALUE"""),0.0)</f>
        <v>0</v>
      </c>
      <c r="Y45" s="57">
        <f>IFERROR(__xludf.DUMMYFUNCTION("""COMPUTED_VALUE"""),15.0)</f>
        <v>15</v>
      </c>
      <c r="Z45" s="57">
        <f>IFERROR(__xludf.DUMMYFUNCTION("""COMPUTED_VALUE"""),0.0)</f>
        <v>0</v>
      </c>
      <c r="AA45" s="57">
        <f>IFERROR(__xludf.DUMMYFUNCTION("""COMPUTED_VALUE"""),0.0)</f>
        <v>0</v>
      </c>
      <c r="AB45" s="57">
        <f>IFERROR(__xludf.DUMMYFUNCTION("""COMPUTED_VALUE"""),0.0)</f>
        <v>0</v>
      </c>
      <c r="AC45" s="57">
        <f>IFERROR(__xludf.DUMMYFUNCTION("""COMPUTED_VALUE"""),0.0)</f>
        <v>0</v>
      </c>
      <c r="AD45" s="57">
        <f>IFERROR(__xludf.DUMMYFUNCTION("""COMPUTED_VALUE"""),1.0)</f>
        <v>1</v>
      </c>
      <c r="AE45" s="57">
        <f>IFERROR(__xludf.DUMMYFUNCTION("""COMPUTED_VALUE"""),0.0)</f>
        <v>0</v>
      </c>
      <c r="AF45" s="57">
        <f>IFERROR(__xludf.DUMMYFUNCTION("""COMPUTED_VALUE"""),0.0)</f>
        <v>0</v>
      </c>
      <c r="AG45" s="57">
        <f>IFERROR(__xludf.DUMMYFUNCTION("""COMPUTED_VALUE"""),0.0)</f>
        <v>0</v>
      </c>
      <c r="AH45" s="57">
        <f>IFERROR(__xludf.DUMMYFUNCTION("""COMPUTED_VALUE"""),0.0)</f>
        <v>0</v>
      </c>
      <c r="AI45" s="57">
        <f>IFERROR(__xludf.DUMMYFUNCTION("""COMPUTED_VALUE"""),2.0)</f>
        <v>2</v>
      </c>
      <c r="AJ45" s="57">
        <f>IFERROR(__xludf.DUMMYFUNCTION("""COMPUTED_VALUE"""),1.0)</f>
        <v>1</v>
      </c>
      <c r="AK45" s="57">
        <f>IFERROR(__xludf.DUMMYFUNCTION("""COMPUTED_VALUE"""),0.0)</f>
        <v>0</v>
      </c>
      <c r="AL45" s="57">
        <f>IFERROR(__xludf.DUMMYFUNCTION("""COMPUTED_VALUE"""),0.0)</f>
        <v>0</v>
      </c>
      <c r="AM45" s="57">
        <f>IFERROR(__xludf.DUMMYFUNCTION("""COMPUTED_VALUE"""),23.0)</f>
        <v>23</v>
      </c>
      <c r="AN45" s="57">
        <f>IFERROR(__xludf.DUMMYFUNCTION("""COMPUTED_VALUE"""),0.0)</f>
        <v>0</v>
      </c>
      <c r="AO45" s="57">
        <f>IFERROR(__xludf.DUMMYFUNCTION("""COMPUTED_VALUE"""),0.0)</f>
        <v>0</v>
      </c>
      <c r="AP45" s="57">
        <f>IFERROR(__xludf.DUMMYFUNCTION("""COMPUTED_VALUE"""),0.0)</f>
        <v>0</v>
      </c>
      <c r="AQ45" s="57">
        <f>IFERROR(__xludf.DUMMYFUNCTION("""COMPUTED_VALUE"""),0.0)</f>
        <v>0</v>
      </c>
      <c r="AR45" s="57">
        <f>IFERROR(__xludf.DUMMYFUNCTION("""COMPUTED_VALUE"""),43.0)</f>
        <v>43</v>
      </c>
      <c r="AS45" s="57">
        <f>IFERROR(__xludf.DUMMYFUNCTION("""COMPUTED_VALUE"""),0.0)</f>
        <v>0</v>
      </c>
      <c r="AT45" s="57">
        <f>IFERROR(__xludf.DUMMYFUNCTION("""COMPUTED_VALUE"""),0.0)</f>
        <v>0</v>
      </c>
      <c r="AU45" s="57">
        <f>IFERROR(__xludf.DUMMYFUNCTION("""COMPUTED_VALUE"""),91.0)</f>
        <v>91</v>
      </c>
      <c r="AV45" s="57">
        <f>IFERROR(__xludf.DUMMYFUNCTION("""COMPUTED_VALUE"""),0.0)</f>
        <v>0</v>
      </c>
      <c r="AW45" s="57">
        <f>IFERROR(__xludf.DUMMYFUNCTION("""COMPUTED_VALUE"""),0.0)</f>
        <v>0</v>
      </c>
      <c r="AX45" s="45">
        <f t="shared" si="2"/>
        <v>191</v>
      </c>
    </row>
    <row r="46" ht="15.75" customHeight="1">
      <c r="A46" s="58" t="s">
        <v>7</v>
      </c>
      <c r="B46" s="48" t="s">
        <v>57</v>
      </c>
      <c r="C46" s="48">
        <v>3.0</v>
      </c>
      <c r="D46" s="48">
        <v>526.0</v>
      </c>
      <c r="E46" s="59">
        <f>IFERROR(__xludf.DUMMYFUNCTION("""COMPUTED_VALUE"""),182.0)</f>
        <v>182</v>
      </c>
      <c r="F46" s="59">
        <f>IFERROR(__xludf.DUMMYFUNCTION("""COMPUTED_VALUE"""),3.0)</f>
        <v>3</v>
      </c>
      <c r="G46" s="59">
        <f>IFERROR(__xludf.DUMMYFUNCTION("""COMPUTED_VALUE"""),1.0)</f>
        <v>1</v>
      </c>
      <c r="H46" s="59">
        <f>IFERROR(__xludf.DUMMYFUNCTION("""COMPUTED_VALUE"""),181.0)</f>
        <v>181</v>
      </c>
      <c r="I46" s="57">
        <f>IFERROR(__xludf.DUMMYFUNCTION("""COMPUTED_VALUE"""),3.0)</f>
        <v>3</v>
      </c>
      <c r="J46" s="57">
        <f>IFERROR(__xludf.DUMMYFUNCTION("""COMPUTED_VALUE"""),1.0)</f>
        <v>1</v>
      </c>
      <c r="K46" s="57">
        <f>IFERROR(__xludf.DUMMYFUNCTION("""COMPUTED_VALUE"""),0.0)</f>
        <v>0</v>
      </c>
      <c r="L46" s="57">
        <f>IFERROR(__xludf.DUMMYFUNCTION("""COMPUTED_VALUE"""),0.0)</f>
        <v>0</v>
      </c>
      <c r="M46" s="57">
        <f>IFERROR(__xludf.DUMMYFUNCTION("""COMPUTED_VALUE"""),0.0)</f>
        <v>0</v>
      </c>
      <c r="N46" s="57">
        <f>IFERROR(__xludf.DUMMYFUNCTION("""COMPUTED_VALUE"""),0.0)</f>
        <v>0</v>
      </c>
      <c r="O46" s="57">
        <f>IFERROR(__xludf.DUMMYFUNCTION("""COMPUTED_VALUE"""),0.0)</f>
        <v>0</v>
      </c>
      <c r="P46" s="57">
        <f>IFERROR(__xludf.DUMMYFUNCTION("""COMPUTED_VALUE"""),0.0)</f>
        <v>0</v>
      </c>
      <c r="Q46" s="57">
        <f>IFERROR(__xludf.DUMMYFUNCTION("""COMPUTED_VALUE"""),0.0)</f>
        <v>0</v>
      </c>
      <c r="R46" s="57">
        <f>IFERROR(__xludf.DUMMYFUNCTION("""COMPUTED_VALUE"""),6.0)</f>
        <v>6</v>
      </c>
      <c r="S46" s="57">
        <f>IFERROR(__xludf.DUMMYFUNCTION("""COMPUTED_VALUE"""),0.0)</f>
        <v>0</v>
      </c>
      <c r="T46" s="57">
        <f>IFERROR(__xludf.DUMMYFUNCTION("""COMPUTED_VALUE"""),0.0)</f>
        <v>0</v>
      </c>
      <c r="U46" s="57">
        <f>IFERROR(__xludf.DUMMYFUNCTION("""COMPUTED_VALUE"""),0.0)</f>
        <v>0</v>
      </c>
      <c r="V46" s="57">
        <f>IFERROR(__xludf.DUMMYFUNCTION("""COMPUTED_VALUE"""),0.0)</f>
        <v>0</v>
      </c>
      <c r="W46" s="57">
        <f>IFERROR(__xludf.DUMMYFUNCTION("""COMPUTED_VALUE"""),0.0)</f>
        <v>0</v>
      </c>
      <c r="X46" s="57">
        <f>IFERROR(__xludf.DUMMYFUNCTION("""COMPUTED_VALUE"""),0.0)</f>
        <v>0</v>
      </c>
      <c r="Y46" s="57">
        <f>IFERROR(__xludf.DUMMYFUNCTION("""COMPUTED_VALUE"""),3.0)</f>
        <v>3</v>
      </c>
      <c r="Z46" s="57">
        <f>IFERROR(__xludf.DUMMYFUNCTION("""COMPUTED_VALUE"""),0.0)</f>
        <v>0</v>
      </c>
      <c r="AA46" s="57">
        <f>IFERROR(__xludf.DUMMYFUNCTION("""COMPUTED_VALUE"""),0.0)</f>
        <v>0</v>
      </c>
      <c r="AB46" s="57">
        <f>IFERROR(__xludf.DUMMYFUNCTION("""COMPUTED_VALUE"""),0.0)</f>
        <v>0</v>
      </c>
      <c r="AC46" s="57">
        <f>IFERROR(__xludf.DUMMYFUNCTION("""COMPUTED_VALUE"""),0.0)</f>
        <v>0</v>
      </c>
      <c r="AD46" s="57">
        <f>IFERROR(__xludf.DUMMYFUNCTION("""COMPUTED_VALUE"""),0.0)</f>
        <v>0</v>
      </c>
      <c r="AE46" s="57">
        <f>IFERROR(__xludf.DUMMYFUNCTION("""COMPUTED_VALUE"""),0.0)</f>
        <v>0</v>
      </c>
      <c r="AF46" s="57">
        <f>IFERROR(__xludf.DUMMYFUNCTION("""COMPUTED_VALUE"""),0.0)</f>
        <v>0</v>
      </c>
      <c r="AG46" s="57">
        <f>IFERROR(__xludf.DUMMYFUNCTION("""COMPUTED_VALUE"""),0.0)</f>
        <v>0</v>
      </c>
      <c r="AH46" s="57">
        <f>IFERROR(__xludf.DUMMYFUNCTION("""COMPUTED_VALUE"""),0.0)</f>
        <v>0</v>
      </c>
      <c r="AI46" s="57">
        <f>IFERROR(__xludf.DUMMYFUNCTION("""COMPUTED_VALUE"""),0.0)</f>
        <v>0</v>
      </c>
      <c r="AJ46" s="57">
        <f>IFERROR(__xludf.DUMMYFUNCTION("""COMPUTED_VALUE"""),0.0)</f>
        <v>0</v>
      </c>
      <c r="AK46" s="57">
        <f>IFERROR(__xludf.DUMMYFUNCTION("""COMPUTED_VALUE"""),0.0)</f>
        <v>0</v>
      </c>
      <c r="AL46" s="57">
        <f>IFERROR(__xludf.DUMMYFUNCTION("""COMPUTED_VALUE"""),0.0)</f>
        <v>0</v>
      </c>
      <c r="AM46" s="57">
        <f>IFERROR(__xludf.DUMMYFUNCTION("""COMPUTED_VALUE"""),22.0)</f>
        <v>22</v>
      </c>
      <c r="AN46" s="57">
        <f>IFERROR(__xludf.DUMMYFUNCTION("""COMPUTED_VALUE"""),0.0)</f>
        <v>0</v>
      </c>
      <c r="AO46" s="57">
        <f>IFERROR(__xludf.DUMMYFUNCTION("""COMPUTED_VALUE"""),1.0)</f>
        <v>1</v>
      </c>
      <c r="AP46" s="57">
        <f>IFERROR(__xludf.DUMMYFUNCTION("""COMPUTED_VALUE"""),0.0)</f>
        <v>0</v>
      </c>
      <c r="AQ46" s="57">
        <f>IFERROR(__xludf.DUMMYFUNCTION("""COMPUTED_VALUE"""),0.0)</f>
        <v>0</v>
      </c>
      <c r="AR46" s="57">
        <f>IFERROR(__xludf.DUMMYFUNCTION("""COMPUTED_VALUE"""),52.0)</f>
        <v>52</v>
      </c>
      <c r="AS46" s="57">
        <f>IFERROR(__xludf.DUMMYFUNCTION("""COMPUTED_VALUE"""),0.0)</f>
        <v>0</v>
      </c>
      <c r="AT46" s="57">
        <f>IFERROR(__xludf.DUMMYFUNCTION("""COMPUTED_VALUE"""),0.0)</f>
        <v>0</v>
      </c>
      <c r="AU46" s="57">
        <f>IFERROR(__xludf.DUMMYFUNCTION("""COMPUTED_VALUE"""),95.0)</f>
        <v>95</v>
      </c>
      <c r="AV46" s="57">
        <f>IFERROR(__xludf.DUMMYFUNCTION("""COMPUTED_VALUE"""),0.0)</f>
        <v>0</v>
      </c>
      <c r="AW46" s="57">
        <f>IFERROR(__xludf.DUMMYFUNCTION("""COMPUTED_VALUE"""),0.0)</f>
        <v>0</v>
      </c>
      <c r="AX46" s="45">
        <f t="shared" si="2"/>
        <v>183</v>
      </c>
    </row>
    <row r="47" ht="15.75" customHeight="1">
      <c r="A47" s="58" t="s">
        <v>7</v>
      </c>
      <c r="B47" s="48" t="s">
        <v>58</v>
      </c>
      <c r="C47" s="48">
        <v>1.0</v>
      </c>
      <c r="D47" s="48">
        <v>244.0</v>
      </c>
      <c r="E47" s="59">
        <f>IFERROR(__xludf.DUMMYFUNCTION("""COMPUTED_VALUE"""),169.0)</f>
        <v>169</v>
      </c>
      <c r="F47" s="59">
        <f>IFERROR(__xludf.DUMMYFUNCTION("""COMPUTED_VALUE"""),2.0)</f>
        <v>2</v>
      </c>
      <c r="G47" s="59">
        <f>IFERROR(__xludf.DUMMYFUNCTION("""COMPUTED_VALUE"""),1.0)</f>
        <v>1</v>
      </c>
      <c r="H47" s="59">
        <f>IFERROR(__xludf.DUMMYFUNCTION("""COMPUTED_VALUE"""),168.0)</f>
        <v>168</v>
      </c>
      <c r="I47" s="57">
        <f>IFERROR(__xludf.DUMMYFUNCTION("""COMPUTED_VALUE"""),0.0)</f>
        <v>0</v>
      </c>
      <c r="J47" s="57">
        <f>IFERROR(__xludf.DUMMYFUNCTION("""COMPUTED_VALUE"""),0.0)</f>
        <v>0</v>
      </c>
      <c r="K47" s="57">
        <f>IFERROR(__xludf.DUMMYFUNCTION("""COMPUTED_VALUE"""),0.0)</f>
        <v>0</v>
      </c>
      <c r="L47" s="57">
        <f>IFERROR(__xludf.DUMMYFUNCTION("""COMPUTED_VALUE"""),0.0)</f>
        <v>0</v>
      </c>
      <c r="M47" s="57">
        <f>IFERROR(__xludf.DUMMYFUNCTION("""COMPUTED_VALUE"""),0.0)</f>
        <v>0</v>
      </c>
      <c r="N47" s="57">
        <f>IFERROR(__xludf.DUMMYFUNCTION("""COMPUTED_VALUE"""),0.0)</f>
        <v>0</v>
      </c>
      <c r="O47" s="57">
        <f>IFERROR(__xludf.DUMMYFUNCTION("""COMPUTED_VALUE"""),0.0)</f>
        <v>0</v>
      </c>
      <c r="P47" s="57">
        <f>IFERROR(__xludf.DUMMYFUNCTION("""COMPUTED_VALUE"""),1.0)</f>
        <v>1</v>
      </c>
      <c r="Q47" s="57">
        <f>IFERROR(__xludf.DUMMYFUNCTION("""COMPUTED_VALUE"""),0.0)</f>
        <v>0</v>
      </c>
      <c r="R47" s="57">
        <f>IFERROR(__xludf.DUMMYFUNCTION("""COMPUTED_VALUE"""),0.0)</f>
        <v>0</v>
      </c>
      <c r="S47" s="57">
        <f>IFERROR(__xludf.DUMMYFUNCTION("""COMPUTED_VALUE"""),0.0)</f>
        <v>0</v>
      </c>
      <c r="T47" s="57">
        <f>IFERROR(__xludf.DUMMYFUNCTION("""COMPUTED_VALUE"""),0.0)</f>
        <v>0</v>
      </c>
      <c r="U47" s="57">
        <f>IFERROR(__xludf.DUMMYFUNCTION("""COMPUTED_VALUE"""),0.0)</f>
        <v>0</v>
      </c>
      <c r="V47" s="57">
        <f>IFERROR(__xludf.DUMMYFUNCTION("""COMPUTED_VALUE"""),0.0)</f>
        <v>0</v>
      </c>
      <c r="W47" s="57">
        <f>IFERROR(__xludf.DUMMYFUNCTION("""COMPUTED_VALUE"""),0.0)</f>
        <v>0</v>
      </c>
      <c r="X47" s="57">
        <f>IFERROR(__xludf.DUMMYFUNCTION("""COMPUTED_VALUE"""),0.0)</f>
        <v>0</v>
      </c>
      <c r="Y47" s="57">
        <f>IFERROR(__xludf.DUMMYFUNCTION("""COMPUTED_VALUE"""),0.0)</f>
        <v>0</v>
      </c>
      <c r="Z47" s="57">
        <f>IFERROR(__xludf.DUMMYFUNCTION("""COMPUTED_VALUE"""),0.0)</f>
        <v>0</v>
      </c>
      <c r="AA47" s="57">
        <f>IFERROR(__xludf.DUMMYFUNCTION("""COMPUTED_VALUE"""),0.0)</f>
        <v>0</v>
      </c>
      <c r="AB47" s="57">
        <f>IFERROR(__xludf.DUMMYFUNCTION("""COMPUTED_VALUE"""),0.0)</f>
        <v>0</v>
      </c>
      <c r="AC47" s="57">
        <f>IFERROR(__xludf.DUMMYFUNCTION("""COMPUTED_VALUE"""),1.0)</f>
        <v>1</v>
      </c>
      <c r="AD47" s="57">
        <f>IFERROR(__xludf.DUMMYFUNCTION("""COMPUTED_VALUE"""),0.0)</f>
        <v>0</v>
      </c>
      <c r="AE47" s="57">
        <f>IFERROR(__xludf.DUMMYFUNCTION("""COMPUTED_VALUE"""),0.0)</f>
        <v>0</v>
      </c>
      <c r="AF47" s="57">
        <f>IFERROR(__xludf.DUMMYFUNCTION("""COMPUTED_VALUE"""),0.0)</f>
        <v>0</v>
      </c>
      <c r="AG47" s="57">
        <f>IFERROR(__xludf.DUMMYFUNCTION("""COMPUTED_VALUE"""),1.0)</f>
        <v>1</v>
      </c>
      <c r="AH47" s="57">
        <f>IFERROR(__xludf.DUMMYFUNCTION("""COMPUTED_VALUE"""),0.0)</f>
        <v>0</v>
      </c>
      <c r="AI47" s="57">
        <f>IFERROR(__xludf.DUMMYFUNCTION("""COMPUTED_VALUE"""),0.0)</f>
        <v>0</v>
      </c>
      <c r="AJ47" s="57">
        <f>IFERROR(__xludf.DUMMYFUNCTION("""COMPUTED_VALUE"""),1.0)</f>
        <v>1</v>
      </c>
      <c r="AK47" s="57">
        <f>IFERROR(__xludf.DUMMYFUNCTION("""COMPUTED_VALUE"""),0.0)</f>
        <v>0</v>
      </c>
      <c r="AL47" s="57">
        <f>IFERROR(__xludf.DUMMYFUNCTION("""COMPUTED_VALUE"""),0.0)</f>
        <v>0</v>
      </c>
      <c r="AM47" s="57">
        <f>IFERROR(__xludf.DUMMYFUNCTION("""COMPUTED_VALUE"""),56.0)</f>
        <v>56</v>
      </c>
      <c r="AN47" s="57">
        <f>IFERROR(__xludf.DUMMYFUNCTION("""COMPUTED_VALUE"""),1.0)</f>
        <v>1</v>
      </c>
      <c r="AO47" s="57">
        <f>IFERROR(__xludf.DUMMYFUNCTION("""COMPUTED_VALUE"""),0.0)</f>
        <v>0</v>
      </c>
      <c r="AP47" s="57">
        <f>IFERROR(__xludf.DUMMYFUNCTION("""COMPUTED_VALUE"""),0.0)</f>
        <v>0</v>
      </c>
      <c r="AQ47" s="57">
        <f>IFERROR(__xludf.DUMMYFUNCTION("""COMPUTED_VALUE"""),0.0)</f>
        <v>0</v>
      </c>
      <c r="AR47" s="57">
        <f>IFERROR(__xludf.DUMMYFUNCTION("""COMPUTED_VALUE"""),1.0)</f>
        <v>1</v>
      </c>
      <c r="AS47" s="57">
        <f>IFERROR(__xludf.DUMMYFUNCTION("""COMPUTED_VALUE"""),0.0)</f>
        <v>0</v>
      </c>
      <c r="AT47" s="57">
        <f>IFERROR(__xludf.DUMMYFUNCTION("""COMPUTED_VALUE"""),0.0)</f>
        <v>0</v>
      </c>
      <c r="AU47" s="57">
        <f>IFERROR(__xludf.DUMMYFUNCTION("""COMPUTED_VALUE"""),104.0)</f>
        <v>104</v>
      </c>
      <c r="AV47" s="57">
        <f>IFERROR(__xludf.DUMMYFUNCTION("""COMPUTED_VALUE"""),2.0)</f>
        <v>2</v>
      </c>
      <c r="AW47" s="57">
        <f>IFERROR(__xludf.DUMMYFUNCTION("""COMPUTED_VALUE"""),0.0)</f>
        <v>0</v>
      </c>
      <c r="AX47" s="45">
        <f t="shared" si="2"/>
        <v>168</v>
      </c>
    </row>
    <row r="48" ht="15.75" customHeight="1">
      <c r="A48" s="58" t="s">
        <v>7</v>
      </c>
      <c r="B48" s="48" t="s">
        <v>59</v>
      </c>
      <c r="C48" s="48">
        <v>1.0</v>
      </c>
      <c r="D48" s="48">
        <v>182.0</v>
      </c>
      <c r="E48" s="59"/>
      <c r="F48" s="59"/>
      <c r="G48" s="59"/>
      <c r="H48" s="59"/>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45">
        <f t="shared" si="2"/>
        <v>0</v>
      </c>
    </row>
    <row r="49" ht="15.75" customHeight="1">
      <c r="A49" s="58" t="s">
        <v>7</v>
      </c>
      <c r="B49" s="48" t="s">
        <v>60</v>
      </c>
      <c r="C49" s="48">
        <v>1.0</v>
      </c>
      <c r="D49" s="48">
        <v>479.0</v>
      </c>
      <c r="E49" s="59">
        <f>IFERROR(__xludf.DUMMYFUNCTION("""COMPUTED_VALUE"""),268.0)</f>
        <v>268</v>
      </c>
      <c r="F49" s="59">
        <f>IFERROR(__xludf.DUMMYFUNCTION("""COMPUTED_VALUE"""),3.0)</f>
        <v>3</v>
      </c>
      <c r="G49" s="59">
        <f>IFERROR(__xludf.DUMMYFUNCTION("""COMPUTED_VALUE"""),2.0)</f>
        <v>2</v>
      </c>
      <c r="H49" s="59">
        <f>IFERROR(__xludf.DUMMYFUNCTION("""COMPUTED_VALUE"""),266.0)</f>
        <v>266</v>
      </c>
      <c r="I49" s="57">
        <f>IFERROR(__xludf.DUMMYFUNCTION("""COMPUTED_VALUE"""),0.0)</f>
        <v>0</v>
      </c>
      <c r="J49" s="57">
        <f>IFERROR(__xludf.DUMMYFUNCTION("""COMPUTED_VALUE"""),46.0)</f>
        <v>46</v>
      </c>
      <c r="K49" s="57">
        <f>IFERROR(__xludf.DUMMYFUNCTION("""COMPUTED_VALUE"""),2.0)</f>
        <v>2</v>
      </c>
      <c r="L49" s="57">
        <f>IFERROR(__xludf.DUMMYFUNCTION("""COMPUTED_VALUE"""),2.0)</f>
        <v>2</v>
      </c>
      <c r="M49" s="57">
        <f>IFERROR(__xludf.DUMMYFUNCTION("""COMPUTED_VALUE"""),2.0)</f>
        <v>2</v>
      </c>
      <c r="N49" s="57">
        <f>IFERROR(__xludf.DUMMYFUNCTION("""COMPUTED_VALUE"""),1.0)</f>
        <v>1</v>
      </c>
      <c r="O49" s="57">
        <f>IFERROR(__xludf.DUMMYFUNCTION("""COMPUTED_VALUE"""),0.0)</f>
        <v>0</v>
      </c>
      <c r="P49" s="57">
        <f>IFERROR(__xludf.DUMMYFUNCTION("""COMPUTED_VALUE"""),0.0)</f>
        <v>0</v>
      </c>
      <c r="Q49" s="57">
        <f>IFERROR(__xludf.DUMMYFUNCTION("""COMPUTED_VALUE"""),0.0)</f>
        <v>0</v>
      </c>
      <c r="R49" s="57">
        <f>IFERROR(__xludf.DUMMYFUNCTION("""COMPUTED_VALUE"""),1.0)</f>
        <v>1</v>
      </c>
      <c r="S49" s="57">
        <f>IFERROR(__xludf.DUMMYFUNCTION("""COMPUTED_VALUE"""),2.0)</f>
        <v>2</v>
      </c>
      <c r="T49" s="57">
        <f>IFERROR(__xludf.DUMMYFUNCTION("""COMPUTED_VALUE"""),0.0)</f>
        <v>0</v>
      </c>
      <c r="U49" s="57">
        <f>IFERROR(__xludf.DUMMYFUNCTION("""COMPUTED_VALUE"""),2.0)</f>
        <v>2</v>
      </c>
      <c r="V49" s="57">
        <f>IFERROR(__xludf.DUMMYFUNCTION("""COMPUTED_VALUE"""),0.0)</f>
        <v>0</v>
      </c>
      <c r="W49" s="57">
        <f>IFERROR(__xludf.DUMMYFUNCTION("""COMPUTED_VALUE"""),0.0)</f>
        <v>0</v>
      </c>
      <c r="X49" s="57">
        <f>IFERROR(__xludf.DUMMYFUNCTION("""COMPUTED_VALUE"""),0.0)</f>
        <v>0</v>
      </c>
      <c r="Y49" s="57">
        <f>IFERROR(__xludf.DUMMYFUNCTION("""COMPUTED_VALUE"""),27.0)</f>
        <v>27</v>
      </c>
      <c r="Z49" s="57">
        <f>IFERROR(__xludf.DUMMYFUNCTION("""COMPUTED_VALUE"""),0.0)</f>
        <v>0</v>
      </c>
      <c r="AA49" s="57">
        <f>IFERROR(__xludf.DUMMYFUNCTION("""COMPUTED_VALUE"""),0.0)</f>
        <v>0</v>
      </c>
      <c r="AB49" s="57">
        <f>IFERROR(__xludf.DUMMYFUNCTION("""COMPUTED_VALUE"""),1.0)</f>
        <v>1</v>
      </c>
      <c r="AC49" s="57">
        <f>IFERROR(__xludf.DUMMYFUNCTION("""COMPUTED_VALUE"""),3.0)</f>
        <v>3</v>
      </c>
      <c r="AD49" s="57">
        <f>IFERROR(__xludf.DUMMYFUNCTION("""COMPUTED_VALUE"""),0.0)</f>
        <v>0</v>
      </c>
      <c r="AE49" s="57">
        <f>IFERROR(__xludf.DUMMYFUNCTION("""COMPUTED_VALUE"""),0.0)</f>
        <v>0</v>
      </c>
      <c r="AF49" s="57">
        <f>IFERROR(__xludf.DUMMYFUNCTION("""COMPUTED_VALUE"""),0.0)</f>
        <v>0</v>
      </c>
      <c r="AG49" s="57">
        <f>IFERROR(__xludf.DUMMYFUNCTION("""COMPUTED_VALUE"""),0.0)</f>
        <v>0</v>
      </c>
      <c r="AH49" s="57">
        <f>IFERROR(__xludf.DUMMYFUNCTION("""COMPUTED_VALUE"""),0.0)</f>
        <v>0</v>
      </c>
      <c r="AI49" s="57">
        <f>IFERROR(__xludf.DUMMYFUNCTION("""COMPUTED_VALUE"""),1.0)</f>
        <v>1</v>
      </c>
      <c r="AJ49" s="57">
        <f>IFERROR(__xludf.DUMMYFUNCTION("""COMPUTED_VALUE"""),0.0)</f>
        <v>0</v>
      </c>
      <c r="AK49" s="57">
        <f>IFERROR(__xludf.DUMMYFUNCTION("""COMPUTED_VALUE"""),0.0)</f>
        <v>0</v>
      </c>
      <c r="AL49" s="57">
        <f>IFERROR(__xludf.DUMMYFUNCTION("""COMPUTED_VALUE"""),0.0)</f>
        <v>0</v>
      </c>
      <c r="AM49" s="57">
        <f>IFERROR(__xludf.DUMMYFUNCTION("""COMPUTED_VALUE"""),21.0)</f>
        <v>21</v>
      </c>
      <c r="AN49" s="57">
        <f>IFERROR(__xludf.DUMMYFUNCTION("""COMPUTED_VALUE"""),0.0)</f>
        <v>0</v>
      </c>
      <c r="AO49" s="57">
        <f>IFERROR(__xludf.DUMMYFUNCTION("""COMPUTED_VALUE"""),1.0)</f>
        <v>1</v>
      </c>
      <c r="AP49" s="57">
        <f>IFERROR(__xludf.DUMMYFUNCTION("""COMPUTED_VALUE"""),0.0)</f>
        <v>0</v>
      </c>
      <c r="AQ49" s="57">
        <f>IFERROR(__xludf.DUMMYFUNCTION("""COMPUTED_VALUE"""),2.0)</f>
        <v>2</v>
      </c>
      <c r="AR49" s="57">
        <f>IFERROR(__xludf.DUMMYFUNCTION("""COMPUTED_VALUE"""),38.0)</f>
        <v>38</v>
      </c>
      <c r="AS49" s="57">
        <f>IFERROR(__xludf.DUMMYFUNCTION("""COMPUTED_VALUE"""),2.0)</f>
        <v>2</v>
      </c>
      <c r="AT49" s="57">
        <f>IFERROR(__xludf.DUMMYFUNCTION("""COMPUTED_VALUE"""),0.0)</f>
        <v>0</v>
      </c>
      <c r="AU49" s="57">
        <f>IFERROR(__xludf.DUMMYFUNCTION("""COMPUTED_VALUE"""),109.0)</f>
        <v>109</v>
      </c>
      <c r="AV49" s="57">
        <f>IFERROR(__xludf.DUMMYFUNCTION("""COMPUTED_VALUE"""),2.0)</f>
        <v>2</v>
      </c>
      <c r="AW49" s="57">
        <f>IFERROR(__xludf.DUMMYFUNCTION("""COMPUTED_VALUE"""),1.0)</f>
        <v>1</v>
      </c>
      <c r="AX49" s="45">
        <f t="shared" si="2"/>
        <v>266</v>
      </c>
    </row>
    <row r="50" ht="15.75" customHeight="1">
      <c r="A50" s="58" t="s">
        <v>7</v>
      </c>
      <c r="B50" s="48" t="s">
        <v>60</v>
      </c>
      <c r="C50" s="48">
        <v>2.0</v>
      </c>
      <c r="D50" s="48">
        <v>478.0</v>
      </c>
      <c r="E50" s="59">
        <f>IFERROR(__xludf.DUMMYFUNCTION("""COMPUTED_VALUE"""),264.0)</f>
        <v>264</v>
      </c>
      <c r="F50" s="59">
        <f>IFERROR(__xludf.DUMMYFUNCTION("""COMPUTED_VALUE"""),3.0)</f>
        <v>3</v>
      </c>
      <c r="G50" s="59">
        <f>IFERROR(__xludf.DUMMYFUNCTION("""COMPUTED_VALUE"""),2.0)</f>
        <v>2</v>
      </c>
      <c r="H50" s="59">
        <f>IFERROR(__xludf.DUMMYFUNCTION("""COMPUTED_VALUE"""),262.0)</f>
        <v>262</v>
      </c>
      <c r="I50" s="57">
        <f>IFERROR(__xludf.DUMMYFUNCTION("""COMPUTED_VALUE"""),1.0)</f>
        <v>1</v>
      </c>
      <c r="J50" s="57">
        <f>IFERROR(__xludf.DUMMYFUNCTION("""COMPUTED_VALUE"""),33.0)</f>
        <v>33</v>
      </c>
      <c r="K50" s="57">
        <f>IFERROR(__xludf.DUMMYFUNCTION("""COMPUTED_VALUE"""),4.0)</f>
        <v>4</v>
      </c>
      <c r="L50" s="57">
        <f>IFERROR(__xludf.DUMMYFUNCTION("""COMPUTED_VALUE"""),0.0)</f>
        <v>0</v>
      </c>
      <c r="M50" s="57">
        <f>IFERROR(__xludf.DUMMYFUNCTION("""COMPUTED_VALUE"""),0.0)</f>
        <v>0</v>
      </c>
      <c r="N50" s="57">
        <f>IFERROR(__xludf.DUMMYFUNCTION("""COMPUTED_VALUE"""),0.0)</f>
        <v>0</v>
      </c>
      <c r="O50" s="57">
        <f>IFERROR(__xludf.DUMMYFUNCTION("""COMPUTED_VALUE"""),0.0)</f>
        <v>0</v>
      </c>
      <c r="P50" s="57">
        <f>IFERROR(__xludf.DUMMYFUNCTION("""COMPUTED_VALUE"""),0.0)</f>
        <v>0</v>
      </c>
      <c r="Q50" s="57">
        <f>IFERROR(__xludf.DUMMYFUNCTION("""COMPUTED_VALUE"""),0.0)</f>
        <v>0</v>
      </c>
      <c r="R50" s="57">
        <f>IFERROR(__xludf.DUMMYFUNCTION("""COMPUTED_VALUE"""),1.0)</f>
        <v>1</v>
      </c>
      <c r="S50" s="57">
        <f>IFERROR(__xludf.DUMMYFUNCTION("""COMPUTED_VALUE"""),1.0)</f>
        <v>1</v>
      </c>
      <c r="T50" s="57">
        <f>IFERROR(__xludf.DUMMYFUNCTION("""COMPUTED_VALUE"""),0.0)</f>
        <v>0</v>
      </c>
      <c r="U50" s="57">
        <f>IFERROR(__xludf.DUMMYFUNCTION("""COMPUTED_VALUE"""),0.0)</f>
        <v>0</v>
      </c>
      <c r="V50" s="57">
        <f>IFERROR(__xludf.DUMMYFUNCTION("""COMPUTED_VALUE"""),0.0)</f>
        <v>0</v>
      </c>
      <c r="W50" s="57">
        <f>IFERROR(__xludf.DUMMYFUNCTION("""COMPUTED_VALUE"""),1.0)</f>
        <v>1</v>
      </c>
      <c r="X50" s="57">
        <f>IFERROR(__xludf.DUMMYFUNCTION("""COMPUTED_VALUE"""),0.0)</f>
        <v>0</v>
      </c>
      <c r="Y50" s="57">
        <f>IFERROR(__xludf.DUMMYFUNCTION("""COMPUTED_VALUE"""),18.0)</f>
        <v>18</v>
      </c>
      <c r="Z50" s="57">
        <f>IFERROR(__xludf.DUMMYFUNCTION("""COMPUTED_VALUE"""),0.0)</f>
        <v>0</v>
      </c>
      <c r="AA50" s="57">
        <f>IFERROR(__xludf.DUMMYFUNCTION("""COMPUTED_VALUE"""),1.0)</f>
        <v>1</v>
      </c>
      <c r="AB50" s="57">
        <f>IFERROR(__xludf.DUMMYFUNCTION("""COMPUTED_VALUE"""),0.0)</f>
        <v>0</v>
      </c>
      <c r="AC50" s="57">
        <f>IFERROR(__xludf.DUMMYFUNCTION("""COMPUTED_VALUE"""),0.0)</f>
        <v>0</v>
      </c>
      <c r="AD50" s="57">
        <f>IFERROR(__xludf.DUMMYFUNCTION("""COMPUTED_VALUE"""),0.0)</f>
        <v>0</v>
      </c>
      <c r="AE50" s="57">
        <f>IFERROR(__xludf.DUMMYFUNCTION("""COMPUTED_VALUE"""),0.0)</f>
        <v>0</v>
      </c>
      <c r="AF50" s="57">
        <f>IFERROR(__xludf.DUMMYFUNCTION("""COMPUTED_VALUE"""),0.0)</f>
        <v>0</v>
      </c>
      <c r="AG50" s="57">
        <f>IFERROR(__xludf.DUMMYFUNCTION("""COMPUTED_VALUE"""),0.0)</f>
        <v>0</v>
      </c>
      <c r="AH50" s="57">
        <f>IFERROR(__xludf.DUMMYFUNCTION("""COMPUTED_VALUE"""),1.0)</f>
        <v>1</v>
      </c>
      <c r="AI50" s="57">
        <f>IFERROR(__xludf.DUMMYFUNCTION("""COMPUTED_VALUE"""),0.0)</f>
        <v>0</v>
      </c>
      <c r="AJ50" s="57">
        <f>IFERROR(__xludf.DUMMYFUNCTION("""COMPUTED_VALUE"""),0.0)</f>
        <v>0</v>
      </c>
      <c r="AK50" s="57">
        <f>IFERROR(__xludf.DUMMYFUNCTION("""COMPUTED_VALUE"""),0.0)</f>
        <v>0</v>
      </c>
      <c r="AL50" s="57">
        <f>IFERROR(__xludf.DUMMYFUNCTION("""COMPUTED_VALUE"""),0.0)</f>
        <v>0</v>
      </c>
      <c r="AM50" s="57">
        <f>IFERROR(__xludf.DUMMYFUNCTION("""COMPUTED_VALUE"""),14.0)</f>
        <v>14</v>
      </c>
      <c r="AN50" s="57">
        <f>IFERROR(__xludf.DUMMYFUNCTION("""COMPUTED_VALUE"""),0.0)</f>
        <v>0</v>
      </c>
      <c r="AO50" s="57">
        <f>IFERROR(__xludf.DUMMYFUNCTION("""COMPUTED_VALUE"""),0.0)</f>
        <v>0</v>
      </c>
      <c r="AP50" s="57">
        <f>IFERROR(__xludf.DUMMYFUNCTION("""COMPUTED_VALUE"""),0.0)</f>
        <v>0</v>
      </c>
      <c r="AQ50" s="57">
        <f>IFERROR(__xludf.DUMMYFUNCTION("""COMPUTED_VALUE"""),0.0)</f>
        <v>0</v>
      </c>
      <c r="AR50" s="57">
        <f>IFERROR(__xludf.DUMMYFUNCTION("""COMPUTED_VALUE"""),59.0)</f>
        <v>59</v>
      </c>
      <c r="AS50" s="57">
        <f>IFERROR(__xludf.DUMMYFUNCTION("""COMPUTED_VALUE"""),1.0)</f>
        <v>1</v>
      </c>
      <c r="AT50" s="57">
        <f>IFERROR(__xludf.DUMMYFUNCTION("""COMPUTED_VALUE"""),0.0)</f>
        <v>0</v>
      </c>
      <c r="AU50" s="57">
        <f>IFERROR(__xludf.DUMMYFUNCTION("""COMPUTED_VALUE"""),125.0)</f>
        <v>125</v>
      </c>
      <c r="AV50" s="57">
        <f>IFERROR(__xludf.DUMMYFUNCTION("""COMPUTED_VALUE"""),0.0)</f>
        <v>0</v>
      </c>
      <c r="AW50" s="57">
        <f>IFERROR(__xludf.DUMMYFUNCTION("""COMPUTED_VALUE"""),2.0)</f>
        <v>2</v>
      </c>
      <c r="AX50" s="45">
        <f t="shared" si="2"/>
        <v>262</v>
      </c>
    </row>
    <row r="51" ht="15.75" customHeight="1">
      <c r="A51" s="58" t="s">
        <v>7</v>
      </c>
      <c r="B51" s="48" t="s">
        <v>61</v>
      </c>
      <c r="C51" s="48">
        <v>1.0</v>
      </c>
      <c r="D51" s="48">
        <v>360.0</v>
      </c>
      <c r="E51" s="59">
        <f>IFERROR(__xludf.DUMMYFUNCTION("""COMPUTED_VALUE"""),120.0)</f>
        <v>120</v>
      </c>
      <c r="F51" s="59">
        <f>IFERROR(__xludf.DUMMYFUNCTION("""COMPUTED_VALUE"""),1.0)</f>
        <v>1</v>
      </c>
      <c r="G51" s="59"/>
      <c r="H51" s="59">
        <f>IFERROR(__xludf.DUMMYFUNCTION("""COMPUTED_VALUE"""),120.0)</f>
        <v>120</v>
      </c>
      <c r="I51" s="57">
        <f>IFERROR(__xludf.DUMMYFUNCTION("""COMPUTED_VALUE"""),0.0)</f>
        <v>0</v>
      </c>
      <c r="J51" s="57">
        <f>IFERROR(__xludf.DUMMYFUNCTION("""COMPUTED_VALUE"""),1.0)</f>
        <v>1</v>
      </c>
      <c r="K51" s="57">
        <f>IFERROR(__xludf.DUMMYFUNCTION("""COMPUTED_VALUE"""),0.0)</f>
        <v>0</v>
      </c>
      <c r="L51" s="57">
        <f>IFERROR(__xludf.DUMMYFUNCTION("""COMPUTED_VALUE"""),1.0)</f>
        <v>1</v>
      </c>
      <c r="M51" s="57">
        <f>IFERROR(__xludf.DUMMYFUNCTION("""COMPUTED_VALUE"""),1.0)</f>
        <v>1</v>
      </c>
      <c r="N51" s="57">
        <f>IFERROR(__xludf.DUMMYFUNCTION("""COMPUTED_VALUE"""),0.0)</f>
        <v>0</v>
      </c>
      <c r="O51" s="57">
        <f>IFERROR(__xludf.DUMMYFUNCTION("""COMPUTED_VALUE"""),0.0)</f>
        <v>0</v>
      </c>
      <c r="P51" s="57">
        <f>IFERROR(__xludf.DUMMYFUNCTION("""COMPUTED_VALUE"""),0.0)</f>
        <v>0</v>
      </c>
      <c r="Q51" s="57">
        <f>IFERROR(__xludf.DUMMYFUNCTION("""COMPUTED_VALUE"""),0.0)</f>
        <v>0</v>
      </c>
      <c r="R51" s="57">
        <f>IFERROR(__xludf.DUMMYFUNCTION("""COMPUTED_VALUE"""),16.0)</f>
        <v>16</v>
      </c>
      <c r="S51" s="57">
        <f>IFERROR(__xludf.DUMMYFUNCTION("""COMPUTED_VALUE"""),0.0)</f>
        <v>0</v>
      </c>
      <c r="T51" s="57">
        <f>IFERROR(__xludf.DUMMYFUNCTION("""COMPUTED_VALUE"""),0.0)</f>
        <v>0</v>
      </c>
      <c r="U51" s="57">
        <f>IFERROR(__xludf.DUMMYFUNCTION("""COMPUTED_VALUE"""),0.0)</f>
        <v>0</v>
      </c>
      <c r="V51" s="57">
        <f>IFERROR(__xludf.DUMMYFUNCTION("""COMPUTED_VALUE"""),0.0)</f>
        <v>0</v>
      </c>
      <c r="W51" s="57">
        <f>IFERROR(__xludf.DUMMYFUNCTION("""COMPUTED_VALUE"""),0.0)</f>
        <v>0</v>
      </c>
      <c r="X51" s="57">
        <f>IFERROR(__xludf.DUMMYFUNCTION("""COMPUTED_VALUE"""),0.0)</f>
        <v>0</v>
      </c>
      <c r="Y51" s="57">
        <f>IFERROR(__xludf.DUMMYFUNCTION("""COMPUTED_VALUE"""),0.0)</f>
        <v>0</v>
      </c>
      <c r="Z51" s="57">
        <f>IFERROR(__xludf.DUMMYFUNCTION("""COMPUTED_VALUE"""),0.0)</f>
        <v>0</v>
      </c>
      <c r="AA51" s="57">
        <f>IFERROR(__xludf.DUMMYFUNCTION("""COMPUTED_VALUE"""),0.0)</f>
        <v>0</v>
      </c>
      <c r="AB51" s="57">
        <f>IFERROR(__xludf.DUMMYFUNCTION("""COMPUTED_VALUE"""),0.0)</f>
        <v>0</v>
      </c>
      <c r="AC51" s="57">
        <f>IFERROR(__xludf.DUMMYFUNCTION("""COMPUTED_VALUE"""),1.0)</f>
        <v>1</v>
      </c>
      <c r="AD51" s="57">
        <f>IFERROR(__xludf.DUMMYFUNCTION("""COMPUTED_VALUE"""),0.0)</f>
        <v>0</v>
      </c>
      <c r="AE51" s="57">
        <f>IFERROR(__xludf.DUMMYFUNCTION("""COMPUTED_VALUE"""),1.0)</f>
        <v>1</v>
      </c>
      <c r="AF51" s="57">
        <f>IFERROR(__xludf.DUMMYFUNCTION("""COMPUTED_VALUE"""),0.0)</f>
        <v>0</v>
      </c>
      <c r="AG51" s="57">
        <f>IFERROR(__xludf.DUMMYFUNCTION("""COMPUTED_VALUE"""),0.0)</f>
        <v>0</v>
      </c>
      <c r="AH51" s="57">
        <f>IFERROR(__xludf.DUMMYFUNCTION("""COMPUTED_VALUE"""),1.0)</f>
        <v>1</v>
      </c>
      <c r="AI51" s="57">
        <f>IFERROR(__xludf.DUMMYFUNCTION("""COMPUTED_VALUE"""),1.0)</f>
        <v>1</v>
      </c>
      <c r="AJ51" s="57">
        <f>IFERROR(__xludf.DUMMYFUNCTION("""COMPUTED_VALUE"""),1.0)</f>
        <v>1</v>
      </c>
      <c r="AK51" s="57">
        <f>IFERROR(__xludf.DUMMYFUNCTION("""COMPUTED_VALUE"""),0.0)</f>
        <v>0</v>
      </c>
      <c r="AL51" s="57">
        <f>IFERROR(__xludf.DUMMYFUNCTION("""COMPUTED_VALUE"""),0.0)</f>
        <v>0</v>
      </c>
      <c r="AM51" s="57">
        <f>IFERROR(__xludf.DUMMYFUNCTION("""COMPUTED_VALUE"""),11.0)</f>
        <v>11</v>
      </c>
      <c r="AN51" s="57">
        <f>IFERROR(__xludf.DUMMYFUNCTION("""COMPUTED_VALUE"""),0.0)</f>
        <v>0</v>
      </c>
      <c r="AO51" s="57">
        <f>IFERROR(__xludf.DUMMYFUNCTION("""COMPUTED_VALUE"""),6.0)</f>
        <v>6</v>
      </c>
      <c r="AP51" s="57">
        <f>IFERROR(__xludf.DUMMYFUNCTION("""COMPUTED_VALUE"""),0.0)</f>
        <v>0</v>
      </c>
      <c r="AQ51" s="57">
        <f>IFERROR(__xludf.DUMMYFUNCTION("""COMPUTED_VALUE"""),0.0)</f>
        <v>0</v>
      </c>
      <c r="AR51" s="57">
        <f>IFERROR(__xludf.DUMMYFUNCTION("""COMPUTED_VALUE"""),4.0)</f>
        <v>4</v>
      </c>
      <c r="AS51" s="57">
        <f>IFERROR(__xludf.DUMMYFUNCTION("""COMPUTED_VALUE"""),0.0)</f>
        <v>0</v>
      </c>
      <c r="AT51" s="57">
        <f>IFERROR(__xludf.DUMMYFUNCTION("""COMPUTED_VALUE"""),0.0)</f>
        <v>0</v>
      </c>
      <c r="AU51" s="57">
        <f>IFERROR(__xludf.DUMMYFUNCTION("""COMPUTED_VALUE"""),75.0)</f>
        <v>75</v>
      </c>
      <c r="AV51" s="57">
        <f>IFERROR(__xludf.DUMMYFUNCTION("""COMPUTED_VALUE"""),1.0)</f>
        <v>1</v>
      </c>
      <c r="AW51" s="57">
        <f>IFERROR(__xludf.DUMMYFUNCTION("""COMPUTED_VALUE"""),0.0)</f>
        <v>0</v>
      </c>
      <c r="AX51" s="45">
        <f t="shared" si="2"/>
        <v>121</v>
      </c>
    </row>
    <row r="52" ht="15.75" customHeight="1">
      <c r="A52" s="58" t="s">
        <v>7</v>
      </c>
      <c r="B52" s="48" t="s">
        <v>61</v>
      </c>
      <c r="C52" s="48">
        <v>2.0</v>
      </c>
      <c r="D52" s="48">
        <v>358.0</v>
      </c>
      <c r="E52" s="59">
        <f>IFERROR(__xludf.DUMMYFUNCTION("""COMPUTED_VALUE"""),139.0)</f>
        <v>139</v>
      </c>
      <c r="F52" s="59">
        <f>IFERROR(__xludf.DUMMYFUNCTION("""COMPUTED_VALUE"""),0.0)</f>
        <v>0</v>
      </c>
      <c r="G52" s="59">
        <f>IFERROR(__xludf.DUMMYFUNCTION("""COMPUTED_VALUE"""),0.0)</f>
        <v>0</v>
      </c>
      <c r="H52" s="59">
        <f>IFERROR(__xludf.DUMMYFUNCTION("""COMPUTED_VALUE"""),139.0)</f>
        <v>139</v>
      </c>
      <c r="I52" s="57">
        <f>IFERROR(__xludf.DUMMYFUNCTION("""COMPUTED_VALUE"""),2.0)</f>
        <v>2</v>
      </c>
      <c r="J52" s="57">
        <f>IFERROR(__xludf.DUMMYFUNCTION("""COMPUTED_VALUE"""),0.0)</f>
        <v>0</v>
      </c>
      <c r="K52" s="57">
        <f>IFERROR(__xludf.DUMMYFUNCTION("""COMPUTED_VALUE"""),0.0)</f>
        <v>0</v>
      </c>
      <c r="L52" s="57">
        <f>IFERROR(__xludf.DUMMYFUNCTION("""COMPUTED_VALUE"""),0.0)</f>
        <v>0</v>
      </c>
      <c r="M52" s="57">
        <f>IFERROR(__xludf.DUMMYFUNCTION("""COMPUTED_VALUE"""),0.0)</f>
        <v>0</v>
      </c>
      <c r="N52" s="57">
        <f>IFERROR(__xludf.DUMMYFUNCTION("""COMPUTED_VALUE"""),0.0)</f>
        <v>0</v>
      </c>
      <c r="O52" s="57">
        <f>IFERROR(__xludf.DUMMYFUNCTION("""COMPUTED_VALUE"""),0.0)</f>
        <v>0</v>
      </c>
      <c r="P52" s="57">
        <f>IFERROR(__xludf.DUMMYFUNCTION("""COMPUTED_VALUE"""),0.0)</f>
        <v>0</v>
      </c>
      <c r="Q52" s="57">
        <f>IFERROR(__xludf.DUMMYFUNCTION("""COMPUTED_VALUE"""),1.0)</f>
        <v>1</v>
      </c>
      <c r="R52" s="57">
        <f>IFERROR(__xludf.DUMMYFUNCTION("""COMPUTED_VALUE"""),20.0)</f>
        <v>20</v>
      </c>
      <c r="S52" s="57">
        <f>IFERROR(__xludf.DUMMYFUNCTION("""COMPUTED_VALUE"""),1.0)</f>
        <v>1</v>
      </c>
      <c r="T52" s="57">
        <f>IFERROR(__xludf.DUMMYFUNCTION("""COMPUTED_VALUE"""),0.0)</f>
        <v>0</v>
      </c>
      <c r="U52" s="57">
        <f>IFERROR(__xludf.DUMMYFUNCTION("""COMPUTED_VALUE"""),0.0)</f>
        <v>0</v>
      </c>
      <c r="V52" s="57">
        <f>IFERROR(__xludf.DUMMYFUNCTION("""COMPUTED_VALUE"""),1.0)</f>
        <v>1</v>
      </c>
      <c r="W52" s="57">
        <f>IFERROR(__xludf.DUMMYFUNCTION("""COMPUTED_VALUE"""),0.0)</f>
        <v>0</v>
      </c>
      <c r="X52" s="57">
        <f>IFERROR(__xludf.DUMMYFUNCTION("""COMPUTED_VALUE"""),0.0)</f>
        <v>0</v>
      </c>
      <c r="Y52" s="57">
        <f>IFERROR(__xludf.DUMMYFUNCTION("""COMPUTED_VALUE"""),1.0)</f>
        <v>1</v>
      </c>
      <c r="Z52" s="57">
        <f>IFERROR(__xludf.DUMMYFUNCTION("""COMPUTED_VALUE"""),0.0)</f>
        <v>0</v>
      </c>
      <c r="AA52" s="57">
        <f>IFERROR(__xludf.DUMMYFUNCTION("""COMPUTED_VALUE"""),1.0)</f>
        <v>1</v>
      </c>
      <c r="AB52" s="57">
        <f>IFERROR(__xludf.DUMMYFUNCTION("""COMPUTED_VALUE"""),0.0)</f>
        <v>0</v>
      </c>
      <c r="AC52" s="57">
        <f>IFERROR(__xludf.DUMMYFUNCTION("""COMPUTED_VALUE"""),0.0)</f>
        <v>0</v>
      </c>
      <c r="AD52" s="57">
        <f>IFERROR(__xludf.DUMMYFUNCTION("""COMPUTED_VALUE"""),0.0)</f>
        <v>0</v>
      </c>
      <c r="AE52" s="57">
        <f>IFERROR(__xludf.DUMMYFUNCTION("""COMPUTED_VALUE"""),0.0)</f>
        <v>0</v>
      </c>
      <c r="AF52" s="57">
        <f>IFERROR(__xludf.DUMMYFUNCTION("""COMPUTED_VALUE"""),0.0)</f>
        <v>0</v>
      </c>
      <c r="AG52" s="57">
        <f>IFERROR(__xludf.DUMMYFUNCTION("""COMPUTED_VALUE"""),0.0)</f>
        <v>0</v>
      </c>
      <c r="AH52" s="57">
        <f>IFERROR(__xludf.DUMMYFUNCTION("""COMPUTED_VALUE"""),0.0)</f>
        <v>0</v>
      </c>
      <c r="AI52" s="57">
        <f>IFERROR(__xludf.DUMMYFUNCTION("""COMPUTED_VALUE"""),0.0)</f>
        <v>0</v>
      </c>
      <c r="AJ52" s="57">
        <f>IFERROR(__xludf.DUMMYFUNCTION("""COMPUTED_VALUE"""),0.0)</f>
        <v>0</v>
      </c>
      <c r="AK52" s="57">
        <f>IFERROR(__xludf.DUMMYFUNCTION("""COMPUTED_VALUE"""),0.0)</f>
        <v>0</v>
      </c>
      <c r="AL52" s="57">
        <f>IFERROR(__xludf.DUMMYFUNCTION("""COMPUTED_VALUE"""),0.0)</f>
        <v>0</v>
      </c>
      <c r="AM52" s="57">
        <f>IFERROR(__xludf.DUMMYFUNCTION("""COMPUTED_VALUE"""),15.0)</f>
        <v>15</v>
      </c>
      <c r="AN52" s="57">
        <f>IFERROR(__xludf.DUMMYFUNCTION("""COMPUTED_VALUE"""),0.0)</f>
        <v>0</v>
      </c>
      <c r="AO52" s="57">
        <f>IFERROR(__xludf.DUMMYFUNCTION("""COMPUTED_VALUE"""),3.0)</f>
        <v>3</v>
      </c>
      <c r="AP52" s="57">
        <f>IFERROR(__xludf.DUMMYFUNCTION("""COMPUTED_VALUE"""),0.0)</f>
        <v>0</v>
      </c>
      <c r="AQ52" s="57">
        <f>IFERROR(__xludf.DUMMYFUNCTION("""COMPUTED_VALUE"""),0.0)</f>
        <v>0</v>
      </c>
      <c r="AR52" s="57">
        <f>IFERROR(__xludf.DUMMYFUNCTION("""COMPUTED_VALUE"""),6.0)</f>
        <v>6</v>
      </c>
      <c r="AS52" s="57">
        <f>IFERROR(__xludf.DUMMYFUNCTION("""COMPUTED_VALUE"""),0.0)</f>
        <v>0</v>
      </c>
      <c r="AT52" s="57">
        <f>IFERROR(__xludf.DUMMYFUNCTION("""COMPUTED_VALUE"""),0.0)</f>
        <v>0</v>
      </c>
      <c r="AU52" s="57">
        <f>IFERROR(__xludf.DUMMYFUNCTION("""COMPUTED_VALUE"""),87.0)</f>
        <v>87</v>
      </c>
      <c r="AV52" s="57">
        <f>IFERROR(__xludf.DUMMYFUNCTION("""COMPUTED_VALUE"""),0.0)</f>
        <v>0</v>
      </c>
      <c r="AW52" s="57">
        <f>IFERROR(__xludf.DUMMYFUNCTION("""COMPUTED_VALUE"""),0.0)</f>
        <v>0</v>
      </c>
      <c r="AX52" s="45">
        <f t="shared" si="2"/>
        <v>138</v>
      </c>
    </row>
    <row r="53" ht="15.75" customHeight="1">
      <c r="A53" s="58" t="s">
        <v>7</v>
      </c>
      <c r="B53" s="48" t="s">
        <v>61</v>
      </c>
      <c r="C53" s="48">
        <v>3.0</v>
      </c>
      <c r="D53" s="48">
        <v>356.0</v>
      </c>
      <c r="E53" s="59">
        <f>IFERROR(__xludf.DUMMYFUNCTION("""COMPUTED_VALUE"""),144.0)</f>
        <v>144</v>
      </c>
      <c r="F53" s="59">
        <f>IFERROR(__xludf.DUMMYFUNCTION("""COMPUTED_VALUE"""),2.0)</f>
        <v>2</v>
      </c>
      <c r="G53" s="59"/>
      <c r="H53" s="59">
        <f>IFERROR(__xludf.DUMMYFUNCTION("""COMPUTED_VALUE"""),144.0)</f>
        <v>144</v>
      </c>
      <c r="I53" s="57">
        <f>IFERROR(__xludf.DUMMYFUNCTION("""COMPUTED_VALUE"""),0.0)</f>
        <v>0</v>
      </c>
      <c r="J53" s="57">
        <f>IFERROR(__xludf.DUMMYFUNCTION("""COMPUTED_VALUE"""),1.0)</f>
        <v>1</v>
      </c>
      <c r="K53" s="57">
        <f>IFERROR(__xludf.DUMMYFUNCTION("""COMPUTED_VALUE"""),0.0)</f>
        <v>0</v>
      </c>
      <c r="L53" s="57">
        <f>IFERROR(__xludf.DUMMYFUNCTION("""COMPUTED_VALUE"""),0.0)</f>
        <v>0</v>
      </c>
      <c r="M53" s="57">
        <f>IFERROR(__xludf.DUMMYFUNCTION("""COMPUTED_VALUE"""),0.0)</f>
        <v>0</v>
      </c>
      <c r="N53" s="57">
        <f>IFERROR(__xludf.DUMMYFUNCTION("""COMPUTED_VALUE"""),0.0)</f>
        <v>0</v>
      </c>
      <c r="O53" s="57">
        <f>IFERROR(__xludf.DUMMYFUNCTION("""COMPUTED_VALUE"""),0.0)</f>
        <v>0</v>
      </c>
      <c r="P53" s="57">
        <f>IFERROR(__xludf.DUMMYFUNCTION("""COMPUTED_VALUE"""),1.0)</f>
        <v>1</v>
      </c>
      <c r="Q53" s="57">
        <f>IFERROR(__xludf.DUMMYFUNCTION("""COMPUTED_VALUE"""),0.0)</f>
        <v>0</v>
      </c>
      <c r="R53" s="57">
        <f>IFERROR(__xludf.DUMMYFUNCTION("""COMPUTED_VALUE"""),13.0)</f>
        <v>13</v>
      </c>
      <c r="S53" s="57">
        <f>IFERROR(__xludf.DUMMYFUNCTION("""COMPUTED_VALUE"""),0.0)</f>
        <v>0</v>
      </c>
      <c r="T53" s="57">
        <f>IFERROR(__xludf.DUMMYFUNCTION("""COMPUTED_VALUE"""),0.0)</f>
        <v>0</v>
      </c>
      <c r="U53" s="57">
        <f>IFERROR(__xludf.DUMMYFUNCTION("""COMPUTED_VALUE"""),0.0)</f>
        <v>0</v>
      </c>
      <c r="V53" s="57">
        <f>IFERROR(__xludf.DUMMYFUNCTION("""COMPUTED_VALUE"""),0.0)</f>
        <v>0</v>
      </c>
      <c r="W53" s="57">
        <f>IFERROR(__xludf.DUMMYFUNCTION("""COMPUTED_VALUE"""),2.0)</f>
        <v>2</v>
      </c>
      <c r="X53" s="57">
        <f>IFERROR(__xludf.DUMMYFUNCTION("""COMPUTED_VALUE"""),0.0)</f>
        <v>0</v>
      </c>
      <c r="Y53" s="57">
        <f>IFERROR(__xludf.DUMMYFUNCTION("""COMPUTED_VALUE"""),0.0)</f>
        <v>0</v>
      </c>
      <c r="Z53" s="57">
        <f>IFERROR(__xludf.DUMMYFUNCTION("""COMPUTED_VALUE"""),0.0)</f>
        <v>0</v>
      </c>
      <c r="AA53" s="57">
        <f>IFERROR(__xludf.DUMMYFUNCTION("""COMPUTED_VALUE"""),0.0)</f>
        <v>0</v>
      </c>
      <c r="AB53" s="57">
        <f>IFERROR(__xludf.DUMMYFUNCTION("""COMPUTED_VALUE"""),0.0)</f>
        <v>0</v>
      </c>
      <c r="AC53" s="57">
        <f>IFERROR(__xludf.DUMMYFUNCTION("""COMPUTED_VALUE"""),0.0)</f>
        <v>0</v>
      </c>
      <c r="AD53" s="57">
        <f>IFERROR(__xludf.DUMMYFUNCTION("""COMPUTED_VALUE"""),0.0)</f>
        <v>0</v>
      </c>
      <c r="AE53" s="57">
        <f>IFERROR(__xludf.DUMMYFUNCTION("""COMPUTED_VALUE"""),0.0)</f>
        <v>0</v>
      </c>
      <c r="AF53" s="57">
        <f>IFERROR(__xludf.DUMMYFUNCTION("""COMPUTED_VALUE"""),0.0)</f>
        <v>0</v>
      </c>
      <c r="AG53" s="57">
        <f>IFERROR(__xludf.DUMMYFUNCTION("""COMPUTED_VALUE"""),0.0)</f>
        <v>0</v>
      </c>
      <c r="AH53" s="57">
        <f>IFERROR(__xludf.DUMMYFUNCTION("""COMPUTED_VALUE"""),1.0)</f>
        <v>1</v>
      </c>
      <c r="AI53" s="57">
        <f>IFERROR(__xludf.DUMMYFUNCTION("""COMPUTED_VALUE"""),0.0)</f>
        <v>0</v>
      </c>
      <c r="AJ53" s="57">
        <f>IFERROR(__xludf.DUMMYFUNCTION("""COMPUTED_VALUE"""),0.0)</f>
        <v>0</v>
      </c>
      <c r="AK53" s="57">
        <f>IFERROR(__xludf.DUMMYFUNCTION("""COMPUTED_VALUE"""),0.0)</f>
        <v>0</v>
      </c>
      <c r="AL53" s="57">
        <f>IFERROR(__xludf.DUMMYFUNCTION("""COMPUTED_VALUE"""),0.0)</f>
        <v>0</v>
      </c>
      <c r="AM53" s="57">
        <f>IFERROR(__xludf.DUMMYFUNCTION("""COMPUTED_VALUE"""),20.0)</f>
        <v>20</v>
      </c>
      <c r="AN53" s="57">
        <f>IFERROR(__xludf.DUMMYFUNCTION("""COMPUTED_VALUE"""),1.0)</f>
        <v>1</v>
      </c>
      <c r="AO53" s="57">
        <f>IFERROR(__xludf.DUMMYFUNCTION("""COMPUTED_VALUE"""),7.0)</f>
        <v>7</v>
      </c>
      <c r="AP53" s="57">
        <f>IFERROR(__xludf.DUMMYFUNCTION("""COMPUTED_VALUE"""),0.0)</f>
        <v>0</v>
      </c>
      <c r="AQ53" s="57">
        <f>IFERROR(__xludf.DUMMYFUNCTION("""COMPUTED_VALUE"""),0.0)</f>
        <v>0</v>
      </c>
      <c r="AR53" s="57">
        <f>IFERROR(__xludf.DUMMYFUNCTION("""COMPUTED_VALUE"""),11.0)</f>
        <v>11</v>
      </c>
      <c r="AS53" s="57">
        <f>IFERROR(__xludf.DUMMYFUNCTION("""COMPUTED_VALUE"""),0.0)</f>
        <v>0</v>
      </c>
      <c r="AT53" s="57">
        <f>IFERROR(__xludf.DUMMYFUNCTION("""COMPUTED_VALUE"""),0.0)</f>
        <v>0</v>
      </c>
      <c r="AU53" s="57">
        <f>IFERROR(__xludf.DUMMYFUNCTION("""COMPUTED_VALUE"""),86.0)</f>
        <v>86</v>
      </c>
      <c r="AV53" s="57">
        <f>IFERROR(__xludf.DUMMYFUNCTION("""COMPUTED_VALUE"""),1.0)</f>
        <v>1</v>
      </c>
      <c r="AW53" s="57">
        <f>IFERROR(__xludf.DUMMYFUNCTION("""COMPUTED_VALUE"""),0.0)</f>
        <v>0</v>
      </c>
      <c r="AX53" s="45">
        <f t="shared" si="2"/>
        <v>144</v>
      </c>
    </row>
    <row r="54" ht="15.75" customHeight="1">
      <c r="A54" s="58" t="s">
        <v>7</v>
      </c>
      <c r="B54" s="48" t="s">
        <v>62</v>
      </c>
      <c r="C54" s="48">
        <v>1.0</v>
      </c>
      <c r="D54" s="48">
        <v>401.0</v>
      </c>
      <c r="E54" s="59">
        <f>IFERROR(__xludf.DUMMYFUNCTION("""COMPUTED_VALUE"""),244.0)</f>
        <v>244</v>
      </c>
      <c r="F54" s="59">
        <f>IFERROR(__xludf.DUMMYFUNCTION("""COMPUTED_VALUE"""),2.0)</f>
        <v>2</v>
      </c>
      <c r="G54" s="59">
        <f>IFERROR(__xludf.DUMMYFUNCTION("""COMPUTED_VALUE"""),10.0)</f>
        <v>10</v>
      </c>
      <c r="H54" s="59">
        <f>IFERROR(__xludf.DUMMYFUNCTION("""COMPUTED_VALUE"""),234.0)</f>
        <v>234</v>
      </c>
      <c r="I54" s="57">
        <f>IFERROR(__xludf.DUMMYFUNCTION("""COMPUTED_VALUE"""),0.0)</f>
        <v>0</v>
      </c>
      <c r="J54" s="57">
        <f>IFERROR(__xludf.DUMMYFUNCTION("""COMPUTED_VALUE"""),0.0)</f>
        <v>0</v>
      </c>
      <c r="K54" s="57">
        <f>IFERROR(__xludf.DUMMYFUNCTION("""COMPUTED_VALUE"""),0.0)</f>
        <v>0</v>
      </c>
      <c r="L54" s="57">
        <f>IFERROR(__xludf.DUMMYFUNCTION("""COMPUTED_VALUE"""),0.0)</f>
        <v>0</v>
      </c>
      <c r="M54" s="57">
        <f>IFERROR(__xludf.DUMMYFUNCTION("""COMPUTED_VALUE"""),0.0)</f>
        <v>0</v>
      </c>
      <c r="N54" s="57">
        <f>IFERROR(__xludf.DUMMYFUNCTION("""COMPUTED_VALUE"""),0.0)</f>
        <v>0</v>
      </c>
      <c r="O54" s="57">
        <f>IFERROR(__xludf.DUMMYFUNCTION("""COMPUTED_VALUE"""),0.0)</f>
        <v>0</v>
      </c>
      <c r="P54" s="57">
        <f>IFERROR(__xludf.DUMMYFUNCTION("""COMPUTED_VALUE"""),0.0)</f>
        <v>0</v>
      </c>
      <c r="Q54" s="57">
        <f>IFERROR(__xludf.DUMMYFUNCTION("""COMPUTED_VALUE"""),0.0)</f>
        <v>0</v>
      </c>
      <c r="R54" s="57">
        <f>IFERROR(__xludf.DUMMYFUNCTION("""COMPUTED_VALUE"""),0.0)</f>
        <v>0</v>
      </c>
      <c r="S54" s="57">
        <f>IFERROR(__xludf.DUMMYFUNCTION("""COMPUTED_VALUE"""),0.0)</f>
        <v>0</v>
      </c>
      <c r="T54" s="57">
        <f>IFERROR(__xludf.DUMMYFUNCTION("""COMPUTED_VALUE"""),0.0)</f>
        <v>0</v>
      </c>
      <c r="U54" s="57">
        <f>IFERROR(__xludf.DUMMYFUNCTION("""COMPUTED_VALUE"""),0.0)</f>
        <v>0</v>
      </c>
      <c r="V54" s="57">
        <f>IFERROR(__xludf.DUMMYFUNCTION("""COMPUTED_VALUE"""),0.0)</f>
        <v>0</v>
      </c>
      <c r="W54" s="57">
        <f>IFERROR(__xludf.DUMMYFUNCTION("""COMPUTED_VALUE"""),0.0)</f>
        <v>0</v>
      </c>
      <c r="X54" s="57">
        <f>IFERROR(__xludf.DUMMYFUNCTION("""COMPUTED_VALUE"""),0.0)</f>
        <v>0</v>
      </c>
      <c r="Y54" s="57">
        <f>IFERROR(__xludf.DUMMYFUNCTION("""COMPUTED_VALUE"""),1.0)</f>
        <v>1</v>
      </c>
      <c r="Z54" s="57">
        <f>IFERROR(__xludf.DUMMYFUNCTION("""COMPUTED_VALUE"""),0.0)</f>
        <v>0</v>
      </c>
      <c r="AA54" s="57">
        <f>IFERROR(__xludf.DUMMYFUNCTION("""COMPUTED_VALUE"""),0.0)</f>
        <v>0</v>
      </c>
      <c r="AB54" s="57">
        <f>IFERROR(__xludf.DUMMYFUNCTION("""COMPUTED_VALUE"""),0.0)</f>
        <v>0</v>
      </c>
      <c r="AC54" s="57">
        <f>IFERROR(__xludf.DUMMYFUNCTION("""COMPUTED_VALUE"""),0.0)</f>
        <v>0</v>
      </c>
      <c r="AD54" s="57">
        <f>IFERROR(__xludf.DUMMYFUNCTION("""COMPUTED_VALUE"""),0.0)</f>
        <v>0</v>
      </c>
      <c r="AE54" s="57">
        <f>IFERROR(__xludf.DUMMYFUNCTION("""COMPUTED_VALUE"""),0.0)</f>
        <v>0</v>
      </c>
      <c r="AF54" s="57">
        <f>IFERROR(__xludf.DUMMYFUNCTION("""COMPUTED_VALUE"""),0.0)</f>
        <v>0</v>
      </c>
      <c r="AG54" s="57">
        <f>IFERROR(__xludf.DUMMYFUNCTION("""COMPUTED_VALUE"""),0.0)</f>
        <v>0</v>
      </c>
      <c r="AH54" s="57">
        <f>IFERROR(__xludf.DUMMYFUNCTION("""COMPUTED_VALUE"""),0.0)</f>
        <v>0</v>
      </c>
      <c r="AI54" s="57">
        <f>IFERROR(__xludf.DUMMYFUNCTION("""COMPUTED_VALUE"""),0.0)</f>
        <v>0</v>
      </c>
      <c r="AJ54" s="57">
        <f>IFERROR(__xludf.DUMMYFUNCTION("""COMPUTED_VALUE"""),0.0)</f>
        <v>0</v>
      </c>
      <c r="AK54" s="57">
        <f>IFERROR(__xludf.DUMMYFUNCTION("""COMPUTED_VALUE"""),0.0)</f>
        <v>0</v>
      </c>
      <c r="AL54" s="57">
        <f>IFERROR(__xludf.DUMMYFUNCTION("""COMPUTED_VALUE"""),0.0)</f>
        <v>0</v>
      </c>
      <c r="AM54" s="57">
        <f>IFERROR(__xludf.DUMMYFUNCTION("""COMPUTED_VALUE"""),28.0)</f>
        <v>28</v>
      </c>
      <c r="AN54" s="57">
        <f>IFERROR(__xludf.DUMMYFUNCTION("""COMPUTED_VALUE"""),0.0)</f>
        <v>0</v>
      </c>
      <c r="AO54" s="57">
        <f>IFERROR(__xludf.DUMMYFUNCTION("""COMPUTED_VALUE"""),1.0)</f>
        <v>1</v>
      </c>
      <c r="AP54" s="57">
        <f>IFERROR(__xludf.DUMMYFUNCTION("""COMPUTED_VALUE"""),1.0)</f>
        <v>1</v>
      </c>
      <c r="AQ54" s="57">
        <f>IFERROR(__xludf.DUMMYFUNCTION("""COMPUTED_VALUE"""),0.0)</f>
        <v>0</v>
      </c>
      <c r="AR54" s="57">
        <f>IFERROR(__xludf.DUMMYFUNCTION("""COMPUTED_VALUE"""),2.0)</f>
        <v>2</v>
      </c>
      <c r="AS54" s="57">
        <f>IFERROR(__xludf.DUMMYFUNCTION("""COMPUTED_VALUE"""),3.0)</f>
        <v>3</v>
      </c>
      <c r="AT54" s="57">
        <f>IFERROR(__xludf.DUMMYFUNCTION("""COMPUTED_VALUE"""),0.0)</f>
        <v>0</v>
      </c>
      <c r="AU54" s="57">
        <f>IFERROR(__xludf.DUMMYFUNCTION("""COMPUTED_VALUE"""),192.0)</f>
        <v>192</v>
      </c>
      <c r="AV54" s="57">
        <f>IFERROR(__xludf.DUMMYFUNCTION("""COMPUTED_VALUE"""),0.0)</f>
        <v>0</v>
      </c>
      <c r="AW54" s="57">
        <f>IFERROR(__xludf.DUMMYFUNCTION("""COMPUTED_VALUE"""),3.0)</f>
        <v>3</v>
      </c>
      <c r="AX54" s="45">
        <f t="shared" si="2"/>
        <v>231</v>
      </c>
    </row>
    <row r="55" ht="15.75" customHeight="1">
      <c r="A55" s="58" t="s">
        <v>7</v>
      </c>
      <c r="B55" s="48" t="s">
        <v>63</v>
      </c>
      <c r="C55" s="48">
        <v>1.0</v>
      </c>
      <c r="D55" s="48">
        <v>563.0</v>
      </c>
      <c r="E55" s="55">
        <f>IFERROR(__xludf.DUMMYFUNCTION("""COMPUTED_VALUE"""),309.0)</f>
        <v>309</v>
      </c>
      <c r="F55" s="55">
        <f>IFERROR(__xludf.DUMMYFUNCTION("""COMPUTED_VALUE"""),1.0)</f>
        <v>1</v>
      </c>
      <c r="G55" s="55">
        <f>IFERROR(__xludf.DUMMYFUNCTION("""COMPUTED_VALUE"""),3.0)</f>
        <v>3</v>
      </c>
      <c r="H55" s="55">
        <f>IFERROR(__xludf.DUMMYFUNCTION("""COMPUTED_VALUE"""),306.0)</f>
        <v>306</v>
      </c>
      <c r="I55" s="56">
        <f>IFERROR(__xludf.DUMMYFUNCTION("""COMPUTED_VALUE"""),0.0)</f>
        <v>0</v>
      </c>
      <c r="J55" s="56">
        <f>IFERROR(__xludf.DUMMYFUNCTION("""COMPUTED_VALUE"""),0.0)</f>
        <v>0</v>
      </c>
      <c r="K55" s="56">
        <f>IFERROR(__xludf.DUMMYFUNCTION("""COMPUTED_VALUE"""),2.0)</f>
        <v>2</v>
      </c>
      <c r="L55" s="56">
        <f>IFERROR(__xludf.DUMMYFUNCTION("""COMPUTED_VALUE"""),0.0)</f>
        <v>0</v>
      </c>
      <c r="M55" s="56">
        <f>IFERROR(__xludf.DUMMYFUNCTION("""COMPUTED_VALUE"""),0.0)</f>
        <v>0</v>
      </c>
      <c r="N55" s="56">
        <f>IFERROR(__xludf.DUMMYFUNCTION("""COMPUTED_VALUE"""),0.0)</f>
        <v>0</v>
      </c>
      <c r="O55" s="56">
        <f>IFERROR(__xludf.DUMMYFUNCTION("""COMPUTED_VALUE"""),0.0)</f>
        <v>0</v>
      </c>
      <c r="P55" s="56">
        <f>IFERROR(__xludf.DUMMYFUNCTION("""COMPUTED_VALUE"""),0.0)</f>
        <v>0</v>
      </c>
      <c r="Q55" s="56">
        <f>IFERROR(__xludf.DUMMYFUNCTION("""COMPUTED_VALUE"""),0.0)</f>
        <v>0</v>
      </c>
      <c r="R55" s="56">
        <f>IFERROR(__xludf.DUMMYFUNCTION("""COMPUTED_VALUE"""),0.0)</f>
        <v>0</v>
      </c>
      <c r="S55" s="56">
        <f>IFERROR(__xludf.DUMMYFUNCTION("""COMPUTED_VALUE"""),0.0)</f>
        <v>0</v>
      </c>
      <c r="T55" s="56">
        <f>IFERROR(__xludf.DUMMYFUNCTION("""COMPUTED_VALUE"""),0.0)</f>
        <v>0</v>
      </c>
      <c r="U55" s="56">
        <f>IFERROR(__xludf.DUMMYFUNCTION("""COMPUTED_VALUE"""),0.0)</f>
        <v>0</v>
      </c>
      <c r="V55" s="56">
        <f>IFERROR(__xludf.DUMMYFUNCTION("""COMPUTED_VALUE"""),0.0)</f>
        <v>0</v>
      </c>
      <c r="W55" s="56">
        <f>IFERROR(__xludf.DUMMYFUNCTION("""COMPUTED_VALUE"""),1.0)</f>
        <v>1</v>
      </c>
      <c r="X55" s="56">
        <f>IFERROR(__xludf.DUMMYFUNCTION("""COMPUTED_VALUE"""),0.0)</f>
        <v>0</v>
      </c>
      <c r="Y55" s="56">
        <f>IFERROR(__xludf.DUMMYFUNCTION("""COMPUTED_VALUE"""),2.0)</f>
        <v>2</v>
      </c>
      <c r="Z55" s="56">
        <f>IFERROR(__xludf.DUMMYFUNCTION("""COMPUTED_VALUE"""),0.0)</f>
        <v>0</v>
      </c>
      <c r="AA55" s="56">
        <f>IFERROR(__xludf.DUMMYFUNCTION("""COMPUTED_VALUE"""),0.0)</f>
        <v>0</v>
      </c>
      <c r="AB55" s="56">
        <f>IFERROR(__xludf.DUMMYFUNCTION("""COMPUTED_VALUE"""),0.0)</f>
        <v>0</v>
      </c>
      <c r="AC55" s="56">
        <f>IFERROR(__xludf.DUMMYFUNCTION("""COMPUTED_VALUE"""),0.0)</f>
        <v>0</v>
      </c>
      <c r="AD55" s="56">
        <f>IFERROR(__xludf.DUMMYFUNCTION("""COMPUTED_VALUE"""),0.0)</f>
        <v>0</v>
      </c>
      <c r="AE55" s="56">
        <f>IFERROR(__xludf.DUMMYFUNCTION("""COMPUTED_VALUE"""),1.0)</f>
        <v>1</v>
      </c>
      <c r="AF55" s="56">
        <f>IFERROR(__xludf.DUMMYFUNCTION("""COMPUTED_VALUE"""),0.0)</f>
        <v>0</v>
      </c>
      <c r="AG55" s="56">
        <f>IFERROR(__xludf.DUMMYFUNCTION("""COMPUTED_VALUE"""),0.0)</f>
        <v>0</v>
      </c>
      <c r="AH55" s="56">
        <f>IFERROR(__xludf.DUMMYFUNCTION("""COMPUTED_VALUE"""),0.0)</f>
        <v>0</v>
      </c>
      <c r="AI55" s="56">
        <f>IFERROR(__xludf.DUMMYFUNCTION("""COMPUTED_VALUE"""),0.0)</f>
        <v>0</v>
      </c>
      <c r="AJ55" s="56">
        <f>IFERROR(__xludf.DUMMYFUNCTION("""COMPUTED_VALUE"""),0.0)</f>
        <v>0</v>
      </c>
      <c r="AK55" s="56">
        <f>IFERROR(__xludf.DUMMYFUNCTION("""COMPUTED_VALUE"""),0.0)</f>
        <v>0</v>
      </c>
      <c r="AL55" s="56">
        <f>IFERROR(__xludf.DUMMYFUNCTION("""COMPUTED_VALUE"""),1.0)</f>
        <v>1</v>
      </c>
      <c r="AM55" s="56">
        <f>IFERROR(__xludf.DUMMYFUNCTION("""COMPUTED_VALUE"""),33.0)</f>
        <v>33</v>
      </c>
      <c r="AN55" s="56">
        <f>IFERROR(__xludf.DUMMYFUNCTION("""COMPUTED_VALUE"""),0.0)</f>
        <v>0</v>
      </c>
      <c r="AO55" s="56">
        <f>IFERROR(__xludf.DUMMYFUNCTION("""COMPUTED_VALUE"""),1.0)</f>
        <v>1</v>
      </c>
      <c r="AP55" s="56">
        <f>IFERROR(__xludf.DUMMYFUNCTION("""COMPUTED_VALUE"""),0.0)</f>
        <v>0</v>
      </c>
      <c r="AQ55" s="56">
        <f>IFERROR(__xludf.DUMMYFUNCTION("""COMPUTED_VALUE"""),1.0)</f>
        <v>1</v>
      </c>
      <c r="AR55" s="56">
        <f>IFERROR(__xludf.DUMMYFUNCTION("""COMPUTED_VALUE"""),105.0)</f>
        <v>105</v>
      </c>
      <c r="AS55" s="56">
        <f>IFERROR(__xludf.DUMMYFUNCTION("""COMPUTED_VALUE"""),2.0)</f>
        <v>2</v>
      </c>
      <c r="AT55" s="56">
        <f>IFERROR(__xludf.DUMMYFUNCTION("""COMPUTED_VALUE"""),1.0)</f>
        <v>1</v>
      </c>
      <c r="AU55" s="56">
        <f>IFERROR(__xludf.DUMMYFUNCTION("""COMPUTED_VALUE"""),148.0)</f>
        <v>148</v>
      </c>
      <c r="AV55" s="56">
        <f>IFERROR(__xludf.DUMMYFUNCTION("""COMPUTED_VALUE"""),4.0)</f>
        <v>4</v>
      </c>
      <c r="AW55" s="56">
        <f>IFERROR(__xludf.DUMMYFUNCTION("""COMPUTED_VALUE"""),1.0)</f>
        <v>1</v>
      </c>
      <c r="AX55" s="45">
        <f t="shared" si="2"/>
        <v>303</v>
      </c>
    </row>
  </sheetData>
  <conditionalFormatting sqref="AX4:AX55">
    <cfRule type="cellIs" dxfId="4" priority="1" operator="equal">
      <formula>H4</formula>
    </cfRule>
  </conditionalFormatting>
  <conditionalFormatting sqref="AX4:AX55">
    <cfRule type="cellIs" dxfId="5" priority="2" operator="notEqual">
      <formula>H4</formula>
    </cfRule>
  </conditionalFormatting>
  <conditionalFormatting sqref="I4:AW55">
    <cfRule type="colorScale" priority="3">
      <colorScale>
        <cfvo type="min"/>
        <cfvo type="max"/>
        <color rgb="FFFFFFFF"/>
        <color rgb="FF57BB8A"/>
      </colorScale>
    </cfRule>
  </conditionalFormatting>
  <dataValidations>
    <dataValidation type="decimal" allowBlank="1" showDropDown="1" sqref="F4:X55">
      <formula1>0.0</formula1>
      <formula2>600.0</formula2>
    </dataValidation>
  </dataValidations>
  <printOptions gridLines="1" horizontalCentered="1"/>
  <pageMargins bottom="0.75" footer="0.0" header="0.0" left="0.7" right="0.7" top="0.75"/>
  <pageSetup fitToHeight="0" paperSize="9" cellComments="atEnd" orientation="landscape" pageOrder="overThenDown"/>
  <drawing r:id="rId2"/>
  <legacy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13.38"/>
    <col customWidth="1" min="3" max="50" width="5.5"/>
  </cols>
  <sheetData>
    <row r="1" ht="111.75" customHeight="1">
      <c r="A1" s="27"/>
      <c r="B1" s="27"/>
      <c r="C1" s="27"/>
      <c r="D1" s="28">
        <f>SUM(D4:D8)</f>
        <v>2994</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SUM(E4:E8)</f>
        <v>1156</v>
      </c>
      <c r="F2" s="10">
        <f t="shared" si="1"/>
        <v>5</v>
      </c>
      <c r="G2" s="10">
        <f t="shared" si="1"/>
        <v>10</v>
      </c>
      <c r="H2" s="10">
        <f t="shared" si="1"/>
        <v>1146</v>
      </c>
      <c r="I2" s="11">
        <f t="shared" si="1"/>
        <v>7</v>
      </c>
      <c r="J2" s="11">
        <f t="shared" si="1"/>
        <v>10</v>
      </c>
      <c r="K2" s="11">
        <f t="shared" si="1"/>
        <v>12</v>
      </c>
      <c r="L2" s="11">
        <f t="shared" si="1"/>
        <v>1</v>
      </c>
      <c r="M2" s="11">
        <f t="shared" si="1"/>
        <v>3</v>
      </c>
      <c r="N2" s="11">
        <f t="shared" si="1"/>
        <v>5</v>
      </c>
      <c r="O2" s="11">
        <f t="shared" si="1"/>
        <v>2</v>
      </c>
      <c r="P2" s="11">
        <f t="shared" si="1"/>
        <v>2</v>
      </c>
      <c r="Q2" s="11">
        <f t="shared" si="1"/>
        <v>2</v>
      </c>
      <c r="R2" s="11">
        <f t="shared" si="1"/>
        <v>69</v>
      </c>
      <c r="S2" s="11">
        <f t="shared" si="1"/>
        <v>6</v>
      </c>
      <c r="T2" s="11">
        <f t="shared" si="1"/>
        <v>1</v>
      </c>
      <c r="U2" s="11">
        <f t="shared" si="1"/>
        <v>0</v>
      </c>
      <c r="V2" s="11">
        <f t="shared" si="1"/>
        <v>1</v>
      </c>
      <c r="W2" s="11">
        <f t="shared" si="1"/>
        <v>0</v>
      </c>
      <c r="X2" s="11">
        <f t="shared" si="1"/>
        <v>0</v>
      </c>
      <c r="Y2" s="11">
        <f t="shared" si="1"/>
        <v>0</v>
      </c>
      <c r="Z2" s="11">
        <f t="shared" si="1"/>
        <v>2</v>
      </c>
      <c r="AA2" s="11">
        <f t="shared" si="1"/>
        <v>5</v>
      </c>
      <c r="AB2" s="11">
        <f t="shared" si="1"/>
        <v>1</v>
      </c>
      <c r="AC2" s="11">
        <f t="shared" si="1"/>
        <v>10</v>
      </c>
      <c r="AD2" s="11">
        <f t="shared" si="1"/>
        <v>1</v>
      </c>
      <c r="AE2" s="11">
        <f t="shared" si="1"/>
        <v>0</v>
      </c>
      <c r="AF2" s="11">
        <f t="shared" si="1"/>
        <v>2</v>
      </c>
      <c r="AG2" s="11">
        <f t="shared" si="1"/>
        <v>0</v>
      </c>
      <c r="AH2" s="11">
        <f t="shared" si="1"/>
        <v>0</v>
      </c>
      <c r="AI2" s="11">
        <f t="shared" si="1"/>
        <v>0</v>
      </c>
      <c r="AJ2" s="11">
        <f t="shared" si="1"/>
        <v>1</v>
      </c>
      <c r="AK2" s="11">
        <f t="shared" si="1"/>
        <v>3</v>
      </c>
      <c r="AL2" s="11">
        <f t="shared" si="1"/>
        <v>1</v>
      </c>
      <c r="AM2" s="11">
        <f t="shared" si="1"/>
        <v>56</v>
      </c>
      <c r="AN2" s="11">
        <f t="shared" si="1"/>
        <v>1</v>
      </c>
      <c r="AO2" s="11">
        <f t="shared" si="1"/>
        <v>2</v>
      </c>
      <c r="AP2" s="11">
        <f t="shared" si="1"/>
        <v>0</v>
      </c>
      <c r="AQ2" s="11">
        <f t="shared" si="1"/>
        <v>0</v>
      </c>
      <c r="AR2" s="11">
        <f t="shared" si="1"/>
        <v>315</v>
      </c>
      <c r="AS2" s="11">
        <f t="shared" si="1"/>
        <v>6</v>
      </c>
      <c r="AT2" s="11">
        <f t="shared" si="1"/>
        <v>0</v>
      </c>
      <c r="AU2" s="11">
        <f t="shared" si="1"/>
        <v>609</v>
      </c>
      <c r="AV2" s="11">
        <f t="shared" si="1"/>
        <v>3</v>
      </c>
      <c r="AW2" s="11">
        <f t="shared" si="1"/>
        <v>7</v>
      </c>
      <c r="AX2" s="34">
        <f t="shared" si="1"/>
        <v>1146</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8</v>
      </c>
      <c r="B4" s="40" t="s">
        <v>64</v>
      </c>
      <c r="C4" s="41">
        <v>1.0</v>
      </c>
      <c r="D4" s="41">
        <v>599.0</v>
      </c>
      <c r="E4" s="42">
        <f>IFERROR(__xludf.DUMMYFUNCTION("IMPORTRANGE(""https://docs.google.com/spreadsheets/d/1gnCmRVMC8TE9kPARZf0psOy4sSwPfttlyztAVH7wk6c/edit?gid=0#gid=0"",""E4:AW8"")"),249.0)</f>
        <v>249</v>
      </c>
      <c r="F4" s="49">
        <f>IFERROR(__xludf.DUMMYFUNCTION("""COMPUTED_VALUE"""),1.0)</f>
        <v>1</v>
      </c>
      <c r="G4" s="49">
        <f>IFERROR(__xludf.DUMMYFUNCTION("""COMPUTED_VALUE"""),3.0)</f>
        <v>3</v>
      </c>
      <c r="H4" s="49">
        <f>IFERROR(__xludf.DUMMYFUNCTION("""COMPUTED_VALUE"""),246.0)</f>
        <v>246</v>
      </c>
      <c r="I4" s="44">
        <f>IFERROR(__xludf.DUMMYFUNCTION("""COMPUTED_VALUE"""),2.0)</f>
        <v>2</v>
      </c>
      <c r="J4" s="44">
        <f>IFERROR(__xludf.DUMMYFUNCTION("""COMPUTED_VALUE"""),2.0)</f>
        <v>2</v>
      </c>
      <c r="K4" s="44">
        <f>IFERROR(__xludf.DUMMYFUNCTION("""COMPUTED_VALUE"""),2.0)</f>
        <v>2</v>
      </c>
      <c r="L4" s="44">
        <f>IFERROR(__xludf.DUMMYFUNCTION("""COMPUTED_VALUE"""),1.0)</f>
        <v>1</v>
      </c>
      <c r="M4" s="44">
        <f>IFERROR(__xludf.DUMMYFUNCTION("""COMPUTED_VALUE"""),1.0)</f>
        <v>1</v>
      </c>
      <c r="N4" s="44">
        <f>IFERROR(__xludf.DUMMYFUNCTION("""COMPUTED_VALUE"""),1.0)</f>
        <v>1</v>
      </c>
      <c r="O4" s="44">
        <f>IFERROR(__xludf.DUMMYFUNCTION("""COMPUTED_VALUE"""),0.0)</f>
        <v>0</v>
      </c>
      <c r="P4" s="44">
        <f>IFERROR(__xludf.DUMMYFUNCTION("""COMPUTED_VALUE"""),2.0)</f>
        <v>2</v>
      </c>
      <c r="Q4" s="44">
        <f>IFERROR(__xludf.DUMMYFUNCTION("""COMPUTED_VALUE"""),0.0)</f>
        <v>0</v>
      </c>
      <c r="R4" s="44">
        <f>IFERROR(__xludf.DUMMYFUNCTION("""COMPUTED_VALUE"""),19.0)</f>
        <v>19</v>
      </c>
      <c r="S4" s="44">
        <f>IFERROR(__xludf.DUMMYFUNCTION("""COMPUTED_VALUE"""),2.0)</f>
        <v>2</v>
      </c>
      <c r="T4" s="44">
        <f>IFERROR(__xludf.DUMMYFUNCTION("""COMPUTED_VALUE"""),1.0)</f>
        <v>1</v>
      </c>
      <c r="U4" s="44">
        <f>IFERROR(__xludf.DUMMYFUNCTION("""COMPUTED_VALUE"""),0.0)</f>
        <v>0</v>
      </c>
      <c r="V4" s="44">
        <f>IFERROR(__xludf.DUMMYFUNCTION("""COMPUTED_VALUE"""),0.0)</f>
        <v>0</v>
      </c>
      <c r="W4" s="44">
        <f>IFERROR(__xludf.DUMMYFUNCTION("""COMPUTED_VALUE"""),0.0)</f>
        <v>0</v>
      </c>
      <c r="X4" s="44">
        <f>IFERROR(__xludf.DUMMYFUNCTION("""COMPUTED_VALUE"""),0.0)</f>
        <v>0</v>
      </c>
      <c r="Y4" s="44">
        <f>IFERROR(__xludf.DUMMYFUNCTION("""COMPUTED_VALUE"""),0.0)</f>
        <v>0</v>
      </c>
      <c r="Z4" s="44">
        <f>IFERROR(__xludf.DUMMYFUNCTION("""COMPUTED_VALUE"""),1.0)</f>
        <v>1</v>
      </c>
      <c r="AA4" s="44">
        <f>IFERROR(__xludf.DUMMYFUNCTION("""COMPUTED_VALUE"""),2.0)</f>
        <v>2</v>
      </c>
      <c r="AB4" s="44">
        <f>IFERROR(__xludf.DUMMYFUNCTION("""COMPUTED_VALUE"""),1.0)</f>
        <v>1</v>
      </c>
      <c r="AC4" s="44">
        <f>IFERROR(__xludf.DUMMYFUNCTION("""COMPUTED_VALUE"""),1.0)</f>
        <v>1</v>
      </c>
      <c r="AD4" s="44">
        <f>IFERROR(__xludf.DUMMYFUNCTION("""COMPUTED_VALUE"""),0.0)</f>
        <v>0</v>
      </c>
      <c r="AE4" s="44">
        <f>IFERROR(__xludf.DUMMYFUNCTION("""COMPUTED_VALUE"""),0.0)</f>
        <v>0</v>
      </c>
      <c r="AF4" s="44">
        <f>IFERROR(__xludf.DUMMYFUNCTION("""COMPUTED_VALUE"""),0.0)</f>
        <v>0</v>
      </c>
      <c r="AG4" s="44">
        <f>IFERROR(__xludf.DUMMYFUNCTION("""COMPUTED_VALUE"""),0.0)</f>
        <v>0</v>
      </c>
      <c r="AH4" s="44">
        <f>IFERROR(__xludf.DUMMYFUNCTION("""COMPUTED_VALUE"""),0.0)</f>
        <v>0</v>
      </c>
      <c r="AI4" s="44">
        <f>IFERROR(__xludf.DUMMYFUNCTION("""COMPUTED_VALUE"""),0.0)</f>
        <v>0</v>
      </c>
      <c r="AJ4" s="44">
        <f>IFERROR(__xludf.DUMMYFUNCTION("""COMPUTED_VALUE"""),0.0)</f>
        <v>0</v>
      </c>
      <c r="AK4" s="44">
        <f>IFERROR(__xludf.DUMMYFUNCTION("""COMPUTED_VALUE"""),0.0)</f>
        <v>0</v>
      </c>
      <c r="AL4" s="44">
        <f>IFERROR(__xludf.DUMMYFUNCTION("""COMPUTED_VALUE"""),0.0)</f>
        <v>0</v>
      </c>
      <c r="AM4" s="44">
        <f>IFERROR(__xludf.DUMMYFUNCTION("""COMPUTED_VALUE"""),9.0)</f>
        <v>9</v>
      </c>
      <c r="AN4" s="44">
        <f>IFERROR(__xludf.DUMMYFUNCTION("""COMPUTED_VALUE"""),1.0)</f>
        <v>1</v>
      </c>
      <c r="AO4" s="44">
        <f>IFERROR(__xludf.DUMMYFUNCTION("""COMPUTED_VALUE"""),0.0)</f>
        <v>0</v>
      </c>
      <c r="AP4" s="44">
        <f>IFERROR(__xludf.DUMMYFUNCTION("""COMPUTED_VALUE"""),0.0)</f>
        <v>0</v>
      </c>
      <c r="AQ4" s="44">
        <f>IFERROR(__xludf.DUMMYFUNCTION("""COMPUTED_VALUE"""),0.0)</f>
        <v>0</v>
      </c>
      <c r="AR4" s="44">
        <f>IFERROR(__xludf.DUMMYFUNCTION("""COMPUTED_VALUE"""),64.0)</f>
        <v>64</v>
      </c>
      <c r="AS4" s="44">
        <f>IFERROR(__xludf.DUMMYFUNCTION("""COMPUTED_VALUE"""),3.0)</f>
        <v>3</v>
      </c>
      <c r="AT4" s="44">
        <f>IFERROR(__xludf.DUMMYFUNCTION("""COMPUTED_VALUE"""),0.0)</f>
        <v>0</v>
      </c>
      <c r="AU4" s="44">
        <f>IFERROR(__xludf.DUMMYFUNCTION("""COMPUTED_VALUE"""),129.0)</f>
        <v>129</v>
      </c>
      <c r="AV4" s="44">
        <f>IFERROR(__xludf.DUMMYFUNCTION("""COMPUTED_VALUE"""),1.0)</f>
        <v>1</v>
      </c>
      <c r="AW4" s="44">
        <f>IFERROR(__xludf.DUMMYFUNCTION("""COMPUTED_VALUE"""),1.0)</f>
        <v>1</v>
      </c>
      <c r="AX4" s="45">
        <f t="shared" ref="AX4:AX8" si="2">SUM(I4:AW4)</f>
        <v>246</v>
      </c>
    </row>
    <row r="5" ht="15.75" customHeight="1">
      <c r="A5" s="46" t="s">
        <v>8</v>
      </c>
      <c r="B5" s="47" t="s">
        <v>64</v>
      </c>
      <c r="C5" s="48">
        <v>2.0</v>
      </c>
      <c r="D5" s="48">
        <v>599.0</v>
      </c>
      <c r="E5" s="49">
        <f>IFERROR(__xludf.DUMMYFUNCTION("""COMPUTED_VALUE"""),261.0)</f>
        <v>261</v>
      </c>
      <c r="F5" s="49">
        <f>IFERROR(__xludf.DUMMYFUNCTION("""COMPUTED_VALUE"""),1.0)</f>
        <v>1</v>
      </c>
      <c r="G5" s="49">
        <f>IFERROR(__xludf.DUMMYFUNCTION("""COMPUTED_VALUE"""),2.0)</f>
        <v>2</v>
      </c>
      <c r="H5" s="49">
        <f>IFERROR(__xludf.DUMMYFUNCTION("""COMPUTED_VALUE"""),259.0)</f>
        <v>259</v>
      </c>
      <c r="I5" s="44">
        <f>IFERROR(__xludf.DUMMYFUNCTION("""COMPUTED_VALUE"""),1.0)</f>
        <v>1</v>
      </c>
      <c r="J5" s="44">
        <f>IFERROR(__xludf.DUMMYFUNCTION("""COMPUTED_VALUE"""),2.0)</f>
        <v>2</v>
      </c>
      <c r="K5" s="44">
        <f>IFERROR(__xludf.DUMMYFUNCTION("""COMPUTED_VALUE"""),4.0)</f>
        <v>4</v>
      </c>
      <c r="L5" s="44">
        <f>IFERROR(__xludf.DUMMYFUNCTION("""COMPUTED_VALUE"""),0.0)</f>
        <v>0</v>
      </c>
      <c r="M5" s="44">
        <f>IFERROR(__xludf.DUMMYFUNCTION("""COMPUTED_VALUE"""),0.0)</f>
        <v>0</v>
      </c>
      <c r="N5" s="44">
        <f>IFERROR(__xludf.DUMMYFUNCTION("""COMPUTED_VALUE"""),1.0)</f>
        <v>1</v>
      </c>
      <c r="O5" s="44">
        <f>IFERROR(__xludf.DUMMYFUNCTION("""COMPUTED_VALUE"""),1.0)</f>
        <v>1</v>
      </c>
      <c r="P5" s="44">
        <f>IFERROR(__xludf.DUMMYFUNCTION("""COMPUTED_VALUE"""),0.0)</f>
        <v>0</v>
      </c>
      <c r="Q5" s="44">
        <f>IFERROR(__xludf.DUMMYFUNCTION("""COMPUTED_VALUE"""),1.0)</f>
        <v>1</v>
      </c>
      <c r="R5" s="44">
        <f>IFERROR(__xludf.DUMMYFUNCTION("""COMPUTED_VALUE"""),8.0)</f>
        <v>8</v>
      </c>
      <c r="S5" s="44">
        <f>IFERROR(__xludf.DUMMYFUNCTION("""COMPUTED_VALUE"""),0.0)</f>
        <v>0</v>
      </c>
      <c r="T5" s="44">
        <f>IFERROR(__xludf.DUMMYFUNCTION("""COMPUTED_VALUE"""),0.0)</f>
        <v>0</v>
      </c>
      <c r="U5" s="44">
        <f>IFERROR(__xludf.DUMMYFUNCTION("""COMPUTED_VALUE"""),0.0)</f>
        <v>0</v>
      </c>
      <c r="V5" s="44">
        <f>IFERROR(__xludf.DUMMYFUNCTION("""COMPUTED_VALUE"""),0.0)</f>
        <v>0</v>
      </c>
      <c r="W5" s="44">
        <f>IFERROR(__xludf.DUMMYFUNCTION("""COMPUTED_VALUE"""),0.0)</f>
        <v>0</v>
      </c>
      <c r="X5" s="44">
        <f>IFERROR(__xludf.DUMMYFUNCTION("""COMPUTED_VALUE"""),0.0)</f>
        <v>0</v>
      </c>
      <c r="Y5" s="44">
        <f>IFERROR(__xludf.DUMMYFUNCTION("""COMPUTED_VALUE"""),0.0)</f>
        <v>0</v>
      </c>
      <c r="Z5" s="44">
        <f>IFERROR(__xludf.DUMMYFUNCTION("""COMPUTED_VALUE"""),0.0)</f>
        <v>0</v>
      </c>
      <c r="AA5" s="44">
        <f>IFERROR(__xludf.DUMMYFUNCTION("""COMPUTED_VALUE"""),0.0)</f>
        <v>0</v>
      </c>
      <c r="AB5" s="44">
        <f>IFERROR(__xludf.DUMMYFUNCTION("""COMPUTED_VALUE"""),0.0)</f>
        <v>0</v>
      </c>
      <c r="AC5" s="44">
        <f>IFERROR(__xludf.DUMMYFUNCTION("""COMPUTED_VALUE"""),3.0)</f>
        <v>3</v>
      </c>
      <c r="AD5" s="44">
        <f>IFERROR(__xludf.DUMMYFUNCTION("""COMPUTED_VALUE"""),0.0)</f>
        <v>0</v>
      </c>
      <c r="AE5" s="44">
        <f>IFERROR(__xludf.DUMMYFUNCTION("""COMPUTED_VALUE"""),0.0)</f>
        <v>0</v>
      </c>
      <c r="AF5" s="44">
        <f>IFERROR(__xludf.DUMMYFUNCTION("""COMPUTED_VALUE"""),1.0)</f>
        <v>1</v>
      </c>
      <c r="AG5" s="44">
        <f>IFERROR(__xludf.DUMMYFUNCTION("""COMPUTED_VALUE"""),0.0)</f>
        <v>0</v>
      </c>
      <c r="AH5" s="44">
        <f>IFERROR(__xludf.DUMMYFUNCTION("""COMPUTED_VALUE"""),0.0)</f>
        <v>0</v>
      </c>
      <c r="AI5" s="44">
        <f>IFERROR(__xludf.DUMMYFUNCTION("""COMPUTED_VALUE"""),0.0)</f>
        <v>0</v>
      </c>
      <c r="AJ5" s="44">
        <f>IFERROR(__xludf.DUMMYFUNCTION("""COMPUTED_VALUE"""),0.0)</f>
        <v>0</v>
      </c>
      <c r="AK5" s="44">
        <f>IFERROR(__xludf.DUMMYFUNCTION("""COMPUTED_VALUE"""),1.0)</f>
        <v>1</v>
      </c>
      <c r="AL5" s="44">
        <f>IFERROR(__xludf.DUMMYFUNCTION("""COMPUTED_VALUE"""),0.0)</f>
        <v>0</v>
      </c>
      <c r="AM5" s="44">
        <f>IFERROR(__xludf.DUMMYFUNCTION("""COMPUTED_VALUE"""),7.0)</f>
        <v>7</v>
      </c>
      <c r="AN5" s="44">
        <f>IFERROR(__xludf.DUMMYFUNCTION("""COMPUTED_VALUE"""),0.0)</f>
        <v>0</v>
      </c>
      <c r="AO5" s="44">
        <f>IFERROR(__xludf.DUMMYFUNCTION("""COMPUTED_VALUE"""),1.0)</f>
        <v>1</v>
      </c>
      <c r="AP5" s="44">
        <f>IFERROR(__xludf.DUMMYFUNCTION("""COMPUTED_VALUE"""),0.0)</f>
        <v>0</v>
      </c>
      <c r="AQ5" s="44">
        <f>IFERROR(__xludf.DUMMYFUNCTION("""COMPUTED_VALUE"""),0.0)</f>
        <v>0</v>
      </c>
      <c r="AR5" s="44">
        <f>IFERROR(__xludf.DUMMYFUNCTION("""COMPUTED_VALUE"""),75.0)</f>
        <v>75</v>
      </c>
      <c r="AS5" s="44">
        <f>IFERROR(__xludf.DUMMYFUNCTION("""COMPUTED_VALUE"""),1.0)</f>
        <v>1</v>
      </c>
      <c r="AT5" s="44">
        <f>IFERROR(__xludf.DUMMYFUNCTION("""COMPUTED_VALUE"""),0.0)</f>
        <v>0</v>
      </c>
      <c r="AU5" s="44">
        <f>IFERROR(__xludf.DUMMYFUNCTION("""COMPUTED_VALUE"""),148.0)</f>
        <v>148</v>
      </c>
      <c r="AV5" s="44">
        <f>IFERROR(__xludf.DUMMYFUNCTION("""COMPUTED_VALUE"""),1.0)</f>
        <v>1</v>
      </c>
      <c r="AW5" s="44">
        <f>IFERROR(__xludf.DUMMYFUNCTION("""COMPUTED_VALUE"""),3.0)</f>
        <v>3</v>
      </c>
      <c r="AX5" s="45">
        <f t="shared" si="2"/>
        <v>259</v>
      </c>
    </row>
    <row r="6" ht="15.75" customHeight="1">
      <c r="A6" s="46" t="s">
        <v>8</v>
      </c>
      <c r="B6" s="47" t="s">
        <v>64</v>
      </c>
      <c r="C6" s="48">
        <v>3.0</v>
      </c>
      <c r="D6" s="48">
        <v>598.0</v>
      </c>
      <c r="E6" s="49">
        <f>IFERROR(__xludf.DUMMYFUNCTION("""COMPUTED_VALUE"""),261.0)</f>
        <v>261</v>
      </c>
      <c r="F6" s="49">
        <f>IFERROR(__xludf.DUMMYFUNCTION("""COMPUTED_VALUE"""),0.0)</f>
        <v>0</v>
      </c>
      <c r="G6" s="49">
        <f>IFERROR(__xludf.DUMMYFUNCTION("""COMPUTED_VALUE"""),2.0)</f>
        <v>2</v>
      </c>
      <c r="H6" s="49">
        <f>IFERROR(__xludf.DUMMYFUNCTION("""COMPUTED_VALUE"""),259.0)</f>
        <v>259</v>
      </c>
      <c r="I6" s="44">
        <f>IFERROR(__xludf.DUMMYFUNCTION("""COMPUTED_VALUE"""),1.0)</f>
        <v>1</v>
      </c>
      <c r="J6" s="44">
        <f>IFERROR(__xludf.DUMMYFUNCTION("""COMPUTED_VALUE"""),2.0)</f>
        <v>2</v>
      </c>
      <c r="K6" s="44">
        <f>IFERROR(__xludf.DUMMYFUNCTION("""COMPUTED_VALUE"""),4.0)</f>
        <v>4</v>
      </c>
      <c r="L6" s="44">
        <f>IFERROR(__xludf.DUMMYFUNCTION("""COMPUTED_VALUE"""),0.0)</f>
        <v>0</v>
      </c>
      <c r="M6" s="44">
        <f>IFERROR(__xludf.DUMMYFUNCTION("""COMPUTED_VALUE"""),0.0)</f>
        <v>0</v>
      </c>
      <c r="N6" s="44">
        <f>IFERROR(__xludf.DUMMYFUNCTION("""COMPUTED_VALUE"""),1.0)</f>
        <v>1</v>
      </c>
      <c r="O6" s="44">
        <f>IFERROR(__xludf.DUMMYFUNCTION("""COMPUTED_VALUE"""),1.0)</f>
        <v>1</v>
      </c>
      <c r="P6" s="44">
        <f>IFERROR(__xludf.DUMMYFUNCTION("""COMPUTED_VALUE"""),0.0)</f>
        <v>0</v>
      </c>
      <c r="Q6" s="44">
        <f>IFERROR(__xludf.DUMMYFUNCTION("""COMPUTED_VALUE"""),1.0)</f>
        <v>1</v>
      </c>
      <c r="R6" s="44">
        <f>IFERROR(__xludf.DUMMYFUNCTION("""COMPUTED_VALUE"""),8.0)</f>
        <v>8</v>
      </c>
      <c r="S6" s="44">
        <f>IFERROR(__xludf.DUMMYFUNCTION("""COMPUTED_VALUE"""),0.0)</f>
        <v>0</v>
      </c>
      <c r="T6" s="44">
        <f>IFERROR(__xludf.DUMMYFUNCTION("""COMPUTED_VALUE"""),0.0)</f>
        <v>0</v>
      </c>
      <c r="U6" s="44">
        <f>IFERROR(__xludf.DUMMYFUNCTION("""COMPUTED_VALUE"""),0.0)</f>
        <v>0</v>
      </c>
      <c r="V6" s="44">
        <f>IFERROR(__xludf.DUMMYFUNCTION("""COMPUTED_VALUE"""),0.0)</f>
        <v>0</v>
      </c>
      <c r="W6" s="44">
        <f>IFERROR(__xludf.DUMMYFUNCTION("""COMPUTED_VALUE"""),0.0)</f>
        <v>0</v>
      </c>
      <c r="X6" s="44">
        <f>IFERROR(__xludf.DUMMYFUNCTION("""COMPUTED_VALUE"""),0.0)</f>
        <v>0</v>
      </c>
      <c r="Y6" s="44">
        <f>IFERROR(__xludf.DUMMYFUNCTION("""COMPUTED_VALUE"""),0.0)</f>
        <v>0</v>
      </c>
      <c r="Z6" s="44">
        <f>IFERROR(__xludf.DUMMYFUNCTION("""COMPUTED_VALUE"""),0.0)</f>
        <v>0</v>
      </c>
      <c r="AA6" s="44">
        <f>IFERROR(__xludf.DUMMYFUNCTION("""COMPUTED_VALUE"""),0.0)</f>
        <v>0</v>
      </c>
      <c r="AB6" s="44">
        <f>IFERROR(__xludf.DUMMYFUNCTION("""COMPUTED_VALUE"""),0.0)</f>
        <v>0</v>
      </c>
      <c r="AC6" s="44">
        <f>IFERROR(__xludf.DUMMYFUNCTION("""COMPUTED_VALUE"""),3.0)</f>
        <v>3</v>
      </c>
      <c r="AD6" s="44">
        <f>IFERROR(__xludf.DUMMYFUNCTION("""COMPUTED_VALUE"""),0.0)</f>
        <v>0</v>
      </c>
      <c r="AE6" s="44">
        <f>IFERROR(__xludf.DUMMYFUNCTION("""COMPUTED_VALUE"""),0.0)</f>
        <v>0</v>
      </c>
      <c r="AF6" s="44">
        <f>IFERROR(__xludf.DUMMYFUNCTION("""COMPUTED_VALUE"""),1.0)</f>
        <v>1</v>
      </c>
      <c r="AG6" s="44">
        <f>IFERROR(__xludf.DUMMYFUNCTION("""COMPUTED_VALUE"""),0.0)</f>
        <v>0</v>
      </c>
      <c r="AH6" s="44">
        <f>IFERROR(__xludf.DUMMYFUNCTION("""COMPUTED_VALUE"""),0.0)</f>
        <v>0</v>
      </c>
      <c r="AI6" s="44">
        <f>IFERROR(__xludf.DUMMYFUNCTION("""COMPUTED_VALUE"""),0.0)</f>
        <v>0</v>
      </c>
      <c r="AJ6" s="44">
        <f>IFERROR(__xludf.DUMMYFUNCTION("""COMPUTED_VALUE"""),0.0)</f>
        <v>0</v>
      </c>
      <c r="AK6" s="44">
        <f>IFERROR(__xludf.DUMMYFUNCTION("""COMPUTED_VALUE"""),1.0)</f>
        <v>1</v>
      </c>
      <c r="AL6" s="44">
        <f>IFERROR(__xludf.DUMMYFUNCTION("""COMPUTED_VALUE"""),0.0)</f>
        <v>0</v>
      </c>
      <c r="AM6" s="44">
        <f>IFERROR(__xludf.DUMMYFUNCTION("""COMPUTED_VALUE"""),7.0)</f>
        <v>7</v>
      </c>
      <c r="AN6" s="44">
        <f>IFERROR(__xludf.DUMMYFUNCTION("""COMPUTED_VALUE"""),0.0)</f>
        <v>0</v>
      </c>
      <c r="AO6" s="44">
        <f>IFERROR(__xludf.DUMMYFUNCTION("""COMPUTED_VALUE"""),1.0)</f>
        <v>1</v>
      </c>
      <c r="AP6" s="44">
        <f>IFERROR(__xludf.DUMMYFUNCTION("""COMPUTED_VALUE"""),0.0)</f>
        <v>0</v>
      </c>
      <c r="AQ6" s="44">
        <f>IFERROR(__xludf.DUMMYFUNCTION("""COMPUTED_VALUE"""),0.0)</f>
        <v>0</v>
      </c>
      <c r="AR6" s="44">
        <f>IFERROR(__xludf.DUMMYFUNCTION("""COMPUTED_VALUE"""),75.0)</f>
        <v>75</v>
      </c>
      <c r="AS6" s="44">
        <f>IFERROR(__xludf.DUMMYFUNCTION("""COMPUTED_VALUE"""),1.0)</f>
        <v>1</v>
      </c>
      <c r="AT6" s="44">
        <f>IFERROR(__xludf.DUMMYFUNCTION("""COMPUTED_VALUE"""),0.0)</f>
        <v>0</v>
      </c>
      <c r="AU6" s="44">
        <f>IFERROR(__xludf.DUMMYFUNCTION("""COMPUTED_VALUE"""),148.0)</f>
        <v>148</v>
      </c>
      <c r="AV6" s="44">
        <f>IFERROR(__xludf.DUMMYFUNCTION("""COMPUTED_VALUE"""),1.0)</f>
        <v>1</v>
      </c>
      <c r="AW6" s="44">
        <f>IFERROR(__xludf.DUMMYFUNCTION("""COMPUTED_VALUE"""),3.0)</f>
        <v>3</v>
      </c>
      <c r="AX6" s="45">
        <f t="shared" si="2"/>
        <v>259</v>
      </c>
    </row>
    <row r="7" ht="15.75" customHeight="1">
      <c r="A7" s="46" t="s">
        <v>8</v>
      </c>
      <c r="B7" s="47" t="s">
        <v>64</v>
      </c>
      <c r="C7" s="48">
        <v>4.0</v>
      </c>
      <c r="D7" s="48">
        <v>599.0</v>
      </c>
      <c r="E7" s="49">
        <f>IFERROR(__xludf.DUMMYFUNCTION("""COMPUTED_VALUE"""),189.0)</f>
        <v>189</v>
      </c>
      <c r="F7" s="49">
        <f>IFERROR(__xludf.DUMMYFUNCTION("""COMPUTED_VALUE"""),1.0)</f>
        <v>1</v>
      </c>
      <c r="G7" s="49">
        <f>IFERROR(__xludf.DUMMYFUNCTION("""COMPUTED_VALUE"""),2.0)</f>
        <v>2</v>
      </c>
      <c r="H7" s="49">
        <f>IFERROR(__xludf.DUMMYFUNCTION("""COMPUTED_VALUE"""),187.0)</f>
        <v>187</v>
      </c>
      <c r="I7" s="44">
        <f>IFERROR(__xludf.DUMMYFUNCTION("""COMPUTED_VALUE"""),2.0)</f>
        <v>2</v>
      </c>
      <c r="J7" s="44">
        <f>IFERROR(__xludf.DUMMYFUNCTION("""COMPUTED_VALUE"""),2.0)</f>
        <v>2</v>
      </c>
      <c r="K7" s="44">
        <f>IFERROR(__xludf.DUMMYFUNCTION("""COMPUTED_VALUE"""),2.0)</f>
        <v>2</v>
      </c>
      <c r="L7" s="44">
        <f>IFERROR(__xludf.DUMMYFUNCTION("""COMPUTED_VALUE"""),0.0)</f>
        <v>0</v>
      </c>
      <c r="M7" s="44">
        <f>IFERROR(__xludf.DUMMYFUNCTION("""COMPUTED_VALUE"""),1.0)</f>
        <v>1</v>
      </c>
      <c r="N7" s="44">
        <f>IFERROR(__xludf.DUMMYFUNCTION("""COMPUTED_VALUE"""),2.0)</f>
        <v>2</v>
      </c>
      <c r="O7" s="44">
        <f>IFERROR(__xludf.DUMMYFUNCTION("""COMPUTED_VALUE"""),0.0)</f>
        <v>0</v>
      </c>
      <c r="P7" s="44">
        <f>IFERROR(__xludf.DUMMYFUNCTION("""COMPUTED_VALUE"""),0.0)</f>
        <v>0</v>
      </c>
      <c r="Q7" s="44">
        <f>IFERROR(__xludf.DUMMYFUNCTION("""COMPUTED_VALUE"""),0.0)</f>
        <v>0</v>
      </c>
      <c r="R7" s="44">
        <f>IFERROR(__xludf.DUMMYFUNCTION("""COMPUTED_VALUE"""),19.0)</f>
        <v>19</v>
      </c>
      <c r="S7" s="44">
        <f>IFERROR(__xludf.DUMMYFUNCTION("""COMPUTED_VALUE"""),3.0)</f>
        <v>3</v>
      </c>
      <c r="T7" s="44">
        <f>IFERROR(__xludf.DUMMYFUNCTION("""COMPUTED_VALUE"""),0.0)</f>
        <v>0</v>
      </c>
      <c r="U7" s="44">
        <f>IFERROR(__xludf.DUMMYFUNCTION("""COMPUTED_VALUE"""),0.0)</f>
        <v>0</v>
      </c>
      <c r="V7" s="44">
        <f>IFERROR(__xludf.DUMMYFUNCTION("""COMPUTED_VALUE"""),1.0)</f>
        <v>1</v>
      </c>
      <c r="W7" s="44">
        <f>IFERROR(__xludf.DUMMYFUNCTION("""COMPUTED_VALUE"""),0.0)</f>
        <v>0</v>
      </c>
      <c r="X7" s="44">
        <f>IFERROR(__xludf.DUMMYFUNCTION("""COMPUTED_VALUE"""),0.0)</f>
        <v>0</v>
      </c>
      <c r="Y7" s="44">
        <f>IFERROR(__xludf.DUMMYFUNCTION("""COMPUTED_VALUE"""),0.0)</f>
        <v>0</v>
      </c>
      <c r="Z7" s="44">
        <f>IFERROR(__xludf.DUMMYFUNCTION("""COMPUTED_VALUE"""),1.0)</f>
        <v>1</v>
      </c>
      <c r="AA7" s="44">
        <f>IFERROR(__xludf.DUMMYFUNCTION("""COMPUTED_VALUE"""),3.0)</f>
        <v>3</v>
      </c>
      <c r="AB7" s="44">
        <f>IFERROR(__xludf.DUMMYFUNCTION("""COMPUTED_VALUE"""),0.0)</f>
        <v>0</v>
      </c>
      <c r="AC7" s="44">
        <f>IFERROR(__xludf.DUMMYFUNCTION("""COMPUTED_VALUE"""),2.0)</f>
        <v>2</v>
      </c>
      <c r="AD7" s="44">
        <f>IFERROR(__xludf.DUMMYFUNCTION("""COMPUTED_VALUE"""),0.0)</f>
        <v>0</v>
      </c>
      <c r="AE7" s="44">
        <f>IFERROR(__xludf.DUMMYFUNCTION("""COMPUTED_VALUE"""),0.0)</f>
        <v>0</v>
      </c>
      <c r="AF7" s="44">
        <f>IFERROR(__xludf.DUMMYFUNCTION("""COMPUTED_VALUE"""),0.0)</f>
        <v>0</v>
      </c>
      <c r="AG7" s="44">
        <f>IFERROR(__xludf.DUMMYFUNCTION("""COMPUTED_VALUE"""),0.0)</f>
        <v>0</v>
      </c>
      <c r="AH7" s="44">
        <f>IFERROR(__xludf.DUMMYFUNCTION("""COMPUTED_VALUE"""),0.0)</f>
        <v>0</v>
      </c>
      <c r="AI7" s="44">
        <f>IFERROR(__xludf.DUMMYFUNCTION("""COMPUTED_VALUE"""),0.0)</f>
        <v>0</v>
      </c>
      <c r="AJ7" s="44">
        <f>IFERROR(__xludf.DUMMYFUNCTION("""COMPUTED_VALUE"""),1.0)</f>
        <v>1</v>
      </c>
      <c r="AK7" s="44">
        <f>IFERROR(__xludf.DUMMYFUNCTION("""COMPUTED_VALUE"""),1.0)</f>
        <v>1</v>
      </c>
      <c r="AL7" s="44">
        <f>IFERROR(__xludf.DUMMYFUNCTION("""COMPUTED_VALUE"""),1.0)</f>
        <v>1</v>
      </c>
      <c r="AM7" s="44">
        <f>IFERROR(__xludf.DUMMYFUNCTION("""COMPUTED_VALUE"""),16.0)</f>
        <v>16</v>
      </c>
      <c r="AN7" s="44">
        <f>IFERROR(__xludf.DUMMYFUNCTION("""COMPUTED_VALUE"""),0.0)</f>
        <v>0</v>
      </c>
      <c r="AO7" s="44">
        <f>IFERROR(__xludf.DUMMYFUNCTION("""COMPUTED_VALUE"""),0.0)</f>
        <v>0</v>
      </c>
      <c r="AP7" s="44">
        <f>IFERROR(__xludf.DUMMYFUNCTION("""COMPUTED_VALUE"""),0.0)</f>
        <v>0</v>
      </c>
      <c r="AQ7" s="44">
        <f>IFERROR(__xludf.DUMMYFUNCTION("""COMPUTED_VALUE"""),0.0)</f>
        <v>0</v>
      </c>
      <c r="AR7" s="44">
        <f>IFERROR(__xludf.DUMMYFUNCTION("""COMPUTED_VALUE"""),48.0)</f>
        <v>48</v>
      </c>
      <c r="AS7" s="44">
        <f>IFERROR(__xludf.DUMMYFUNCTION("""COMPUTED_VALUE"""),0.0)</f>
        <v>0</v>
      </c>
      <c r="AT7" s="44">
        <f>IFERROR(__xludf.DUMMYFUNCTION("""COMPUTED_VALUE"""),0.0)</f>
        <v>0</v>
      </c>
      <c r="AU7" s="44">
        <f>IFERROR(__xludf.DUMMYFUNCTION("""COMPUTED_VALUE"""),82.0)</f>
        <v>82</v>
      </c>
      <c r="AV7" s="44">
        <f>IFERROR(__xludf.DUMMYFUNCTION("""COMPUTED_VALUE"""),0.0)</f>
        <v>0</v>
      </c>
      <c r="AW7" s="44">
        <f>IFERROR(__xludf.DUMMYFUNCTION("""COMPUTED_VALUE"""),0.0)</f>
        <v>0</v>
      </c>
      <c r="AX7" s="45">
        <f t="shared" si="2"/>
        <v>187</v>
      </c>
    </row>
    <row r="8" ht="15.75" customHeight="1">
      <c r="A8" s="46" t="s">
        <v>8</v>
      </c>
      <c r="B8" s="47" t="s">
        <v>64</v>
      </c>
      <c r="C8" s="48">
        <v>5.0</v>
      </c>
      <c r="D8" s="48">
        <v>599.0</v>
      </c>
      <c r="E8" s="49">
        <f>IFERROR(__xludf.DUMMYFUNCTION("""COMPUTED_VALUE"""),196.0)</f>
        <v>196</v>
      </c>
      <c r="F8" s="49">
        <f>IFERROR(__xludf.DUMMYFUNCTION("""COMPUTED_VALUE"""),2.0)</f>
        <v>2</v>
      </c>
      <c r="G8" s="49">
        <f>IFERROR(__xludf.DUMMYFUNCTION("""COMPUTED_VALUE"""),1.0)</f>
        <v>1</v>
      </c>
      <c r="H8" s="49">
        <f>IFERROR(__xludf.DUMMYFUNCTION("""COMPUTED_VALUE"""),195.0)</f>
        <v>195</v>
      </c>
      <c r="I8" s="44">
        <f>IFERROR(__xludf.DUMMYFUNCTION("""COMPUTED_VALUE"""),1.0)</f>
        <v>1</v>
      </c>
      <c r="J8" s="44">
        <f>IFERROR(__xludf.DUMMYFUNCTION("""COMPUTED_VALUE"""),2.0)</f>
        <v>2</v>
      </c>
      <c r="K8" s="44">
        <f>IFERROR(__xludf.DUMMYFUNCTION("""COMPUTED_VALUE"""),0.0)</f>
        <v>0</v>
      </c>
      <c r="L8" s="44">
        <f>IFERROR(__xludf.DUMMYFUNCTION("""COMPUTED_VALUE"""),0.0)</f>
        <v>0</v>
      </c>
      <c r="M8" s="44">
        <f>IFERROR(__xludf.DUMMYFUNCTION("""COMPUTED_VALUE"""),1.0)</f>
        <v>1</v>
      </c>
      <c r="N8" s="44">
        <f>IFERROR(__xludf.DUMMYFUNCTION("""COMPUTED_VALUE"""),0.0)</f>
        <v>0</v>
      </c>
      <c r="O8" s="44">
        <f>IFERROR(__xludf.DUMMYFUNCTION("""COMPUTED_VALUE"""),0.0)</f>
        <v>0</v>
      </c>
      <c r="P8" s="44">
        <f>IFERROR(__xludf.DUMMYFUNCTION("""COMPUTED_VALUE"""),0.0)</f>
        <v>0</v>
      </c>
      <c r="Q8" s="44">
        <f>IFERROR(__xludf.DUMMYFUNCTION("""COMPUTED_VALUE"""),0.0)</f>
        <v>0</v>
      </c>
      <c r="R8" s="44">
        <f>IFERROR(__xludf.DUMMYFUNCTION("""COMPUTED_VALUE"""),15.0)</f>
        <v>15</v>
      </c>
      <c r="S8" s="44">
        <f>IFERROR(__xludf.DUMMYFUNCTION("""COMPUTED_VALUE"""),1.0)</f>
        <v>1</v>
      </c>
      <c r="T8" s="44">
        <f>IFERROR(__xludf.DUMMYFUNCTION("""COMPUTED_VALUE"""),0.0)</f>
        <v>0</v>
      </c>
      <c r="U8" s="44">
        <f>IFERROR(__xludf.DUMMYFUNCTION("""COMPUTED_VALUE"""),0.0)</f>
        <v>0</v>
      </c>
      <c r="V8" s="44">
        <f>IFERROR(__xludf.DUMMYFUNCTION("""COMPUTED_VALUE"""),0.0)</f>
        <v>0</v>
      </c>
      <c r="W8" s="44">
        <f>IFERROR(__xludf.DUMMYFUNCTION("""COMPUTED_VALUE"""),0.0)</f>
        <v>0</v>
      </c>
      <c r="X8" s="44">
        <f>IFERROR(__xludf.DUMMYFUNCTION("""COMPUTED_VALUE"""),0.0)</f>
        <v>0</v>
      </c>
      <c r="Y8" s="44">
        <f>IFERROR(__xludf.DUMMYFUNCTION("""COMPUTED_VALUE"""),0.0)</f>
        <v>0</v>
      </c>
      <c r="Z8" s="44">
        <f>IFERROR(__xludf.DUMMYFUNCTION("""COMPUTED_VALUE"""),0.0)</f>
        <v>0</v>
      </c>
      <c r="AA8" s="44">
        <f>IFERROR(__xludf.DUMMYFUNCTION("""COMPUTED_VALUE"""),0.0)</f>
        <v>0</v>
      </c>
      <c r="AB8" s="44">
        <f>IFERROR(__xludf.DUMMYFUNCTION("""COMPUTED_VALUE"""),0.0)</f>
        <v>0</v>
      </c>
      <c r="AC8" s="44">
        <f>IFERROR(__xludf.DUMMYFUNCTION("""COMPUTED_VALUE"""),1.0)</f>
        <v>1</v>
      </c>
      <c r="AD8" s="44">
        <f>IFERROR(__xludf.DUMMYFUNCTION("""COMPUTED_VALUE"""),1.0)</f>
        <v>1</v>
      </c>
      <c r="AE8" s="44">
        <f>IFERROR(__xludf.DUMMYFUNCTION("""COMPUTED_VALUE"""),0.0)</f>
        <v>0</v>
      </c>
      <c r="AF8" s="44">
        <f>IFERROR(__xludf.DUMMYFUNCTION("""COMPUTED_VALUE"""),0.0)</f>
        <v>0</v>
      </c>
      <c r="AG8" s="44">
        <f>IFERROR(__xludf.DUMMYFUNCTION("""COMPUTED_VALUE"""),0.0)</f>
        <v>0</v>
      </c>
      <c r="AH8" s="44">
        <f>IFERROR(__xludf.DUMMYFUNCTION("""COMPUTED_VALUE"""),0.0)</f>
        <v>0</v>
      </c>
      <c r="AI8" s="44">
        <f>IFERROR(__xludf.DUMMYFUNCTION("""COMPUTED_VALUE"""),0.0)</f>
        <v>0</v>
      </c>
      <c r="AJ8" s="44">
        <f>IFERROR(__xludf.DUMMYFUNCTION("""COMPUTED_VALUE"""),0.0)</f>
        <v>0</v>
      </c>
      <c r="AK8" s="44">
        <f>IFERROR(__xludf.DUMMYFUNCTION("""COMPUTED_VALUE"""),0.0)</f>
        <v>0</v>
      </c>
      <c r="AL8" s="44">
        <f>IFERROR(__xludf.DUMMYFUNCTION("""COMPUTED_VALUE"""),0.0)</f>
        <v>0</v>
      </c>
      <c r="AM8" s="44">
        <f>IFERROR(__xludf.DUMMYFUNCTION("""COMPUTED_VALUE"""),17.0)</f>
        <v>17</v>
      </c>
      <c r="AN8" s="44">
        <f>IFERROR(__xludf.DUMMYFUNCTION("""COMPUTED_VALUE"""),0.0)</f>
        <v>0</v>
      </c>
      <c r="AO8" s="44">
        <f>IFERROR(__xludf.DUMMYFUNCTION("""COMPUTED_VALUE"""),0.0)</f>
        <v>0</v>
      </c>
      <c r="AP8" s="44">
        <f>IFERROR(__xludf.DUMMYFUNCTION("""COMPUTED_VALUE"""),0.0)</f>
        <v>0</v>
      </c>
      <c r="AQ8" s="44">
        <f>IFERROR(__xludf.DUMMYFUNCTION("""COMPUTED_VALUE"""),0.0)</f>
        <v>0</v>
      </c>
      <c r="AR8" s="44">
        <f>IFERROR(__xludf.DUMMYFUNCTION("""COMPUTED_VALUE"""),53.0)</f>
        <v>53</v>
      </c>
      <c r="AS8" s="44">
        <f>IFERROR(__xludf.DUMMYFUNCTION("""COMPUTED_VALUE"""),1.0)</f>
        <v>1</v>
      </c>
      <c r="AT8" s="44">
        <f>IFERROR(__xludf.DUMMYFUNCTION("""COMPUTED_VALUE"""),0.0)</f>
        <v>0</v>
      </c>
      <c r="AU8" s="44">
        <f>IFERROR(__xludf.DUMMYFUNCTION("""COMPUTED_VALUE"""),102.0)</f>
        <v>102</v>
      </c>
      <c r="AV8" s="44">
        <f>IFERROR(__xludf.DUMMYFUNCTION("""COMPUTED_VALUE"""),0.0)</f>
        <v>0</v>
      </c>
      <c r="AW8" s="44">
        <f>IFERROR(__xludf.DUMMYFUNCTION("""COMPUTED_VALUE"""),0.0)</f>
        <v>0</v>
      </c>
      <c r="AX8" s="45">
        <f t="shared" si="2"/>
        <v>195</v>
      </c>
    </row>
  </sheetData>
  <conditionalFormatting sqref="AX4:AX8">
    <cfRule type="cellIs" dxfId="4" priority="1" operator="equal">
      <formula>H4</formula>
    </cfRule>
  </conditionalFormatting>
  <conditionalFormatting sqref="AX4:AX8">
    <cfRule type="cellIs" dxfId="5" priority="2" operator="notEqual">
      <formula>H4</formula>
    </cfRule>
  </conditionalFormatting>
  <dataValidations>
    <dataValidation type="decimal" allowBlank="1" showDropDown="1" sqref="F4:X8">
      <formula1>0.0</formula1>
      <formula2>600.0</formula2>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16.88"/>
    <col customWidth="1" min="3" max="3" width="11.0"/>
    <col customWidth="1" min="4" max="4" width="5.75"/>
    <col customWidth="1" min="5" max="50" width="5.5"/>
  </cols>
  <sheetData>
    <row r="1" ht="137.25" customHeight="1">
      <c r="A1" s="27"/>
      <c r="B1" s="27"/>
      <c r="C1" s="27"/>
      <c r="D1" s="28">
        <f>SUM(D4:D48)</f>
        <v>19943</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SUM(E4:E48)</f>
        <v>9926</v>
      </c>
      <c r="F2" s="10">
        <f t="shared" si="1"/>
        <v>127</v>
      </c>
      <c r="G2" s="10">
        <f t="shared" si="1"/>
        <v>76</v>
      </c>
      <c r="H2" s="10">
        <f t="shared" si="1"/>
        <v>9727</v>
      </c>
      <c r="I2" s="11">
        <f t="shared" si="1"/>
        <v>32</v>
      </c>
      <c r="J2" s="11">
        <f t="shared" si="1"/>
        <v>22</v>
      </c>
      <c r="K2" s="11">
        <f t="shared" si="1"/>
        <v>89</v>
      </c>
      <c r="L2" s="11">
        <f t="shared" si="1"/>
        <v>17</v>
      </c>
      <c r="M2" s="11">
        <f t="shared" si="1"/>
        <v>35</v>
      </c>
      <c r="N2" s="11">
        <f t="shared" si="1"/>
        <v>9</v>
      </c>
      <c r="O2" s="11">
        <f t="shared" si="1"/>
        <v>6</v>
      </c>
      <c r="P2" s="11">
        <f t="shared" si="1"/>
        <v>21</v>
      </c>
      <c r="Q2" s="11">
        <f t="shared" si="1"/>
        <v>10</v>
      </c>
      <c r="R2" s="11">
        <f t="shared" si="1"/>
        <v>659</v>
      </c>
      <c r="S2" s="11">
        <f t="shared" si="1"/>
        <v>36</v>
      </c>
      <c r="T2" s="11">
        <f t="shared" si="1"/>
        <v>5</v>
      </c>
      <c r="U2" s="11">
        <f t="shared" si="1"/>
        <v>7</v>
      </c>
      <c r="V2" s="11">
        <f t="shared" si="1"/>
        <v>17</v>
      </c>
      <c r="W2" s="11">
        <f t="shared" si="1"/>
        <v>9</v>
      </c>
      <c r="X2" s="11">
        <f t="shared" si="1"/>
        <v>14</v>
      </c>
      <c r="Y2" s="11">
        <f t="shared" si="1"/>
        <v>21</v>
      </c>
      <c r="Z2" s="11">
        <f t="shared" si="1"/>
        <v>15</v>
      </c>
      <c r="AA2" s="11">
        <f t="shared" si="1"/>
        <v>49</v>
      </c>
      <c r="AB2" s="11">
        <f t="shared" si="1"/>
        <v>14</v>
      </c>
      <c r="AC2" s="11">
        <f t="shared" si="1"/>
        <v>24</v>
      </c>
      <c r="AD2" s="11">
        <f t="shared" si="1"/>
        <v>17</v>
      </c>
      <c r="AE2" s="11">
        <f t="shared" si="1"/>
        <v>9</v>
      </c>
      <c r="AF2" s="11">
        <f t="shared" si="1"/>
        <v>1</v>
      </c>
      <c r="AG2" s="11">
        <f t="shared" si="1"/>
        <v>12</v>
      </c>
      <c r="AH2" s="11">
        <f t="shared" si="1"/>
        <v>9</v>
      </c>
      <c r="AI2" s="11">
        <f t="shared" si="1"/>
        <v>11</v>
      </c>
      <c r="AJ2" s="11">
        <f t="shared" si="1"/>
        <v>7</v>
      </c>
      <c r="AK2" s="11">
        <f t="shared" si="1"/>
        <v>13</v>
      </c>
      <c r="AL2" s="11">
        <f t="shared" si="1"/>
        <v>8</v>
      </c>
      <c r="AM2" s="11">
        <f t="shared" si="1"/>
        <v>948</v>
      </c>
      <c r="AN2" s="11">
        <f t="shared" si="1"/>
        <v>41</v>
      </c>
      <c r="AO2" s="11">
        <f t="shared" si="1"/>
        <v>20</v>
      </c>
      <c r="AP2" s="11">
        <f t="shared" si="1"/>
        <v>27</v>
      </c>
      <c r="AQ2" s="11">
        <f t="shared" si="1"/>
        <v>34</v>
      </c>
      <c r="AR2" s="11">
        <f t="shared" si="1"/>
        <v>5145</v>
      </c>
      <c r="AS2" s="11">
        <f t="shared" si="1"/>
        <v>131</v>
      </c>
      <c r="AT2" s="11">
        <f t="shared" si="1"/>
        <v>11</v>
      </c>
      <c r="AU2" s="11">
        <f t="shared" si="1"/>
        <v>1996</v>
      </c>
      <c r="AV2" s="11">
        <f t="shared" si="1"/>
        <v>193</v>
      </c>
      <c r="AW2" s="11">
        <f t="shared" si="1"/>
        <v>62</v>
      </c>
      <c r="AX2" s="34">
        <f t="shared" si="1"/>
        <v>9806</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9</v>
      </c>
      <c r="B4" s="40" t="s">
        <v>65</v>
      </c>
      <c r="C4" s="41">
        <v>1.0</v>
      </c>
      <c r="D4" s="41">
        <v>463.0</v>
      </c>
      <c r="E4" s="49">
        <f>IFERROR(__xludf.DUMMYFUNCTION("IMPORTRANGE(""https://docs.google.com/spreadsheets/d/1AmVtGFpFctqB0WPWyNxfBzVkyC-BGIdEDDvALsb5IMg/edit?gid=0#gid=0"",""E4:AW48"")"),232.0)</f>
        <v>232</v>
      </c>
      <c r="F4" s="49">
        <f>IFERROR(__xludf.DUMMYFUNCTION("""COMPUTED_VALUE"""),3.0)</f>
        <v>3</v>
      </c>
      <c r="G4" s="49">
        <f>IFERROR(__xludf.DUMMYFUNCTION("""COMPUTED_VALUE"""),1.0)</f>
        <v>1</v>
      </c>
      <c r="H4" s="49">
        <f>IFERROR(__xludf.DUMMYFUNCTION("""COMPUTED_VALUE"""),231.0)</f>
        <v>231</v>
      </c>
      <c r="I4" s="44">
        <f>IFERROR(__xludf.DUMMYFUNCTION("""COMPUTED_VALUE"""),0.0)</f>
        <v>0</v>
      </c>
      <c r="J4" s="44">
        <f>IFERROR(__xludf.DUMMYFUNCTION("""COMPUTED_VALUE"""),1.0)</f>
        <v>1</v>
      </c>
      <c r="K4" s="44">
        <f>IFERROR(__xludf.DUMMYFUNCTION("""COMPUTED_VALUE"""),3.0)</f>
        <v>3</v>
      </c>
      <c r="L4" s="44">
        <f>IFERROR(__xludf.DUMMYFUNCTION("""COMPUTED_VALUE"""),1.0)</f>
        <v>1</v>
      </c>
      <c r="M4" s="44">
        <f>IFERROR(__xludf.DUMMYFUNCTION("""COMPUTED_VALUE"""),0.0)</f>
        <v>0</v>
      </c>
      <c r="N4" s="44">
        <f>IFERROR(__xludf.DUMMYFUNCTION("""COMPUTED_VALUE"""),0.0)</f>
        <v>0</v>
      </c>
      <c r="O4" s="44">
        <f>IFERROR(__xludf.DUMMYFUNCTION("""COMPUTED_VALUE"""),0.0)</f>
        <v>0</v>
      </c>
      <c r="P4" s="44">
        <f>IFERROR(__xludf.DUMMYFUNCTION("""COMPUTED_VALUE"""),0.0)</f>
        <v>0</v>
      </c>
      <c r="Q4" s="44">
        <f>IFERROR(__xludf.DUMMYFUNCTION("""COMPUTED_VALUE"""),0.0)</f>
        <v>0</v>
      </c>
      <c r="R4" s="44">
        <f>IFERROR(__xludf.DUMMYFUNCTION("""COMPUTED_VALUE"""),28.0)</f>
        <v>28</v>
      </c>
      <c r="S4" s="44">
        <f>IFERROR(__xludf.DUMMYFUNCTION("""COMPUTED_VALUE"""),0.0)</f>
        <v>0</v>
      </c>
      <c r="T4" s="44">
        <f>IFERROR(__xludf.DUMMYFUNCTION("""COMPUTED_VALUE"""),0.0)</f>
        <v>0</v>
      </c>
      <c r="U4" s="44">
        <f>IFERROR(__xludf.DUMMYFUNCTION("""COMPUTED_VALUE"""),0.0)</f>
        <v>0</v>
      </c>
      <c r="V4" s="44">
        <f>IFERROR(__xludf.DUMMYFUNCTION("""COMPUTED_VALUE"""),0.0)</f>
        <v>0</v>
      </c>
      <c r="W4" s="44">
        <f>IFERROR(__xludf.DUMMYFUNCTION("""COMPUTED_VALUE"""),1.0)</f>
        <v>1</v>
      </c>
      <c r="X4" s="44">
        <f>IFERROR(__xludf.DUMMYFUNCTION("""COMPUTED_VALUE"""),1.0)</f>
        <v>1</v>
      </c>
      <c r="Y4" s="44">
        <f>IFERROR(__xludf.DUMMYFUNCTION("""COMPUTED_VALUE"""),0.0)</f>
        <v>0</v>
      </c>
      <c r="Z4" s="44">
        <f>IFERROR(__xludf.DUMMYFUNCTION("""COMPUTED_VALUE"""),0.0)</f>
        <v>0</v>
      </c>
      <c r="AA4" s="44">
        <f>IFERROR(__xludf.DUMMYFUNCTION("""COMPUTED_VALUE"""),0.0)</f>
        <v>0</v>
      </c>
      <c r="AB4" s="44">
        <f>IFERROR(__xludf.DUMMYFUNCTION("""COMPUTED_VALUE"""),1.0)</f>
        <v>1</v>
      </c>
      <c r="AC4" s="44">
        <f>IFERROR(__xludf.DUMMYFUNCTION("""COMPUTED_VALUE"""),1.0)</f>
        <v>1</v>
      </c>
      <c r="AD4" s="44">
        <f>IFERROR(__xludf.DUMMYFUNCTION("""COMPUTED_VALUE"""),1.0)</f>
        <v>1</v>
      </c>
      <c r="AE4" s="44">
        <f>IFERROR(__xludf.DUMMYFUNCTION("""COMPUTED_VALUE"""),1.0)</f>
        <v>1</v>
      </c>
      <c r="AF4" s="44">
        <f>IFERROR(__xludf.DUMMYFUNCTION("""COMPUTED_VALUE"""),0.0)</f>
        <v>0</v>
      </c>
      <c r="AG4" s="44">
        <f>IFERROR(__xludf.DUMMYFUNCTION("""COMPUTED_VALUE"""),0.0)</f>
        <v>0</v>
      </c>
      <c r="AH4" s="44">
        <f>IFERROR(__xludf.DUMMYFUNCTION("""COMPUTED_VALUE"""),2.0)</f>
        <v>2</v>
      </c>
      <c r="AI4" s="44">
        <f>IFERROR(__xludf.DUMMYFUNCTION("""COMPUTED_VALUE"""),0.0)</f>
        <v>0</v>
      </c>
      <c r="AJ4" s="44">
        <f>IFERROR(__xludf.DUMMYFUNCTION("""COMPUTED_VALUE"""),0.0)</f>
        <v>0</v>
      </c>
      <c r="AK4" s="44">
        <f>IFERROR(__xludf.DUMMYFUNCTION("""COMPUTED_VALUE"""),1.0)</f>
        <v>1</v>
      </c>
      <c r="AL4" s="44">
        <f>IFERROR(__xludf.DUMMYFUNCTION("""COMPUTED_VALUE"""),0.0)</f>
        <v>0</v>
      </c>
      <c r="AM4" s="44">
        <f>IFERROR(__xludf.DUMMYFUNCTION("""COMPUTED_VALUE"""),5.0)</f>
        <v>5</v>
      </c>
      <c r="AN4" s="44">
        <f>IFERROR(__xludf.DUMMYFUNCTION("""COMPUTED_VALUE"""),0.0)</f>
        <v>0</v>
      </c>
      <c r="AO4" s="44">
        <f>IFERROR(__xludf.DUMMYFUNCTION("""COMPUTED_VALUE"""),0.0)</f>
        <v>0</v>
      </c>
      <c r="AP4" s="44">
        <f>IFERROR(__xludf.DUMMYFUNCTION("""COMPUTED_VALUE"""),1.0)</f>
        <v>1</v>
      </c>
      <c r="AQ4" s="44">
        <f>IFERROR(__xludf.DUMMYFUNCTION("""COMPUTED_VALUE"""),1.0)</f>
        <v>1</v>
      </c>
      <c r="AR4" s="44">
        <f>IFERROR(__xludf.DUMMYFUNCTION("""COMPUTED_VALUE"""),147.0)</f>
        <v>147</v>
      </c>
      <c r="AS4" s="44">
        <f>IFERROR(__xludf.DUMMYFUNCTION("""COMPUTED_VALUE"""),8.0)</f>
        <v>8</v>
      </c>
      <c r="AT4" s="44">
        <f>IFERROR(__xludf.DUMMYFUNCTION("""COMPUTED_VALUE"""),0.0)</f>
        <v>0</v>
      </c>
      <c r="AU4" s="44">
        <f>IFERROR(__xludf.DUMMYFUNCTION("""COMPUTED_VALUE"""),12.0)</f>
        <v>12</v>
      </c>
      <c r="AV4" s="44">
        <f>IFERROR(__xludf.DUMMYFUNCTION("""COMPUTED_VALUE"""),12.0)</f>
        <v>12</v>
      </c>
      <c r="AW4" s="44">
        <f>IFERROR(__xludf.DUMMYFUNCTION("""COMPUTED_VALUE"""),3.0)</f>
        <v>3</v>
      </c>
      <c r="AX4" s="45">
        <f t="shared" ref="AX4:AX48" si="2">SUM(I4:AW4)</f>
        <v>231</v>
      </c>
    </row>
    <row r="5" ht="15.75" customHeight="1">
      <c r="A5" s="46" t="s">
        <v>9</v>
      </c>
      <c r="B5" s="47" t="s">
        <v>66</v>
      </c>
      <c r="C5" s="48">
        <v>1.0</v>
      </c>
      <c r="D5" s="48">
        <v>384.0</v>
      </c>
      <c r="E5" s="49">
        <f>IFERROR(__xludf.DUMMYFUNCTION("""COMPUTED_VALUE"""),207.0)</f>
        <v>207</v>
      </c>
      <c r="F5" s="49">
        <f>IFERROR(__xludf.DUMMYFUNCTION("""COMPUTED_VALUE"""),3.0)</f>
        <v>3</v>
      </c>
      <c r="G5" s="49">
        <f>IFERROR(__xludf.DUMMYFUNCTION("""COMPUTED_VALUE"""),0.0)</f>
        <v>0</v>
      </c>
      <c r="H5" s="49">
        <f>IFERROR(__xludf.DUMMYFUNCTION("""COMPUTED_VALUE"""),207.0)</f>
        <v>207</v>
      </c>
      <c r="I5" s="44">
        <f>IFERROR(__xludf.DUMMYFUNCTION("""COMPUTED_VALUE"""),0.0)</f>
        <v>0</v>
      </c>
      <c r="J5" s="44">
        <f>IFERROR(__xludf.DUMMYFUNCTION("""COMPUTED_VALUE"""),0.0)</f>
        <v>0</v>
      </c>
      <c r="K5" s="44">
        <f>IFERROR(__xludf.DUMMYFUNCTION("""COMPUTED_VALUE"""),0.0)</f>
        <v>0</v>
      </c>
      <c r="L5" s="44">
        <f>IFERROR(__xludf.DUMMYFUNCTION("""COMPUTED_VALUE"""),0.0)</f>
        <v>0</v>
      </c>
      <c r="M5" s="44">
        <f>IFERROR(__xludf.DUMMYFUNCTION("""COMPUTED_VALUE"""),0.0)</f>
        <v>0</v>
      </c>
      <c r="N5" s="44">
        <f>IFERROR(__xludf.DUMMYFUNCTION("""COMPUTED_VALUE"""),0.0)</f>
        <v>0</v>
      </c>
      <c r="O5" s="44">
        <f>IFERROR(__xludf.DUMMYFUNCTION("""COMPUTED_VALUE"""),0.0)</f>
        <v>0</v>
      </c>
      <c r="P5" s="44">
        <f>IFERROR(__xludf.DUMMYFUNCTION("""COMPUTED_VALUE"""),0.0)</f>
        <v>0</v>
      </c>
      <c r="Q5" s="44">
        <f>IFERROR(__xludf.DUMMYFUNCTION("""COMPUTED_VALUE"""),0.0)</f>
        <v>0</v>
      </c>
      <c r="R5" s="44">
        <f>IFERROR(__xludf.DUMMYFUNCTION("""COMPUTED_VALUE"""),8.0)</f>
        <v>8</v>
      </c>
      <c r="S5" s="44">
        <f>IFERROR(__xludf.DUMMYFUNCTION("""COMPUTED_VALUE"""),0.0)</f>
        <v>0</v>
      </c>
      <c r="T5" s="44">
        <f>IFERROR(__xludf.DUMMYFUNCTION("""COMPUTED_VALUE"""),0.0)</f>
        <v>0</v>
      </c>
      <c r="U5" s="44">
        <f>IFERROR(__xludf.DUMMYFUNCTION("""COMPUTED_VALUE"""),0.0)</f>
        <v>0</v>
      </c>
      <c r="V5" s="44">
        <f>IFERROR(__xludf.DUMMYFUNCTION("""COMPUTED_VALUE"""),0.0)</f>
        <v>0</v>
      </c>
      <c r="W5" s="44">
        <f>IFERROR(__xludf.DUMMYFUNCTION("""COMPUTED_VALUE"""),0.0)</f>
        <v>0</v>
      </c>
      <c r="X5" s="44">
        <f>IFERROR(__xludf.DUMMYFUNCTION("""COMPUTED_VALUE"""),0.0)</f>
        <v>0</v>
      </c>
      <c r="Y5" s="44">
        <f>IFERROR(__xludf.DUMMYFUNCTION("""COMPUTED_VALUE"""),0.0)</f>
        <v>0</v>
      </c>
      <c r="Z5" s="44">
        <f>IFERROR(__xludf.DUMMYFUNCTION("""COMPUTED_VALUE"""),0.0)</f>
        <v>0</v>
      </c>
      <c r="AA5" s="44">
        <f>IFERROR(__xludf.DUMMYFUNCTION("""COMPUTED_VALUE"""),0.0)</f>
        <v>0</v>
      </c>
      <c r="AB5" s="44">
        <f>IFERROR(__xludf.DUMMYFUNCTION("""COMPUTED_VALUE"""),0.0)</f>
        <v>0</v>
      </c>
      <c r="AC5" s="44">
        <f>IFERROR(__xludf.DUMMYFUNCTION("""COMPUTED_VALUE"""),0.0)</f>
        <v>0</v>
      </c>
      <c r="AD5" s="44">
        <f>IFERROR(__xludf.DUMMYFUNCTION("""COMPUTED_VALUE"""),0.0)</f>
        <v>0</v>
      </c>
      <c r="AE5" s="44">
        <f>IFERROR(__xludf.DUMMYFUNCTION("""COMPUTED_VALUE"""),0.0)</f>
        <v>0</v>
      </c>
      <c r="AF5" s="44">
        <f>IFERROR(__xludf.DUMMYFUNCTION("""COMPUTED_VALUE"""),0.0)</f>
        <v>0</v>
      </c>
      <c r="AG5" s="44">
        <f>IFERROR(__xludf.DUMMYFUNCTION("""COMPUTED_VALUE"""),0.0)</f>
        <v>0</v>
      </c>
      <c r="AH5" s="44">
        <f>IFERROR(__xludf.DUMMYFUNCTION("""COMPUTED_VALUE"""),0.0)</f>
        <v>0</v>
      </c>
      <c r="AI5" s="44">
        <f>IFERROR(__xludf.DUMMYFUNCTION("""COMPUTED_VALUE"""),0.0)</f>
        <v>0</v>
      </c>
      <c r="AJ5" s="44">
        <f>IFERROR(__xludf.DUMMYFUNCTION("""COMPUTED_VALUE"""),0.0)</f>
        <v>0</v>
      </c>
      <c r="AK5" s="44">
        <f>IFERROR(__xludf.DUMMYFUNCTION("""COMPUTED_VALUE"""),1.0)</f>
        <v>1</v>
      </c>
      <c r="AL5" s="44">
        <f>IFERROR(__xludf.DUMMYFUNCTION("""COMPUTED_VALUE"""),0.0)</f>
        <v>0</v>
      </c>
      <c r="AM5" s="44">
        <f>IFERROR(__xludf.DUMMYFUNCTION("""COMPUTED_VALUE"""),8.0)</f>
        <v>8</v>
      </c>
      <c r="AN5" s="44">
        <f>IFERROR(__xludf.DUMMYFUNCTION("""COMPUTED_VALUE"""),2.0)</f>
        <v>2</v>
      </c>
      <c r="AO5" s="44">
        <f>IFERROR(__xludf.DUMMYFUNCTION("""COMPUTED_VALUE"""),0.0)</f>
        <v>0</v>
      </c>
      <c r="AP5" s="44">
        <f>IFERROR(__xludf.DUMMYFUNCTION("""COMPUTED_VALUE"""),0.0)</f>
        <v>0</v>
      </c>
      <c r="AQ5" s="44">
        <f>IFERROR(__xludf.DUMMYFUNCTION("""COMPUTED_VALUE"""),2.0)</f>
        <v>2</v>
      </c>
      <c r="AR5" s="44">
        <f>IFERROR(__xludf.DUMMYFUNCTION("""COMPUTED_VALUE"""),90.0)</f>
        <v>90</v>
      </c>
      <c r="AS5" s="44">
        <f>IFERROR(__xludf.DUMMYFUNCTION("""COMPUTED_VALUE"""),2.0)</f>
        <v>2</v>
      </c>
      <c r="AT5" s="44">
        <f>IFERROR(__xludf.DUMMYFUNCTION("""COMPUTED_VALUE"""),0.0)</f>
        <v>0</v>
      </c>
      <c r="AU5" s="44">
        <f>IFERROR(__xludf.DUMMYFUNCTION("""COMPUTED_VALUE"""),89.0)</f>
        <v>89</v>
      </c>
      <c r="AV5" s="44">
        <f>IFERROR(__xludf.DUMMYFUNCTION("""COMPUTED_VALUE"""),5.0)</f>
        <v>5</v>
      </c>
      <c r="AW5" s="44">
        <f>IFERROR(__xludf.DUMMYFUNCTION("""COMPUTED_VALUE"""),0.0)</f>
        <v>0</v>
      </c>
      <c r="AX5" s="45">
        <f t="shared" si="2"/>
        <v>207</v>
      </c>
    </row>
    <row r="6" ht="15.75" customHeight="1">
      <c r="A6" s="46" t="s">
        <v>9</v>
      </c>
      <c r="B6" s="47" t="s">
        <v>67</v>
      </c>
      <c r="C6" s="48">
        <v>1.0</v>
      </c>
      <c r="D6" s="48">
        <v>569.0</v>
      </c>
      <c r="E6" s="49">
        <f>IFERROR(__xludf.DUMMYFUNCTION("""COMPUTED_VALUE"""),332.0)</f>
        <v>332</v>
      </c>
      <c r="F6" s="49">
        <f>IFERROR(__xludf.DUMMYFUNCTION("""COMPUTED_VALUE"""),0.0)</f>
        <v>0</v>
      </c>
      <c r="G6" s="49">
        <f>IFERROR(__xludf.DUMMYFUNCTION("""COMPUTED_VALUE"""),3.0)</f>
        <v>3</v>
      </c>
      <c r="H6" s="49">
        <f>IFERROR(__xludf.DUMMYFUNCTION("""COMPUTED_VALUE"""),329.0)</f>
        <v>329</v>
      </c>
      <c r="I6" s="44">
        <f>IFERROR(__xludf.DUMMYFUNCTION("""COMPUTED_VALUE"""),0.0)</f>
        <v>0</v>
      </c>
      <c r="J6" s="44">
        <f>IFERROR(__xludf.DUMMYFUNCTION("""COMPUTED_VALUE"""),0.0)</f>
        <v>0</v>
      </c>
      <c r="K6" s="44">
        <f>IFERROR(__xludf.DUMMYFUNCTION("""COMPUTED_VALUE"""),8.0)</f>
        <v>8</v>
      </c>
      <c r="L6" s="44">
        <f>IFERROR(__xludf.DUMMYFUNCTION("""COMPUTED_VALUE"""),1.0)</f>
        <v>1</v>
      </c>
      <c r="M6" s="44">
        <f>IFERROR(__xludf.DUMMYFUNCTION("""COMPUTED_VALUE"""),4.0)</f>
        <v>4</v>
      </c>
      <c r="N6" s="44">
        <f>IFERROR(__xludf.DUMMYFUNCTION("""COMPUTED_VALUE"""),0.0)</f>
        <v>0</v>
      </c>
      <c r="O6" s="44">
        <f>IFERROR(__xludf.DUMMYFUNCTION("""COMPUTED_VALUE"""),0.0)</f>
        <v>0</v>
      </c>
      <c r="P6" s="44">
        <f>IFERROR(__xludf.DUMMYFUNCTION("""COMPUTED_VALUE"""),8.0)</f>
        <v>8</v>
      </c>
      <c r="Q6" s="44">
        <f>IFERROR(__xludf.DUMMYFUNCTION("""COMPUTED_VALUE"""),1.0)</f>
        <v>1</v>
      </c>
      <c r="R6" s="44">
        <f>IFERROR(__xludf.DUMMYFUNCTION("""COMPUTED_VALUE"""),26.0)</f>
        <v>26</v>
      </c>
      <c r="S6" s="44">
        <f>IFERROR(__xludf.DUMMYFUNCTION("""COMPUTED_VALUE"""),3.0)</f>
        <v>3</v>
      </c>
      <c r="T6" s="44">
        <f>IFERROR(__xludf.DUMMYFUNCTION("""COMPUTED_VALUE"""),0.0)</f>
        <v>0</v>
      </c>
      <c r="U6" s="44">
        <f>IFERROR(__xludf.DUMMYFUNCTION("""COMPUTED_VALUE"""),0.0)</f>
        <v>0</v>
      </c>
      <c r="V6" s="44">
        <f>IFERROR(__xludf.DUMMYFUNCTION("""COMPUTED_VALUE"""),0.0)</f>
        <v>0</v>
      </c>
      <c r="W6" s="44">
        <f>IFERROR(__xludf.DUMMYFUNCTION("""COMPUTED_VALUE"""),0.0)</f>
        <v>0</v>
      </c>
      <c r="X6" s="44">
        <f>IFERROR(__xludf.DUMMYFUNCTION("""COMPUTED_VALUE"""),0.0)</f>
        <v>0</v>
      </c>
      <c r="Y6" s="44">
        <f>IFERROR(__xludf.DUMMYFUNCTION("""COMPUTED_VALUE"""),0.0)</f>
        <v>0</v>
      </c>
      <c r="Z6" s="44">
        <f>IFERROR(__xludf.DUMMYFUNCTION("""COMPUTED_VALUE"""),0.0)</f>
        <v>0</v>
      </c>
      <c r="AA6" s="44">
        <f>IFERROR(__xludf.DUMMYFUNCTION("""COMPUTED_VALUE"""),1.0)</f>
        <v>1</v>
      </c>
      <c r="AB6" s="44">
        <f>IFERROR(__xludf.DUMMYFUNCTION("""COMPUTED_VALUE"""),0.0)</f>
        <v>0</v>
      </c>
      <c r="AC6" s="44">
        <f>IFERROR(__xludf.DUMMYFUNCTION("""COMPUTED_VALUE"""),0.0)</f>
        <v>0</v>
      </c>
      <c r="AD6" s="44">
        <f>IFERROR(__xludf.DUMMYFUNCTION("""COMPUTED_VALUE"""),0.0)</f>
        <v>0</v>
      </c>
      <c r="AE6" s="44">
        <f>IFERROR(__xludf.DUMMYFUNCTION("""COMPUTED_VALUE"""),1.0)</f>
        <v>1</v>
      </c>
      <c r="AF6" s="44">
        <f>IFERROR(__xludf.DUMMYFUNCTION("""COMPUTED_VALUE"""),0.0)</f>
        <v>0</v>
      </c>
      <c r="AG6" s="44">
        <f>IFERROR(__xludf.DUMMYFUNCTION("""COMPUTED_VALUE"""),0.0)</f>
        <v>0</v>
      </c>
      <c r="AH6" s="44">
        <f>IFERROR(__xludf.DUMMYFUNCTION("""COMPUTED_VALUE"""),0.0)</f>
        <v>0</v>
      </c>
      <c r="AI6" s="44">
        <f>IFERROR(__xludf.DUMMYFUNCTION("""COMPUTED_VALUE"""),0.0)</f>
        <v>0</v>
      </c>
      <c r="AJ6" s="44">
        <f>IFERROR(__xludf.DUMMYFUNCTION("""COMPUTED_VALUE"""),0.0)</f>
        <v>0</v>
      </c>
      <c r="AK6" s="44">
        <f>IFERROR(__xludf.DUMMYFUNCTION("""COMPUTED_VALUE"""),0.0)</f>
        <v>0</v>
      </c>
      <c r="AL6" s="44">
        <f>IFERROR(__xludf.DUMMYFUNCTION("""COMPUTED_VALUE"""),0.0)</f>
        <v>0</v>
      </c>
      <c r="AM6" s="44">
        <f>IFERROR(__xludf.DUMMYFUNCTION("""COMPUTED_VALUE"""),54.0)</f>
        <v>54</v>
      </c>
      <c r="AN6" s="44">
        <f>IFERROR(__xludf.DUMMYFUNCTION("""COMPUTED_VALUE"""),0.0)</f>
        <v>0</v>
      </c>
      <c r="AO6" s="44">
        <f>IFERROR(__xludf.DUMMYFUNCTION("""COMPUTED_VALUE"""),2.0)</f>
        <v>2</v>
      </c>
      <c r="AP6" s="44">
        <f>IFERROR(__xludf.DUMMYFUNCTION("""COMPUTED_VALUE"""),2.0)</f>
        <v>2</v>
      </c>
      <c r="AQ6" s="44">
        <f>IFERROR(__xludf.DUMMYFUNCTION("""COMPUTED_VALUE"""),2.0)</f>
        <v>2</v>
      </c>
      <c r="AR6" s="44">
        <f>IFERROR(__xludf.DUMMYFUNCTION("""COMPUTED_VALUE"""),196.0)</f>
        <v>196</v>
      </c>
      <c r="AS6" s="44">
        <f>IFERROR(__xludf.DUMMYFUNCTION("""COMPUTED_VALUE"""),1.0)</f>
        <v>1</v>
      </c>
      <c r="AT6" s="44">
        <f>IFERROR(__xludf.DUMMYFUNCTION("""COMPUTED_VALUE"""),0.0)</f>
        <v>0</v>
      </c>
      <c r="AU6" s="44">
        <f>IFERROR(__xludf.DUMMYFUNCTION("""COMPUTED_VALUE"""),16.0)</f>
        <v>16</v>
      </c>
      <c r="AV6" s="44">
        <f>IFERROR(__xludf.DUMMYFUNCTION("""COMPUTED_VALUE"""),2.0)</f>
        <v>2</v>
      </c>
      <c r="AW6" s="44">
        <f>IFERROR(__xludf.DUMMYFUNCTION("""COMPUTED_VALUE"""),1.0)</f>
        <v>1</v>
      </c>
      <c r="AX6" s="45">
        <f t="shared" si="2"/>
        <v>329</v>
      </c>
    </row>
    <row r="7" ht="15.75" customHeight="1">
      <c r="A7" s="46" t="s">
        <v>9</v>
      </c>
      <c r="B7" s="47" t="s">
        <v>67</v>
      </c>
      <c r="C7" s="48">
        <v>2.0</v>
      </c>
      <c r="D7" s="48">
        <v>561.0</v>
      </c>
      <c r="E7" s="49">
        <f>IFERROR(__xludf.DUMMYFUNCTION("""COMPUTED_VALUE"""),320.0)</f>
        <v>320</v>
      </c>
      <c r="F7" s="49">
        <f>IFERROR(__xludf.DUMMYFUNCTION("""COMPUTED_VALUE"""),1.0)</f>
        <v>1</v>
      </c>
      <c r="G7" s="49">
        <f>IFERROR(__xludf.DUMMYFUNCTION("""COMPUTED_VALUE"""),2.0)</f>
        <v>2</v>
      </c>
      <c r="H7" s="49">
        <f>IFERROR(__xludf.DUMMYFUNCTION("""COMPUTED_VALUE"""),318.0)</f>
        <v>318</v>
      </c>
      <c r="I7" s="44">
        <f>IFERROR(__xludf.DUMMYFUNCTION("""COMPUTED_VALUE"""),0.0)</f>
        <v>0</v>
      </c>
      <c r="J7" s="44">
        <f>IFERROR(__xludf.DUMMYFUNCTION("""COMPUTED_VALUE"""),1.0)</f>
        <v>1</v>
      </c>
      <c r="K7" s="44">
        <f>IFERROR(__xludf.DUMMYFUNCTION("""COMPUTED_VALUE"""),1.0)</f>
        <v>1</v>
      </c>
      <c r="L7" s="44">
        <f>IFERROR(__xludf.DUMMYFUNCTION("""COMPUTED_VALUE"""),0.0)</f>
        <v>0</v>
      </c>
      <c r="M7" s="44">
        <f>IFERROR(__xludf.DUMMYFUNCTION("""COMPUTED_VALUE"""),0.0)</f>
        <v>0</v>
      </c>
      <c r="N7" s="44">
        <f>IFERROR(__xludf.DUMMYFUNCTION("""COMPUTED_VALUE"""),0.0)</f>
        <v>0</v>
      </c>
      <c r="O7" s="44">
        <f>IFERROR(__xludf.DUMMYFUNCTION("""COMPUTED_VALUE"""),0.0)</f>
        <v>0</v>
      </c>
      <c r="P7" s="44">
        <f>IFERROR(__xludf.DUMMYFUNCTION("""COMPUTED_VALUE"""),2.0)</f>
        <v>2</v>
      </c>
      <c r="Q7" s="44">
        <f>IFERROR(__xludf.DUMMYFUNCTION("""COMPUTED_VALUE"""),0.0)</f>
        <v>0</v>
      </c>
      <c r="R7" s="44">
        <f>IFERROR(__xludf.DUMMYFUNCTION("""COMPUTED_VALUE"""),23.0)</f>
        <v>23</v>
      </c>
      <c r="S7" s="44">
        <f>IFERROR(__xludf.DUMMYFUNCTION("""COMPUTED_VALUE"""),1.0)</f>
        <v>1</v>
      </c>
      <c r="T7" s="44">
        <f>IFERROR(__xludf.DUMMYFUNCTION("""COMPUTED_VALUE"""),0.0)</f>
        <v>0</v>
      </c>
      <c r="U7" s="44">
        <f>IFERROR(__xludf.DUMMYFUNCTION("""COMPUTED_VALUE"""),0.0)</f>
        <v>0</v>
      </c>
      <c r="V7" s="44">
        <f>IFERROR(__xludf.DUMMYFUNCTION("""COMPUTED_VALUE"""),0.0)</f>
        <v>0</v>
      </c>
      <c r="W7" s="44">
        <f>IFERROR(__xludf.DUMMYFUNCTION("""COMPUTED_VALUE"""),0.0)</f>
        <v>0</v>
      </c>
      <c r="X7" s="44">
        <f>IFERROR(__xludf.DUMMYFUNCTION("""COMPUTED_VALUE"""),0.0)</f>
        <v>0</v>
      </c>
      <c r="Y7" s="44">
        <f>IFERROR(__xludf.DUMMYFUNCTION("""COMPUTED_VALUE"""),0.0)</f>
        <v>0</v>
      </c>
      <c r="Z7" s="44">
        <f>IFERROR(__xludf.DUMMYFUNCTION("""COMPUTED_VALUE"""),0.0)</f>
        <v>0</v>
      </c>
      <c r="AA7" s="44">
        <f>IFERROR(__xludf.DUMMYFUNCTION("""COMPUTED_VALUE"""),3.0)</f>
        <v>3</v>
      </c>
      <c r="AB7" s="44">
        <f>IFERROR(__xludf.DUMMYFUNCTION("""COMPUTED_VALUE"""),1.0)</f>
        <v>1</v>
      </c>
      <c r="AC7" s="44">
        <f>IFERROR(__xludf.DUMMYFUNCTION("""COMPUTED_VALUE"""),2.0)</f>
        <v>2</v>
      </c>
      <c r="AD7" s="44">
        <f>IFERROR(__xludf.DUMMYFUNCTION("""COMPUTED_VALUE"""),0.0)</f>
        <v>0</v>
      </c>
      <c r="AE7" s="44">
        <f>IFERROR(__xludf.DUMMYFUNCTION("""COMPUTED_VALUE"""),0.0)</f>
        <v>0</v>
      </c>
      <c r="AF7" s="44">
        <f>IFERROR(__xludf.DUMMYFUNCTION("""COMPUTED_VALUE"""),0.0)</f>
        <v>0</v>
      </c>
      <c r="AG7" s="44">
        <f>IFERROR(__xludf.DUMMYFUNCTION("""COMPUTED_VALUE"""),1.0)</f>
        <v>1</v>
      </c>
      <c r="AH7" s="44">
        <f>IFERROR(__xludf.DUMMYFUNCTION("""COMPUTED_VALUE"""),0.0)</f>
        <v>0</v>
      </c>
      <c r="AI7" s="44">
        <f>IFERROR(__xludf.DUMMYFUNCTION("""COMPUTED_VALUE"""),0.0)</f>
        <v>0</v>
      </c>
      <c r="AJ7" s="44">
        <f>IFERROR(__xludf.DUMMYFUNCTION("""COMPUTED_VALUE"""),0.0)</f>
        <v>0</v>
      </c>
      <c r="AK7" s="44">
        <f>IFERROR(__xludf.DUMMYFUNCTION("""COMPUTED_VALUE"""),0.0)</f>
        <v>0</v>
      </c>
      <c r="AL7" s="44">
        <f>IFERROR(__xludf.DUMMYFUNCTION("""COMPUTED_VALUE"""),0.0)</f>
        <v>0</v>
      </c>
      <c r="AM7" s="44">
        <f>IFERROR(__xludf.DUMMYFUNCTION("""COMPUTED_VALUE"""),67.0)</f>
        <v>67</v>
      </c>
      <c r="AN7" s="44">
        <f>IFERROR(__xludf.DUMMYFUNCTION("""COMPUTED_VALUE"""),0.0)</f>
        <v>0</v>
      </c>
      <c r="AO7" s="44">
        <f>IFERROR(__xludf.DUMMYFUNCTION("""COMPUTED_VALUE"""),0.0)</f>
        <v>0</v>
      </c>
      <c r="AP7" s="44">
        <f>IFERROR(__xludf.DUMMYFUNCTION("""COMPUTED_VALUE"""),3.0)</f>
        <v>3</v>
      </c>
      <c r="AQ7" s="44">
        <f>IFERROR(__xludf.DUMMYFUNCTION("""COMPUTED_VALUE"""),1.0)</f>
        <v>1</v>
      </c>
      <c r="AR7" s="44">
        <f>IFERROR(__xludf.DUMMYFUNCTION("""COMPUTED_VALUE"""),181.0)</f>
        <v>181</v>
      </c>
      <c r="AS7" s="44">
        <f>IFERROR(__xludf.DUMMYFUNCTION("""COMPUTED_VALUE"""),2.0)</f>
        <v>2</v>
      </c>
      <c r="AT7" s="44">
        <f>IFERROR(__xludf.DUMMYFUNCTION("""COMPUTED_VALUE"""),0.0)</f>
        <v>0</v>
      </c>
      <c r="AU7" s="44">
        <f>IFERROR(__xludf.DUMMYFUNCTION("""COMPUTED_VALUE"""),25.0)</f>
        <v>25</v>
      </c>
      <c r="AV7" s="44">
        <f>IFERROR(__xludf.DUMMYFUNCTION("""COMPUTED_VALUE"""),4.0)</f>
        <v>4</v>
      </c>
      <c r="AW7" s="44">
        <f>IFERROR(__xludf.DUMMYFUNCTION("""COMPUTED_VALUE"""),0.0)</f>
        <v>0</v>
      </c>
      <c r="AX7" s="45">
        <f t="shared" si="2"/>
        <v>318</v>
      </c>
    </row>
    <row r="8" ht="15.75" customHeight="1">
      <c r="A8" s="46" t="s">
        <v>9</v>
      </c>
      <c r="B8" s="47" t="s">
        <v>67</v>
      </c>
      <c r="C8" s="48">
        <v>3.0</v>
      </c>
      <c r="D8" s="48">
        <v>553.0</v>
      </c>
      <c r="E8" s="49">
        <f>IFERROR(__xludf.DUMMYFUNCTION("""COMPUTED_VALUE"""),235.0)</f>
        <v>235</v>
      </c>
      <c r="F8" s="49">
        <f>IFERROR(__xludf.DUMMYFUNCTION("""COMPUTED_VALUE"""),1.0)</f>
        <v>1</v>
      </c>
      <c r="G8" s="49">
        <f>IFERROR(__xludf.DUMMYFUNCTION("""COMPUTED_VALUE"""),2.0)</f>
        <v>2</v>
      </c>
      <c r="H8" s="49">
        <f>IFERROR(__xludf.DUMMYFUNCTION("""COMPUTED_VALUE"""),234.0)</f>
        <v>234</v>
      </c>
      <c r="I8" s="44">
        <f>IFERROR(__xludf.DUMMYFUNCTION("""COMPUTED_VALUE"""),1.0)</f>
        <v>1</v>
      </c>
      <c r="J8" s="44">
        <f>IFERROR(__xludf.DUMMYFUNCTION("""COMPUTED_VALUE"""),1.0)</f>
        <v>1</v>
      </c>
      <c r="K8" s="44">
        <f>IFERROR(__xludf.DUMMYFUNCTION("""COMPUTED_VALUE"""),1.0)</f>
        <v>1</v>
      </c>
      <c r="L8" s="44">
        <f>IFERROR(__xludf.DUMMYFUNCTION("""COMPUTED_VALUE"""),1.0)</f>
        <v>1</v>
      </c>
      <c r="M8" s="44">
        <f>IFERROR(__xludf.DUMMYFUNCTION("""COMPUTED_VALUE"""),1.0)</f>
        <v>1</v>
      </c>
      <c r="N8" s="44">
        <f>IFERROR(__xludf.DUMMYFUNCTION("""COMPUTED_VALUE"""),1.0)</f>
        <v>1</v>
      </c>
      <c r="O8" s="44">
        <f>IFERROR(__xludf.DUMMYFUNCTION("""COMPUTED_VALUE"""),0.0)</f>
        <v>0</v>
      </c>
      <c r="P8" s="44">
        <f>IFERROR(__xludf.DUMMYFUNCTION("""COMPUTED_VALUE"""),1.0)</f>
        <v>1</v>
      </c>
      <c r="Q8" s="44">
        <f>IFERROR(__xludf.DUMMYFUNCTION("""COMPUTED_VALUE"""),0.0)</f>
        <v>0</v>
      </c>
      <c r="R8" s="44">
        <f>IFERROR(__xludf.DUMMYFUNCTION("""COMPUTED_VALUE"""),13.0)</f>
        <v>13</v>
      </c>
      <c r="S8" s="44">
        <f>IFERROR(__xludf.DUMMYFUNCTION("""COMPUTED_VALUE"""),0.0)</f>
        <v>0</v>
      </c>
      <c r="T8" s="44">
        <f>IFERROR(__xludf.DUMMYFUNCTION("""COMPUTED_VALUE"""),1.0)</f>
        <v>1</v>
      </c>
      <c r="U8" s="44">
        <f>IFERROR(__xludf.DUMMYFUNCTION("""COMPUTED_VALUE"""),1.0)</f>
        <v>1</v>
      </c>
      <c r="V8" s="44">
        <f>IFERROR(__xludf.DUMMYFUNCTION("""COMPUTED_VALUE"""),1.0)</f>
        <v>1</v>
      </c>
      <c r="W8" s="44">
        <f>IFERROR(__xludf.DUMMYFUNCTION("""COMPUTED_VALUE"""),0.0)</f>
        <v>0</v>
      </c>
      <c r="X8" s="44">
        <f>IFERROR(__xludf.DUMMYFUNCTION("""COMPUTED_VALUE"""),0.0)</f>
        <v>0</v>
      </c>
      <c r="Y8" s="44">
        <f>IFERROR(__xludf.DUMMYFUNCTION("""COMPUTED_VALUE"""),0.0)</f>
        <v>0</v>
      </c>
      <c r="Z8" s="44">
        <f>IFERROR(__xludf.DUMMYFUNCTION("""COMPUTED_VALUE"""),0.0)</f>
        <v>0</v>
      </c>
      <c r="AA8" s="44">
        <f>IFERROR(__xludf.DUMMYFUNCTION("""COMPUTED_VALUE"""),0.0)</f>
        <v>0</v>
      </c>
      <c r="AB8" s="44">
        <f>IFERROR(__xludf.DUMMYFUNCTION("""COMPUTED_VALUE"""),0.0)</f>
        <v>0</v>
      </c>
      <c r="AC8" s="44">
        <f>IFERROR(__xludf.DUMMYFUNCTION("""COMPUTED_VALUE"""),0.0)</f>
        <v>0</v>
      </c>
      <c r="AD8" s="44">
        <f>IFERROR(__xludf.DUMMYFUNCTION("""COMPUTED_VALUE"""),0.0)</f>
        <v>0</v>
      </c>
      <c r="AE8" s="44">
        <f>IFERROR(__xludf.DUMMYFUNCTION("""COMPUTED_VALUE"""),0.0)</f>
        <v>0</v>
      </c>
      <c r="AF8" s="44">
        <f>IFERROR(__xludf.DUMMYFUNCTION("""COMPUTED_VALUE"""),0.0)</f>
        <v>0</v>
      </c>
      <c r="AG8" s="44">
        <f>IFERROR(__xludf.DUMMYFUNCTION("""COMPUTED_VALUE"""),0.0)</f>
        <v>0</v>
      </c>
      <c r="AH8" s="44">
        <f>IFERROR(__xludf.DUMMYFUNCTION("""COMPUTED_VALUE"""),0.0)</f>
        <v>0</v>
      </c>
      <c r="AI8" s="44">
        <f>IFERROR(__xludf.DUMMYFUNCTION("""COMPUTED_VALUE"""),0.0)</f>
        <v>0</v>
      </c>
      <c r="AJ8" s="44">
        <f>IFERROR(__xludf.DUMMYFUNCTION("""COMPUTED_VALUE"""),0.0)</f>
        <v>0</v>
      </c>
      <c r="AK8" s="44">
        <f>IFERROR(__xludf.DUMMYFUNCTION("""COMPUTED_VALUE"""),0.0)</f>
        <v>0</v>
      </c>
      <c r="AL8" s="44">
        <f>IFERROR(__xludf.DUMMYFUNCTION("""COMPUTED_VALUE"""),1.0)</f>
        <v>1</v>
      </c>
      <c r="AM8" s="44">
        <f>IFERROR(__xludf.DUMMYFUNCTION("""COMPUTED_VALUE"""),58.0)</f>
        <v>58</v>
      </c>
      <c r="AN8" s="44">
        <f>IFERROR(__xludf.DUMMYFUNCTION("""COMPUTED_VALUE"""),0.0)</f>
        <v>0</v>
      </c>
      <c r="AO8" s="44">
        <f>IFERROR(__xludf.DUMMYFUNCTION("""COMPUTED_VALUE"""),1.0)</f>
        <v>1</v>
      </c>
      <c r="AP8" s="44">
        <f>IFERROR(__xludf.DUMMYFUNCTION("""COMPUTED_VALUE"""),3.0)</f>
        <v>3</v>
      </c>
      <c r="AQ8" s="44">
        <f>IFERROR(__xludf.DUMMYFUNCTION("""COMPUTED_VALUE"""),1.0)</f>
        <v>1</v>
      </c>
      <c r="AR8" s="44">
        <f>IFERROR(__xludf.DUMMYFUNCTION("""COMPUTED_VALUE"""),121.0)</f>
        <v>121</v>
      </c>
      <c r="AS8" s="44">
        <f>IFERROR(__xludf.DUMMYFUNCTION("""COMPUTED_VALUE"""),1.0)</f>
        <v>1</v>
      </c>
      <c r="AT8" s="44">
        <f>IFERROR(__xludf.DUMMYFUNCTION("""COMPUTED_VALUE"""),2.0)</f>
        <v>2</v>
      </c>
      <c r="AU8" s="44">
        <f>IFERROR(__xludf.DUMMYFUNCTION("""COMPUTED_VALUE"""),20.0)</f>
        <v>20</v>
      </c>
      <c r="AV8" s="44">
        <f>IFERROR(__xludf.DUMMYFUNCTION("""COMPUTED_VALUE"""),2.0)</f>
        <v>2</v>
      </c>
      <c r="AW8" s="44">
        <f>IFERROR(__xludf.DUMMYFUNCTION("""COMPUTED_VALUE"""),1.0)</f>
        <v>1</v>
      </c>
      <c r="AX8" s="45">
        <f t="shared" si="2"/>
        <v>234</v>
      </c>
    </row>
    <row r="9" ht="15.75" customHeight="1">
      <c r="A9" s="46" t="s">
        <v>9</v>
      </c>
      <c r="B9" s="47" t="s">
        <v>67</v>
      </c>
      <c r="C9" s="48">
        <v>4.0</v>
      </c>
      <c r="D9" s="48">
        <v>386.0</v>
      </c>
      <c r="E9" s="49">
        <f>IFERROR(__xludf.DUMMYFUNCTION("""COMPUTED_VALUE"""),184.0)</f>
        <v>184</v>
      </c>
      <c r="F9" s="49">
        <f>IFERROR(__xludf.DUMMYFUNCTION("""COMPUTED_VALUE"""),2.0)</f>
        <v>2</v>
      </c>
      <c r="G9" s="49">
        <f>IFERROR(__xludf.DUMMYFUNCTION("""COMPUTED_VALUE"""),0.0)</f>
        <v>0</v>
      </c>
      <c r="H9" s="49">
        <f>IFERROR(__xludf.DUMMYFUNCTION("""COMPUTED_VALUE"""),184.0)</f>
        <v>184</v>
      </c>
      <c r="I9" s="44">
        <f>IFERROR(__xludf.DUMMYFUNCTION("""COMPUTED_VALUE"""),4.0)</f>
        <v>4</v>
      </c>
      <c r="J9" s="44">
        <f>IFERROR(__xludf.DUMMYFUNCTION("""COMPUTED_VALUE"""),0.0)</f>
        <v>0</v>
      </c>
      <c r="K9" s="44">
        <f>IFERROR(__xludf.DUMMYFUNCTION("""COMPUTED_VALUE"""),4.0)</f>
        <v>4</v>
      </c>
      <c r="L9" s="44">
        <f>IFERROR(__xludf.DUMMYFUNCTION("""COMPUTED_VALUE"""),1.0)</f>
        <v>1</v>
      </c>
      <c r="M9" s="44">
        <f>IFERROR(__xludf.DUMMYFUNCTION("""COMPUTED_VALUE"""),2.0)</f>
        <v>2</v>
      </c>
      <c r="N9" s="44">
        <f>IFERROR(__xludf.DUMMYFUNCTION("""COMPUTED_VALUE"""),0.0)</f>
        <v>0</v>
      </c>
      <c r="O9" s="44">
        <f>IFERROR(__xludf.DUMMYFUNCTION("""COMPUTED_VALUE"""),0.0)</f>
        <v>0</v>
      </c>
      <c r="P9" s="44">
        <f>IFERROR(__xludf.DUMMYFUNCTION("""COMPUTED_VALUE"""),0.0)</f>
        <v>0</v>
      </c>
      <c r="Q9" s="44">
        <f>IFERROR(__xludf.DUMMYFUNCTION("""COMPUTED_VALUE"""),0.0)</f>
        <v>0</v>
      </c>
      <c r="R9" s="44">
        <f>IFERROR(__xludf.DUMMYFUNCTION("""COMPUTED_VALUE"""),12.0)</f>
        <v>12</v>
      </c>
      <c r="S9" s="44">
        <f>IFERROR(__xludf.DUMMYFUNCTION("""COMPUTED_VALUE"""),0.0)</f>
        <v>0</v>
      </c>
      <c r="T9" s="44">
        <f>IFERROR(__xludf.DUMMYFUNCTION("""COMPUTED_VALUE"""),0.0)</f>
        <v>0</v>
      </c>
      <c r="U9" s="44">
        <f>IFERROR(__xludf.DUMMYFUNCTION("""COMPUTED_VALUE"""),0.0)</f>
        <v>0</v>
      </c>
      <c r="V9" s="44">
        <f>IFERROR(__xludf.DUMMYFUNCTION("""COMPUTED_VALUE"""),0.0)</f>
        <v>0</v>
      </c>
      <c r="W9" s="44">
        <f>IFERROR(__xludf.DUMMYFUNCTION("""COMPUTED_VALUE"""),1.0)</f>
        <v>1</v>
      </c>
      <c r="X9" s="44">
        <f>IFERROR(__xludf.DUMMYFUNCTION("""COMPUTED_VALUE"""),1.0)</f>
        <v>1</v>
      </c>
      <c r="Y9" s="44">
        <f>IFERROR(__xludf.DUMMYFUNCTION("""COMPUTED_VALUE"""),0.0)</f>
        <v>0</v>
      </c>
      <c r="Z9" s="44">
        <f>IFERROR(__xludf.DUMMYFUNCTION("""COMPUTED_VALUE"""),1.0)</f>
        <v>1</v>
      </c>
      <c r="AA9" s="44">
        <f>IFERROR(__xludf.DUMMYFUNCTION("""COMPUTED_VALUE"""),2.0)</f>
        <v>2</v>
      </c>
      <c r="AB9" s="44">
        <f>IFERROR(__xludf.DUMMYFUNCTION("""COMPUTED_VALUE"""),0.0)</f>
        <v>0</v>
      </c>
      <c r="AC9" s="44">
        <f>IFERROR(__xludf.DUMMYFUNCTION("""COMPUTED_VALUE"""),0.0)</f>
        <v>0</v>
      </c>
      <c r="AD9" s="44">
        <f>IFERROR(__xludf.DUMMYFUNCTION("""COMPUTED_VALUE"""),0.0)</f>
        <v>0</v>
      </c>
      <c r="AE9" s="44">
        <f>IFERROR(__xludf.DUMMYFUNCTION("""COMPUTED_VALUE"""),0.0)</f>
        <v>0</v>
      </c>
      <c r="AF9" s="44">
        <f>IFERROR(__xludf.DUMMYFUNCTION("""COMPUTED_VALUE"""),0.0)</f>
        <v>0</v>
      </c>
      <c r="AG9" s="44">
        <f>IFERROR(__xludf.DUMMYFUNCTION("""COMPUTED_VALUE"""),0.0)</f>
        <v>0</v>
      </c>
      <c r="AH9" s="44">
        <f>IFERROR(__xludf.DUMMYFUNCTION("""COMPUTED_VALUE"""),0.0)</f>
        <v>0</v>
      </c>
      <c r="AI9" s="44">
        <f>IFERROR(__xludf.DUMMYFUNCTION("""COMPUTED_VALUE"""),0.0)</f>
        <v>0</v>
      </c>
      <c r="AJ9" s="44">
        <f>IFERROR(__xludf.DUMMYFUNCTION("""COMPUTED_VALUE"""),0.0)</f>
        <v>0</v>
      </c>
      <c r="AK9" s="44">
        <f>IFERROR(__xludf.DUMMYFUNCTION("""COMPUTED_VALUE"""),0.0)</f>
        <v>0</v>
      </c>
      <c r="AL9" s="44">
        <f>IFERROR(__xludf.DUMMYFUNCTION("""COMPUTED_VALUE"""),0.0)</f>
        <v>0</v>
      </c>
      <c r="AM9" s="44">
        <f>IFERROR(__xludf.DUMMYFUNCTION("""COMPUTED_VALUE"""),43.0)</f>
        <v>43</v>
      </c>
      <c r="AN9" s="44">
        <f>IFERROR(__xludf.DUMMYFUNCTION("""COMPUTED_VALUE"""),1.0)</f>
        <v>1</v>
      </c>
      <c r="AO9" s="44">
        <f>IFERROR(__xludf.DUMMYFUNCTION("""COMPUTED_VALUE"""),0.0)</f>
        <v>0</v>
      </c>
      <c r="AP9" s="44">
        <f>IFERROR(__xludf.DUMMYFUNCTION("""COMPUTED_VALUE"""),0.0)</f>
        <v>0</v>
      </c>
      <c r="AQ9" s="44">
        <f>IFERROR(__xludf.DUMMYFUNCTION("""COMPUTED_VALUE"""),0.0)</f>
        <v>0</v>
      </c>
      <c r="AR9" s="44">
        <f>IFERROR(__xludf.DUMMYFUNCTION("""COMPUTED_VALUE"""),92.0)</f>
        <v>92</v>
      </c>
      <c r="AS9" s="44">
        <f>IFERROR(__xludf.DUMMYFUNCTION("""COMPUTED_VALUE"""),1.0)</f>
        <v>1</v>
      </c>
      <c r="AT9" s="44">
        <f>IFERROR(__xludf.DUMMYFUNCTION("""COMPUTED_VALUE"""),1.0)</f>
        <v>1</v>
      </c>
      <c r="AU9" s="44">
        <f>IFERROR(__xludf.DUMMYFUNCTION("""COMPUTED_VALUE"""),16.0)</f>
        <v>16</v>
      </c>
      <c r="AV9" s="44">
        <f>IFERROR(__xludf.DUMMYFUNCTION("""COMPUTED_VALUE"""),1.0)</f>
        <v>1</v>
      </c>
      <c r="AW9" s="44">
        <f>IFERROR(__xludf.DUMMYFUNCTION("""COMPUTED_VALUE"""),1.0)</f>
        <v>1</v>
      </c>
      <c r="AX9" s="45">
        <f t="shared" si="2"/>
        <v>184</v>
      </c>
    </row>
    <row r="10" ht="15.75" customHeight="1">
      <c r="A10" s="46" t="s">
        <v>9</v>
      </c>
      <c r="B10" s="47" t="s">
        <v>68</v>
      </c>
      <c r="C10" s="48">
        <v>1.0</v>
      </c>
      <c r="D10" s="48">
        <v>456.0</v>
      </c>
      <c r="E10" s="49">
        <f>IFERROR(__xludf.DUMMYFUNCTION("""COMPUTED_VALUE"""),285.0)</f>
        <v>285</v>
      </c>
      <c r="F10" s="49">
        <f>IFERROR(__xludf.DUMMYFUNCTION("""COMPUTED_VALUE"""),5.0)</f>
        <v>5</v>
      </c>
      <c r="G10" s="49">
        <f>IFERROR(__xludf.DUMMYFUNCTION("""COMPUTED_VALUE"""),1.0)</f>
        <v>1</v>
      </c>
      <c r="H10" s="49">
        <f>IFERROR(__xludf.DUMMYFUNCTION("""COMPUTED_VALUE"""),284.0)</f>
        <v>284</v>
      </c>
      <c r="I10" s="44">
        <f>IFERROR(__xludf.DUMMYFUNCTION("""COMPUTED_VALUE"""),2.0)</f>
        <v>2</v>
      </c>
      <c r="J10" s="44">
        <f>IFERROR(__xludf.DUMMYFUNCTION("""COMPUTED_VALUE"""),0.0)</f>
        <v>0</v>
      </c>
      <c r="K10" s="44">
        <f>IFERROR(__xludf.DUMMYFUNCTION("""COMPUTED_VALUE"""),5.0)</f>
        <v>5</v>
      </c>
      <c r="L10" s="44">
        <f>IFERROR(__xludf.DUMMYFUNCTION("""COMPUTED_VALUE"""),0.0)</f>
        <v>0</v>
      </c>
      <c r="M10" s="44">
        <f>IFERROR(__xludf.DUMMYFUNCTION("""COMPUTED_VALUE"""),2.0)</f>
        <v>2</v>
      </c>
      <c r="N10" s="44">
        <f>IFERROR(__xludf.DUMMYFUNCTION("""COMPUTED_VALUE"""),1.0)</f>
        <v>1</v>
      </c>
      <c r="O10" s="44">
        <f>IFERROR(__xludf.DUMMYFUNCTION("""COMPUTED_VALUE"""),0.0)</f>
        <v>0</v>
      </c>
      <c r="P10" s="44">
        <f>IFERROR(__xludf.DUMMYFUNCTION("""COMPUTED_VALUE"""),0.0)</f>
        <v>0</v>
      </c>
      <c r="Q10" s="44">
        <f>IFERROR(__xludf.DUMMYFUNCTION("""COMPUTED_VALUE"""),0.0)</f>
        <v>0</v>
      </c>
      <c r="R10" s="44">
        <f>IFERROR(__xludf.DUMMYFUNCTION("""COMPUTED_VALUE"""),8.0)</f>
        <v>8</v>
      </c>
      <c r="S10" s="44">
        <f>IFERROR(__xludf.DUMMYFUNCTION("""COMPUTED_VALUE"""),0.0)</f>
        <v>0</v>
      </c>
      <c r="T10" s="44">
        <f>IFERROR(__xludf.DUMMYFUNCTION("""COMPUTED_VALUE"""),0.0)</f>
        <v>0</v>
      </c>
      <c r="U10" s="44">
        <f>IFERROR(__xludf.DUMMYFUNCTION("""COMPUTED_VALUE"""),0.0)</f>
        <v>0</v>
      </c>
      <c r="V10" s="44">
        <f>IFERROR(__xludf.DUMMYFUNCTION("""COMPUTED_VALUE"""),0.0)</f>
        <v>0</v>
      </c>
      <c r="W10" s="44">
        <f>IFERROR(__xludf.DUMMYFUNCTION("""COMPUTED_VALUE"""),1.0)</f>
        <v>1</v>
      </c>
      <c r="X10" s="44">
        <f>IFERROR(__xludf.DUMMYFUNCTION("""COMPUTED_VALUE"""),1.0)</f>
        <v>1</v>
      </c>
      <c r="Y10" s="44">
        <f>IFERROR(__xludf.DUMMYFUNCTION("""COMPUTED_VALUE"""),0.0)</f>
        <v>0</v>
      </c>
      <c r="Z10" s="44">
        <f>IFERROR(__xludf.DUMMYFUNCTION("""COMPUTED_VALUE"""),0.0)</f>
        <v>0</v>
      </c>
      <c r="AA10" s="44">
        <f>IFERROR(__xludf.DUMMYFUNCTION("""COMPUTED_VALUE"""),1.0)</f>
        <v>1</v>
      </c>
      <c r="AB10" s="44">
        <f>IFERROR(__xludf.DUMMYFUNCTION("""COMPUTED_VALUE"""),0.0)</f>
        <v>0</v>
      </c>
      <c r="AC10" s="44">
        <f>IFERROR(__xludf.DUMMYFUNCTION("""COMPUTED_VALUE"""),0.0)</f>
        <v>0</v>
      </c>
      <c r="AD10" s="44">
        <f>IFERROR(__xludf.DUMMYFUNCTION("""COMPUTED_VALUE"""),0.0)</f>
        <v>0</v>
      </c>
      <c r="AE10" s="44">
        <f>IFERROR(__xludf.DUMMYFUNCTION("""COMPUTED_VALUE"""),0.0)</f>
        <v>0</v>
      </c>
      <c r="AF10" s="44">
        <f>IFERROR(__xludf.DUMMYFUNCTION("""COMPUTED_VALUE"""),0.0)</f>
        <v>0</v>
      </c>
      <c r="AG10" s="44">
        <f>IFERROR(__xludf.DUMMYFUNCTION("""COMPUTED_VALUE"""),1.0)</f>
        <v>1</v>
      </c>
      <c r="AH10" s="44">
        <f>IFERROR(__xludf.DUMMYFUNCTION("""COMPUTED_VALUE"""),0.0)</f>
        <v>0</v>
      </c>
      <c r="AI10" s="44">
        <f>IFERROR(__xludf.DUMMYFUNCTION("""COMPUTED_VALUE"""),1.0)</f>
        <v>1</v>
      </c>
      <c r="AJ10" s="44">
        <f>IFERROR(__xludf.DUMMYFUNCTION("""COMPUTED_VALUE"""),1.0)</f>
        <v>1</v>
      </c>
      <c r="AK10" s="44">
        <f>IFERROR(__xludf.DUMMYFUNCTION("""COMPUTED_VALUE"""),0.0)</f>
        <v>0</v>
      </c>
      <c r="AL10" s="44">
        <f>IFERROR(__xludf.DUMMYFUNCTION("""COMPUTED_VALUE"""),0.0)</f>
        <v>0</v>
      </c>
      <c r="AM10" s="44">
        <f>IFERROR(__xludf.DUMMYFUNCTION("""COMPUTED_VALUE"""),27.0)</f>
        <v>27</v>
      </c>
      <c r="AN10" s="44">
        <f>IFERROR(__xludf.DUMMYFUNCTION("""COMPUTED_VALUE"""),2.0)</f>
        <v>2</v>
      </c>
      <c r="AO10" s="44">
        <f>IFERROR(__xludf.DUMMYFUNCTION("""COMPUTED_VALUE"""),0.0)</f>
        <v>0</v>
      </c>
      <c r="AP10" s="44">
        <f>IFERROR(__xludf.DUMMYFUNCTION("""COMPUTED_VALUE"""),1.0)</f>
        <v>1</v>
      </c>
      <c r="AQ10" s="44">
        <f>IFERROR(__xludf.DUMMYFUNCTION("""COMPUTED_VALUE"""),0.0)</f>
        <v>0</v>
      </c>
      <c r="AR10" s="44">
        <f>IFERROR(__xludf.DUMMYFUNCTION("""COMPUTED_VALUE"""),185.0)</f>
        <v>185</v>
      </c>
      <c r="AS10" s="44">
        <f>IFERROR(__xludf.DUMMYFUNCTION("""COMPUTED_VALUE"""),5.0)</f>
        <v>5</v>
      </c>
      <c r="AT10" s="44">
        <f>IFERROR(__xludf.DUMMYFUNCTION("""COMPUTED_VALUE"""),1.0)</f>
        <v>1</v>
      </c>
      <c r="AU10" s="44">
        <f>IFERROR(__xludf.DUMMYFUNCTION("""COMPUTED_VALUE"""),28.0)</f>
        <v>28</v>
      </c>
      <c r="AV10" s="44">
        <f>IFERROR(__xludf.DUMMYFUNCTION("""COMPUTED_VALUE"""),10.0)</f>
        <v>10</v>
      </c>
      <c r="AW10" s="44">
        <f>IFERROR(__xludf.DUMMYFUNCTION("""COMPUTED_VALUE"""),0.0)</f>
        <v>0</v>
      </c>
      <c r="AX10" s="45">
        <f t="shared" si="2"/>
        <v>283</v>
      </c>
    </row>
    <row r="11" ht="15.75" customHeight="1">
      <c r="A11" s="46" t="s">
        <v>9</v>
      </c>
      <c r="B11" s="47" t="s">
        <v>68</v>
      </c>
      <c r="C11" s="48">
        <v>2.0</v>
      </c>
      <c r="D11" s="48">
        <v>335.0</v>
      </c>
      <c r="E11" s="49">
        <f>IFERROR(__xludf.DUMMYFUNCTION("""COMPUTED_VALUE"""),171.0)</f>
        <v>171</v>
      </c>
      <c r="F11" s="49">
        <f>IFERROR(__xludf.DUMMYFUNCTION("""COMPUTED_VALUE"""),4.0)</f>
        <v>4</v>
      </c>
      <c r="G11" s="49">
        <f>IFERROR(__xludf.DUMMYFUNCTION("""COMPUTED_VALUE"""),1.0)</f>
        <v>1</v>
      </c>
      <c r="H11" s="49">
        <f>IFERROR(__xludf.DUMMYFUNCTION("""COMPUTED_VALUE"""),170.0)</f>
        <v>170</v>
      </c>
      <c r="I11" s="44">
        <f>IFERROR(__xludf.DUMMYFUNCTION("""COMPUTED_VALUE"""),0.0)</f>
        <v>0</v>
      </c>
      <c r="J11" s="44">
        <f>IFERROR(__xludf.DUMMYFUNCTION("""COMPUTED_VALUE"""),0.0)</f>
        <v>0</v>
      </c>
      <c r="K11" s="44">
        <f>IFERROR(__xludf.DUMMYFUNCTION("""COMPUTED_VALUE"""),0.0)</f>
        <v>0</v>
      </c>
      <c r="L11" s="44">
        <f>IFERROR(__xludf.DUMMYFUNCTION("""COMPUTED_VALUE"""),0.0)</f>
        <v>0</v>
      </c>
      <c r="M11" s="44">
        <f>IFERROR(__xludf.DUMMYFUNCTION("""COMPUTED_VALUE"""),0.0)</f>
        <v>0</v>
      </c>
      <c r="N11" s="44">
        <f>IFERROR(__xludf.DUMMYFUNCTION("""COMPUTED_VALUE"""),0.0)</f>
        <v>0</v>
      </c>
      <c r="O11" s="44">
        <f>IFERROR(__xludf.DUMMYFUNCTION("""COMPUTED_VALUE"""),0.0)</f>
        <v>0</v>
      </c>
      <c r="P11" s="44">
        <f>IFERROR(__xludf.DUMMYFUNCTION("""COMPUTED_VALUE"""),1.0)</f>
        <v>1</v>
      </c>
      <c r="Q11" s="44">
        <f>IFERROR(__xludf.DUMMYFUNCTION("""COMPUTED_VALUE"""),0.0)</f>
        <v>0</v>
      </c>
      <c r="R11" s="44">
        <f>IFERROR(__xludf.DUMMYFUNCTION("""COMPUTED_VALUE"""),4.0)</f>
        <v>4</v>
      </c>
      <c r="S11" s="44">
        <f>IFERROR(__xludf.DUMMYFUNCTION("""COMPUTED_VALUE"""),0.0)</f>
        <v>0</v>
      </c>
      <c r="T11" s="44">
        <f>IFERROR(__xludf.DUMMYFUNCTION("""COMPUTED_VALUE"""),0.0)</f>
        <v>0</v>
      </c>
      <c r="U11" s="44">
        <f>IFERROR(__xludf.DUMMYFUNCTION("""COMPUTED_VALUE"""),0.0)</f>
        <v>0</v>
      </c>
      <c r="V11" s="44">
        <f>IFERROR(__xludf.DUMMYFUNCTION("""COMPUTED_VALUE"""),0.0)</f>
        <v>0</v>
      </c>
      <c r="W11" s="44">
        <f>IFERROR(__xludf.DUMMYFUNCTION("""COMPUTED_VALUE"""),0.0)</f>
        <v>0</v>
      </c>
      <c r="X11" s="44">
        <f>IFERROR(__xludf.DUMMYFUNCTION("""COMPUTED_VALUE"""),0.0)</f>
        <v>0</v>
      </c>
      <c r="Y11" s="44">
        <f>IFERROR(__xludf.DUMMYFUNCTION("""COMPUTED_VALUE"""),0.0)</f>
        <v>0</v>
      </c>
      <c r="Z11" s="44">
        <f>IFERROR(__xludf.DUMMYFUNCTION("""COMPUTED_VALUE"""),0.0)</f>
        <v>0</v>
      </c>
      <c r="AA11" s="44">
        <f>IFERROR(__xludf.DUMMYFUNCTION("""COMPUTED_VALUE"""),0.0)</f>
        <v>0</v>
      </c>
      <c r="AB11" s="44">
        <f>IFERROR(__xludf.DUMMYFUNCTION("""COMPUTED_VALUE"""),0.0)</f>
        <v>0</v>
      </c>
      <c r="AC11" s="44">
        <f>IFERROR(__xludf.DUMMYFUNCTION("""COMPUTED_VALUE"""),0.0)</f>
        <v>0</v>
      </c>
      <c r="AD11" s="44">
        <f>IFERROR(__xludf.DUMMYFUNCTION("""COMPUTED_VALUE"""),0.0)</f>
        <v>0</v>
      </c>
      <c r="AE11" s="44">
        <f>IFERROR(__xludf.DUMMYFUNCTION("""COMPUTED_VALUE"""),0.0)</f>
        <v>0</v>
      </c>
      <c r="AF11" s="44">
        <f>IFERROR(__xludf.DUMMYFUNCTION("""COMPUTED_VALUE"""),0.0)</f>
        <v>0</v>
      </c>
      <c r="AG11" s="44">
        <f>IFERROR(__xludf.DUMMYFUNCTION("""COMPUTED_VALUE"""),1.0)</f>
        <v>1</v>
      </c>
      <c r="AH11" s="44">
        <f>IFERROR(__xludf.DUMMYFUNCTION("""COMPUTED_VALUE"""),0.0)</f>
        <v>0</v>
      </c>
      <c r="AI11" s="44">
        <f>IFERROR(__xludf.DUMMYFUNCTION("""COMPUTED_VALUE"""),0.0)</f>
        <v>0</v>
      </c>
      <c r="AJ11" s="44">
        <f>IFERROR(__xludf.DUMMYFUNCTION("""COMPUTED_VALUE"""),0.0)</f>
        <v>0</v>
      </c>
      <c r="AK11" s="44">
        <f>IFERROR(__xludf.DUMMYFUNCTION("""COMPUTED_VALUE"""),1.0)</f>
        <v>1</v>
      </c>
      <c r="AL11" s="44">
        <f>IFERROR(__xludf.DUMMYFUNCTION("""COMPUTED_VALUE"""),0.0)</f>
        <v>0</v>
      </c>
      <c r="AM11" s="44">
        <f>IFERROR(__xludf.DUMMYFUNCTION("""COMPUTED_VALUE"""),23.0)</f>
        <v>23</v>
      </c>
      <c r="AN11" s="44">
        <f>IFERROR(__xludf.DUMMYFUNCTION("""COMPUTED_VALUE"""),0.0)</f>
        <v>0</v>
      </c>
      <c r="AO11" s="44">
        <f>IFERROR(__xludf.DUMMYFUNCTION("""COMPUTED_VALUE"""),1.0)</f>
        <v>1</v>
      </c>
      <c r="AP11" s="44">
        <f>IFERROR(__xludf.DUMMYFUNCTION("""COMPUTED_VALUE"""),1.0)</f>
        <v>1</v>
      </c>
      <c r="AQ11" s="44">
        <f>IFERROR(__xludf.DUMMYFUNCTION("""COMPUTED_VALUE"""),0.0)</f>
        <v>0</v>
      </c>
      <c r="AR11" s="44">
        <f>IFERROR(__xludf.DUMMYFUNCTION("""COMPUTED_VALUE"""),114.0)</f>
        <v>114</v>
      </c>
      <c r="AS11" s="44">
        <f>IFERROR(__xludf.DUMMYFUNCTION("""COMPUTED_VALUE"""),2.0)</f>
        <v>2</v>
      </c>
      <c r="AT11" s="44">
        <f>IFERROR(__xludf.DUMMYFUNCTION("""COMPUTED_VALUE"""),0.0)</f>
        <v>0</v>
      </c>
      <c r="AU11" s="44">
        <f>IFERROR(__xludf.DUMMYFUNCTION("""COMPUTED_VALUE"""),19.0)</f>
        <v>19</v>
      </c>
      <c r="AV11" s="44">
        <f>IFERROR(__xludf.DUMMYFUNCTION("""COMPUTED_VALUE"""),1.0)</f>
        <v>1</v>
      </c>
      <c r="AW11" s="44">
        <f>IFERROR(__xludf.DUMMYFUNCTION("""COMPUTED_VALUE"""),0.0)</f>
        <v>0</v>
      </c>
      <c r="AX11" s="45">
        <f t="shared" si="2"/>
        <v>168</v>
      </c>
    </row>
    <row r="12" ht="15.75" customHeight="1">
      <c r="A12" s="46" t="s">
        <v>9</v>
      </c>
      <c r="B12" s="47" t="s">
        <v>69</v>
      </c>
      <c r="C12" s="48">
        <v>1.0</v>
      </c>
      <c r="D12" s="48">
        <v>242.0</v>
      </c>
      <c r="E12" s="49">
        <f>IFERROR(__xludf.DUMMYFUNCTION("""COMPUTED_VALUE"""),145.0)</f>
        <v>145</v>
      </c>
      <c r="F12" s="49">
        <f>IFERROR(__xludf.DUMMYFUNCTION("""COMPUTED_VALUE"""),6.0)</f>
        <v>6</v>
      </c>
      <c r="G12" s="49">
        <f>IFERROR(__xludf.DUMMYFUNCTION("""COMPUTED_VALUE"""),0.0)</f>
        <v>0</v>
      </c>
      <c r="H12" s="49">
        <f>IFERROR(__xludf.DUMMYFUNCTION("""COMPUTED_VALUE"""),145.0)</f>
        <v>145</v>
      </c>
      <c r="I12" s="44">
        <f>IFERROR(__xludf.DUMMYFUNCTION("""COMPUTED_VALUE"""),0.0)</f>
        <v>0</v>
      </c>
      <c r="J12" s="44">
        <f>IFERROR(__xludf.DUMMYFUNCTION("""COMPUTED_VALUE"""),1.0)</f>
        <v>1</v>
      </c>
      <c r="K12" s="44">
        <f>IFERROR(__xludf.DUMMYFUNCTION("""COMPUTED_VALUE"""),2.0)</f>
        <v>2</v>
      </c>
      <c r="L12" s="44">
        <f>IFERROR(__xludf.DUMMYFUNCTION("""COMPUTED_VALUE"""),0.0)</f>
        <v>0</v>
      </c>
      <c r="M12" s="44">
        <f>IFERROR(__xludf.DUMMYFUNCTION("""COMPUTED_VALUE"""),2.0)</f>
        <v>2</v>
      </c>
      <c r="N12" s="44">
        <f>IFERROR(__xludf.DUMMYFUNCTION("""COMPUTED_VALUE"""),0.0)</f>
        <v>0</v>
      </c>
      <c r="O12" s="44">
        <f>IFERROR(__xludf.DUMMYFUNCTION("""COMPUTED_VALUE"""),2.0)</f>
        <v>2</v>
      </c>
      <c r="P12" s="44">
        <f>IFERROR(__xludf.DUMMYFUNCTION("""COMPUTED_VALUE"""),0.0)</f>
        <v>0</v>
      </c>
      <c r="Q12" s="44">
        <f>IFERROR(__xludf.DUMMYFUNCTION("""COMPUTED_VALUE"""),0.0)</f>
        <v>0</v>
      </c>
      <c r="R12" s="44">
        <f>IFERROR(__xludf.DUMMYFUNCTION("""COMPUTED_VALUE"""),0.0)</f>
        <v>0</v>
      </c>
      <c r="S12" s="44">
        <f>IFERROR(__xludf.DUMMYFUNCTION("""COMPUTED_VALUE"""),1.0)</f>
        <v>1</v>
      </c>
      <c r="T12" s="44">
        <f>IFERROR(__xludf.DUMMYFUNCTION("""COMPUTED_VALUE"""),0.0)</f>
        <v>0</v>
      </c>
      <c r="U12" s="44">
        <f>IFERROR(__xludf.DUMMYFUNCTION("""COMPUTED_VALUE"""),1.0)</f>
        <v>1</v>
      </c>
      <c r="V12" s="44">
        <f>IFERROR(__xludf.DUMMYFUNCTION("""COMPUTED_VALUE"""),0.0)</f>
        <v>0</v>
      </c>
      <c r="W12" s="44">
        <f>IFERROR(__xludf.DUMMYFUNCTION("""COMPUTED_VALUE"""),0.0)</f>
        <v>0</v>
      </c>
      <c r="X12" s="44">
        <f>IFERROR(__xludf.DUMMYFUNCTION("""COMPUTED_VALUE"""),0.0)</f>
        <v>0</v>
      </c>
      <c r="Y12" s="44">
        <f>IFERROR(__xludf.DUMMYFUNCTION("""COMPUTED_VALUE"""),0.0)</f>
        <v>0</v>
      </c>
      <c r="Z12" s="44">
        <f>IFERROR(__xludf.DUMMYFUNCTION("""COMPUTED_VALUE"""),0.0)</f>
        <v>0</v>
      </c>
      <c r="AA12" s="44">
        <f>IFERROR(__xludf.DUMMYFUNCTION("""COMPUTED_VALUE"""),0.0)</f>
        <v>0</v>
      </c>
      <c r="AB12" s="44">
        <f>IFERROR(__xludf.DUMMYFUNCTION("""COMPUTED_VALUE"""),0.0)</f>
        <v>0</v>
      </c>
      <c r="AC12" s="44">
        <f>IFERROR(__xludf.DUMMYFUNCTION("""COMPUTED_VALUE"""),1.0)</f>
        <v>1</v>
      </c>
      <c r="AD12" s="44">
        <f>IFERROR(__xludf.DUMMYFUNCTION("""COMPUTED_VALUE"""),0.0)</f>
        <v>0</v>
      </c>
      <c r="AE12" s="44">
        <f>IFERROR(__xludf.DUMMYFUNCTION("""COMPUTED_VALUE"""),0.0)</f>
        <v>0</v>
      </c>
      <c r="AF12" s="44">
        <f>IFERROR(__xludf.DUMMYFUNCTION("""COMPUTED_VALUE"""),0.0)</f>
        <v>0</v>
      </c>
      <c r="AG12" s="44">
        <f>IFERROR(__xludf.DUMMYFUNCTION("""COMPUTED_VALUE"""),0.0)</f>
        <v>0</v>
      </c>
      <c r="AH12" s="44">
        <f>IFERROR(__xludf.DUMMYFUNCTION("""COMPUTED_VALUE"""),0.0)</f>
        <v>0</v>
      </c>
      <c r="AI12" s="44">
        <f>IFERROR(__xludf.DUMMYFUNCTION("""COMPUTED_VALUE"""),0.0)</f>
        <v>0</v>
      </c>
      <c r="AJ12" s="44">
        <f>IFERROR(__xludf.DUMMYFUNCTION("""COMPUTED_VALUE"""),0.0)</f>
        <v>0</v>
      </c>
      <c r="AK12" s="44">
        <f>IFERROR(__xludf.DUMMYFUNCTION("""COMPUTED_VALUE"""),0.0)</f>
        <v>0</v>
      </c>
      <c r="AL12" s="44">
        <f>IFERROR(__xludf.DUMMYFUNCTION("""COMPUTED_VALUE"""),1.0)</f>
        <v>1</v>
      </c>
      <c r="AM12" s="44">
        <f>IFERROR(__xludf.DUMMYFUNCTION("""COMPUTED_VALUE"""),7.0)</f>
        <v>7</v>
      </c>
      <c r="AN12" s="44">
        <f>IFERROR(__xludf.DUMMYFUNCTION("""COMPUTED_VALUE"""),0.0)</f>
        <v>0</v>
      </c>
      <c r="AO12" s="44">
        <f>IFERROR(__xludf.DUMMYFUNCTION("""COMPUTED_VALUE"""),0.0)</f>
        <v>0</v>
      </c>
      <c r="AP12" s="44">
        <f>IFERROR(__xludf.DUMMYFUNCTION("""COMPUTED_VALUE"""),1.0)</f>
        <v>1</v>
      </c>
      <c r="AQ12" s="44">
        <f>IFERROR(__xludf.DUMMYFUNCTION("""COMPUTED_VALUE"""),0.0)</f>
        <v>0</v>
      </c>
      <c r="AR12" s="44">
        <f>IFERROR(__xludf.DUMMYFUNCTION("""COMPUTED_VALUE"""),74.0)</f>
        <v>74</v>
      </c>
      <c r="AS12" s="44">
        <f>IFERROR(__xludf.DUMMYFUNCTION("""COMPUTED_VALUE"""),1.0)</f>
        <v>1</v>
      </c>
      <c r="AT12" s="44">
        <f>IFERROR(__xludf.DUMMYFUNCTION("""COMPUTED_VALUE"""),1.0)</f>
        <v>1</v>
      </c>
      <c r="AU12" s="44">
        <f>IFERROR(__xludf.DUMMYFUNCTION("""COMPUTED_VALUE"""),43.0)</f>
        <v>43</v>
      </c>
      <c r="AV12" s="44">
        <f>IFERROR(__xludf.DUMMYFUNCTION("""COMPUTED_VALUE"""),5.0)</f>
        <v>5</v>
      </c>
      <c r="AW12" s="44">
        <f>IFERROR(__xludf.DUMMYFUNCTION("""COMPUTED_VALUE"""),2.0)</f>
        <v>2</v>
      </c>
      <c r="AX12" s="45">
        <f t="shared" si="2"/>
        <v>145</v>
      </c>
    </row>
    <row r="13" ht="15.75" customHeight="1">
      <c r="A13" s="46" t="s">
        <v>9</v>
      </c>
      <c r="B13" s="47" t="s">
        <v>70</v>
      </c>
      <c r="C13" s="48">
        <v>1.0</v>
      </c>
      <c r="D13" s="48">
        <v>567.0</v>
      </c>
      <c r="E13" s="49">
        <f>IFERROR(__xludf.DUMMYFUNCTION("""COMPUTED_VALUE"""),264.0)</f>
        <v>264</v>
      </c>
      <c r="F13" s="49">
        <f>IFERROR(__xludf.DUMMYFUNCTION("""COMPUTED_VALUE"""),2.0)</f>
        <v>2</v>
      </c>
      <c r="G13" s="49">
        <f>IFERROR(__xludf.DUMMYFUNCTION("""COMPUTED_VALUE"""),2.0)</f>
        <v>2</v>
      </c>
      <c r="H13" s="49">
        <f>IFERROR(__xludf.DUMMYFUNCTION("""COMPUTED_VALUE"""),262.0)</f>
        <v>262</v>
      </c>
      <c r="I13" s="44">
        <f>IFERROR(__xludf.DUMMYFUNCTION("""COMPUTED_VALUE"""),0.0)</f>
        <v>0</v>
      </c>
      <c r="J13" s="44">
        <f>IFERROR(__xludf.DUMMYFUNCTION("""COMPUTED_VALUE"""),3.0)</f>
        <v>3</v>
      </c>
      <c r="K13" s="44">
        <f>IFERROR(__xludf.DUMMYFUNCTION("""COMPUTED_VALUE"""),3.0)</f>
        <v>3</v>
      </c>
      <c r="L13" s="44">
        <f>IFERROR(__xludf.DUMMYFUNCTION("""COMPUTED_VALUE"""),0.0)</f>
        <v>0</v>
      </c>
      <c r="M13" s="44">
        <f>IFERROR(__xludf.DUMMYFUNCTION("""COMPUTED_VALUE"""),1.0)</f>
        <v>1</v>
      </c>
      <c r="N13" s="44">
        <f>IFERROR(__xludf.DUMMYFUNCTION("""COMPUTED_VALUE"""),0.0)</f>
        <v>0</v>
      </c>
      <c r="O13" s="44">
        <f>IFERROR(__xludf.DUMMYFUNCTION("""COMPUTED_VALUE"""),1.0)</f>
        <v>1</v>
      </c>
      <c r="P13" s="44">
        <f>IFERROR(__xludf.DUMMYFUNCTION("""COMPUTED_VALUE"""),0.0)</f>
        <v>0</v>
      </c>
      <c r="Q13" s="44">
        <f>IFERROR(__xludf.DUMMYFUNCTION("""COMPUTED_VALUE"""),0.0)</f>
        <v>0</v>
      </c>
      <c r="R13" s="44">
        <f>IFERROR(__xludf.DUMMYFUNCTION("""COMPUTED_VALUE"""),28.0)</f>
        <v>28</v>
      </c>
      <c r="S13" s="44">
        <f>IFERROR(__xludf.DUMMYFUNCTION("""COMPUTED_VALUE"""),2.0)</f>
        <v>2</v>
      </c>
      <c r="T13" s="44">
        <f>IFERROR(__xludf.DUMMYFUNCTION("""COMPUTED_VALUE"""),0.0)</f>
        <v>0</v>
      </c>
      <c r="U13" s="44">
        <f>IFERROR(__xludf.DUMMYFUNCTION("""COMPUTED_VALUE"""),1.0)</f>
        <v>1</v>
      </c>
      <c r="V13" s="44">
        <f>IFERROR(__xludf.DUMMYFUNCTION("""COMPUTED_VALUE"""),0.0)</f>
        <v>0</v>
      </c>
      <c r="W13" s="44">
        <f>IFERROR(__xludf.DUMMYFUNCTION("""COMPUTED_VALUE"""),0.0)</f>
        <v>0</v>
      </c>
      <c r="X13" s="44">
        <f>IFERROR(__xludf.DUMMYFUNCTION("""COMPUTED_VALUE"""),0.0)</f>
        <v>0</v>
      </c>
      <c r="Y13" s="44">
        <f>IFERROR(__xludf.DUMMYFUNCTION("""COMPUTED_VALUE"""),0.0)</f>
        <v>0</v>
      </c>
      <c r="Z13" s="44">
        <f>IFERROR(__xludf.DUMMYFUNCTION("""COMPUTED_VALUE"""),0.0)</f>
        <v>0</v>
      </c>
      <c r="AA13" s="44">
        <f>IFERROR(__xludf.DUMMYFUNCTION("""COMPUTED_VALUE"""),2.0)</f>
        <v>2</v>
      </c>
      <c r="AB13" s="44">
        <f>IFERROR(__xludf.DUMMYFUNCTION("""COMPUTED_VALUE"""),0.0)</f>
        <v>0</v>
      </c>
      <c r="AC13" s="44">
        <f>IFERROR(__xludf.DUMMYFUNCTION("""COMPUTED_VALUE"""),3.0)</f>
        <v>3</v>
      </c>
      <c r="AD13" s="44">
        <f>IFERROR(__xludf.DUMMYFUNCTION("""COMPUTED_VALUE"""),0.0)</f>
        <v>0</v>
      </c>
      <c r="AE13" s="44">
        <f>IFERROR(__xludf.DUMMYFUNCTION("""COMPUTED_VALUE"""),1.0)</f>
        <v>1</v>
      </c>
      <c r="AF13" s="44">
        <f>IFERROR(__xludf.DUMMYFUNCTION("""COMPUTED_VALUE"""),0.0)</f>
        <v>0</v>
      </c>
      <c r="AG13" s="44">
        <f>IFERROR(__xludf.DUMMYFUNCTION("""COMPUTED_VALUE"""),0.0)</f>
        <v>0</v>
      </c>
      <c r="AH13" s="44">
        <f>IFERROR(__xludf.DUMMYFUNCTION("""COMPUTED_VALUE"""),0.0)</f>
        <v>0</v>
      </c>
      <c r="AI13" s="44">
        <f>IFERROR(__xludf.DUMMYFUNCTION("""COMPUTED_VALUE"""),0.0)</f>
        <v>0</v>
      </c>
      <c r="AJ13" s="44">
        <f>IFERROR(__xludf.DUMMYFUNCTION("""COMPUTED_VALUE"""),0.0)</f>
        <v>0</v>
      </c>
      <c r="AK13" s="44">
        <f>IFERROR(__xludf.DUMMYFUNCTION("""COMPUTED_VALUE"""),0.0)</f>
        <v>0</v>
      </c>
      <c r="AL13" s="44">
        <f>IFERROR(__xludf.DUMMYFUNCTION("""COMPUTED_VALUE"""),0.0)</f>
        <v>0</v>
      </c>
      <c r="AM13" s="44">
        <f>IFERROR(__xludf.DUMMYFUNCTION("""COMPUTED_VALUE"""),14.0)</f>
        <v>14</v>
      </c>
      <c r="AN13" s="44">
        <f>IFERROR(__xludf.DUMMYFUNCTION("""COMPUTED_VALUE"""),0.0)</f>
        <v>0</v>
      </c>
      <c r="AO13" s="44">
        <f>IFERROR(__xludf.DUMMYFUNCTION("""COMPUTED_VALUE"""),0.0)</f>
        <v>0</v>
      </c>
      <c r="AP13" s="44">
        <f>IFERROR(__xludf.DUMMYFUNCTION("""COMPUTED_VALUE"""),0.0)</f>
        <v>0</v>
      </c>
      <c r="AQ13" s="44">
        <f>IFERROR(__xludf.DUMMYFUNCTION("""COMPUTED_VALUE"""),1.0)</f>
        <v>1</v>
      </c>
      <c r="AR13" s="44">
        <f>IFERROR(__xludf.DUMMYFUNCTION("""COMPUTED_VALUE"""),117.0)</f>
        <v>117</v>
      </c>
      <c r="AS13" s="44">
        <f>IFERROR(__xludf.DUMMYFUNCTION("""COMPUTED_VALUE"""),2.0)</f>
        <v>2</v>
      </c>
      <c r="AT13" s="44">
        <f>IFERROR(__xludf.DUMMYFUNCTION("""COMPUTED_VALUE"""),0.0)</f>
        <v>0</v>
      </c>
      <c r="AU13" s="44">
        <f>IFERROR(__xludf.DUMMYFUNCTION("""COMPUTED_VALUE"""),76.0)</f>
        <v>76</v>
      </c>
      <c r="AV13" s="44">
        <f>IFERROR(__xludf.DUMMYFUNCTION("""COMPUTED_VALUE"""),4.0)</f>
        <v>4</v>
      </c>
      <c r="AW13" s="44">
        <f>IFERROR(__xludf.DUMMYFUNCTION("""COMPUTED_VALUE"""),3.0)</f>
        <v>3</v>
      </c>
      <c r="AX13" s="45">
        <f t="shared" si="2"/>
        <v>262</v>
      </c>
    </row>
    <row r="14" ht="15.75" customHeight="1">
      <c r="A14" s="46" t="s">
        <v>9</v>
      </c>
      <c r="B14" s="47" t="s">
        <v>70</v>
      </c>
      <c r="C14" s="48">
        <v>2.0</v>
      </c>
      <c r="D14" s="48">
        <v>565.0</v>
      </c>
      <c r="E14" s="49">
        <f>IFERROR(__xludf.DUMMYFUNCTION("""COMPUTED_VALUE"""),309.0)</f>
        <v>309</v>
      </c>
      <c r="F14" s="49">
        <f>IFERROR(__xludf.DUMMYFUNCTION("""COMPUTED_VALUE"""),3.0)</f>
        <v>3</v>
      </c>
      <c r="G14" s="49">
        <f>IFERROR(__xludf.DUMMYFUNCTION("""COMPUTED_VALUE"""),9.0)</f>
        <v>9</v>
      </c>
      <c r="H14" s="49">
        <f>IFERROR(__xludf.DUMMYFUNCTION("""COMPUTED_VALUE"""),300.0)</f>
        <v>300</v>
      </c>
      <c r="I14" s="44">
        <f>IFERROR(__xludf.DUMMYFUNCTION("""COMPUTED_VALUE"""),3.0)</f>
        <v>3</v>
      </c>
      <c r="J14" s="44">
        <f>IFERROR(__xludf.DUMMYFUNCTION("""COMPUTED_VALUE"""),2.0)</f>
        <v>2</v>
      </c>
      <c r="K14" s="44">
        <f>IFERROR(__xludf.DUMMYFUNCTION("""COMPUTED_VALUE"""),3.0)</f>
        <v>3</v>
      </c>
      <c r="L14" s="44">
        <f>IFERROR(__xludf.DUMMYFUNCTION("""COMPUTED_VALUE"""),0.0)</f>
        <v>0</v>
      </c>
      <c r="M14" s="44">
        <f>IFERROR(__xludf.DUMMYFUNCTION("""COMPUTED_VALUE"""),0.0)</f>
        <v>0</v>
      </c>
      <c r="N14" s="44">
        <f>IFERROR(__xludf.DUMMYFUNCTION("""COMPUTED_VALUE"""),1.0)</f>
        <v>1</v>
      </c>
      <c r="O14" s="44">
        <f>IFERROR(__xludf.DUMMYFUNCTION("""COMPUTED_VALUE"""),0.0)</f>
        <v>0</v>
      </c>
      <c r="P14" s="44">
        <f>IFERROR(__xludf.DUMMYFUNCTION("""COMPUTED_VALUE"""),0.0)</f>
        <v>0</v>
      </c>
      <c r="Q14" s="44">
        <f>IFERROR(__xludf.DUMMYFUNCTION("""COMPUTED_VALUE"""),0.0)</f>
        <v>0</v>
      </c>
      <c r="R14" s="44">
        <f>IFERROR(__xludf.DUMMYFUNCTION("""COMPUTED_VALUE"""),34.0)</f>
        <v>34</v>
      </c>
      <c r="S14" s="44">
        <f>IFERROR(__xludf.DUMMYFUNCTION("""COMPUTED_VALUE"""),2.0)</f>
        <v>2</v>
      </c>
      <c r="T14" s="44">
        <f>IFERROR(__xludf.DUMMYFUNCTION("""COMPUTED_VALUE"""),0.0)</f>
        <v>0</v>
      </c>
      <c r="U14" s="44">
        <f>IFERROR(__xludf.DUMMYFUNCTION("""COMPUTED_VALUE"""),1.0)</f>
        <v>1</v>
      </c>
      <c r="V14" s="44">
        <f>IFERROR(__xludf.DUMMYFUNCTION("""COMPUTED_VALUE"""),1.0)</f>
        <v>1</v>
      </c>
      <c r="W14" s="44"/>
      <c r="X14" s="44">
        <f>IFERROR(__xludf.DUMMYFUNCTION("""COMPUTED_VALUE"""),0.0)</f>
        <v>0</v>
      </c>
      <c r="Y14" s="44">
        <f>IFERROR(__xludf.DUMMYFUNCTION("""COMPUTED_VALUE"""),1.0)</f>
        <v>1</v>
      </c>
      <c r="Z14" s="44">
        <f>IFERROR(__xludf.DUMMYFUNCTION("""COMPUTED_VALUE"""),1.0)</f>
        <v>1</v>
      </c>
      <c r="AA14" s="44">
        <f>IFERROR(__xludf.DUMMYFUNCTION("""COMPUTED_VALUE"""),2.0)</f>
        <v>2</v>
      </c>
      <c r="AB14" s="44">
        <f>IFERROR(__xludf.DUMMYFUNCTION("""COMPUTED_VALUE"""),0.0)</f>
        <v>0</v>
      </c>
      <c r="AC14" s="44">
        <f>IFERROR(__xludf.DUMMYFUNCTION("""COMPUTED_VALUE"""),1.0)</f>
        <v>1</v>
      </c>
      <c r="AD14" s="44">
        <f>IFERROR(__xludf.DUMMYFUNCTION("""COMPUTED_VALUE"""),2.0)</f>
        <v>2</v>
      </c>
      <c r="AE14" s="44">
        <f>IFERROR(__xludf.DUMMYFUNCTION("""COMPUTED_VALUE"""),0.0)</f>
        <v>0</v>
      </c>
      <c r="AF14" s="44">
        <f>IFERROR(__xludf.DUMMYFUNCTION("""COMPUTED_VALUE"""),0.0)</f>
        <v>0</v>
      </c>
      <c r="AG14" s="44">
        <f>IFERROR(__xludf.DUMMYFUNCTION("""COMPUTED_VALUE"""),0.0)</f>
        <v>0</v>
      </c>
      <c r="AH14" s="44">
        <f>IFERROR(__xludf.DUMMYFUNCTION("""COMPUTED_VALUE"""),0.0)</f>
        <v>0</v>
      </c>
      <c r="AI14" s="44">
        <f>IFERROR(__xludf.DUMMYFUNCTION("""COMPUTED_VALUE"""),1.0)</f>
        <v>1</v>
      </c>
      <c r="AJ14" s="44">
        <f>IFERROR(__xludf.DUMMYFUNCTION("""COMPUTED_VALUE"""),1.0)</f>
        <v>1</v>
      </c>
      <c r="AK14" s="44">
        <f>IFERROR(__xludf.DUMMYFUNCTION("""COMPUTED_VALUE"""),0.0)</f>
        <v>0</v>
      </c>
      <c r="AL14" s="44">
        <f>IFERROR(__xludf.DUMMYFUNCTION("""COMPUTED_VALUE"""),0.0)</f>
        <v>0</v>
      </c>
      <c r="AM14" s="44">
        <f>IFERROR(__xludf.DUMMYFUNCTION("""COMPUTED_VALUE"""),29.0)</f>
        <v>29</v>
      </c>
      <c r="AN14" s="44">
        <f>IFERROR(__xludf.DUMMYFUNCTION("""COMPUTED_VALUE"""),0.0)</f>
        <v>0</v>
      </c>
      <c r="AO14" s="44">
        <f>IFERROR(__xludf.DUMMYFUNCTION("""COMPUTED_VALUE"""),1.0)</f>
        <v>1</v>
      </c>
      <c r="AP14" s="44">
        <f>IFERROR(__xludf.DUMMYFUNCTION("""COMPUTED_VALUE"""),1.0)</f>
        <v>1</v>
      </c>
      <c r="AQ14" s="44">
        <f>IFERROR(__xludf.DUMMYFUNCTION("""COMPUTED_VALUE"""),3.0)</f>
        <v>3</v>
      </c>
      <c r="AR14" s="44">
        <f>IFERROR(__xludf.DUMMYFUNCTION("""COMPUTED_VALUE"""),113.0)</f>
        <v>113</v>
      </c>
      <c r="AS14" s="44">
        <f>IFERROR(__xludf.DUMMYFUNCTION("""COMPUTED_VALUE"""),6.0)</f>
        <v>6</v>
      </c>
      <c r="AT14" s="44">
        <f>IFERROR(__xludf.DUMMYFUNCTION("""COMPUTED_VALUE"""),0.0)</f>
        <v>0</v>
      </c>
      <c r="AU14" s="44">
        <f>IFERROR(__xludf.DUMMYFUNCTION("""COMPUTED_VALUE"""),84.0)</f>
        <v>84</v>
      </c>
      <c r="AV14" s="44">
        <f>IFERROR(__xludf.DUMMYFUNCTION("""COMPUTED_VALUE"""),2.0)</f>
        <v>2</v>
      </c>
      <c r="AW14" s="44">
        <f>IFERROR(__xludf.DUMMYFUNCTION("""COMPUTED_VALUE"""),5.0)</f>
        <v>5</v>
      </c>
      <c r="AX14" s="45">
        <f t="shared" si="2"/>
        <v>300</v>
      </c>
    </row>
    <row r="15" ht="15.75" customHeight="1">
      <c r="A15" s="46" t="s">
        <v>9</v>
      </c>
      <c r="B15" s="47" t="s">
        <v>70</v>
      </c>
      <c r="C15" s="48">
        <v>3.0</v>
      </c>
      <c r="D15" s="48">
        <v>124.0</v>
      </c>
      <c r="E15" s="49">
        <f>IFERROR(__xludf.DUMMYFUNCTION("""COMPUTED_VALUE"""),54.0)</f>
        <v>54</v>
      </c>
      <c r="F15" s="49">
        <f>IFERROR(__xludf.DUMMYFUNCTION("""COMPUTED_VALUE"""),1.0)</f>
        <v>1</v>
      </c>
      <c r="G15" s="49">
        <f>IFERROR(__xludf.DUMMYFUNCTION("""COMPUTED_VALUE"""),0.0)</f>
        <v>0</v>
      </c>
      <c r="H15" s="49">
        <f>IFERROR(__xludf.DUMMYFUNCTION("""COMPUTED_VALUE"""),54.0)</f>
        <v>54</v>
      </c>
      <c r="I15" s="44">
        <f>IFERROR(__xludf.DUMMYFUNCTION("""COMPUTED_VALUE"""),1.0)</f>
        <v>1</v>
      </c>
      <c r="J15" s="44">
        <f>IFERROR(__xludf.DUMMYFUNCTION("""COMPUTED_VALUE"""),0.0)</f>
        <v>0</v>
      </c>
      <c r="K15" s="44">
        <f>IFERROR(__xludf.DUMMYFUNCTION("""COMPUTED_VALUE"""),1.0)</f>
        <v>1</v>
      </c>
      <c r="L15" s="44">
        <f>IFERROR(__xludf.DUMMYFUNCTION("""COMPUTED_VALUE"""),0.0)</f>
        <v>0</v>
      </c>
      <c r="M15" s="44">
        <f>IFERROR(__xludf.DUMMYFUNCTION("""COMPUTED_VALUE"""),1.0)</f>
        <v>1</v>
      </c>
      <c r="N15" s="44">
        <f>IFERROR(__xludf.DUMMYFUNCTION("""COMPUTED_VALUE"""),0.0)</f>
        <v>0</v>
      </c>
      <c r="O15" s="44">
        <f>IFERROR(__xludf.DUMMYFUNCTION("""COMPUTED_VALUE"""),0.0)</f>
        <v>0</v>
      </c>
      <c r="P15" s="44">
        <f>IFERROR(__xludf.DUMMYFUNCTION("""COMPUTED_VALUE"""),0.0)</f>
        <v>0</v>
      </c>
      <c r="Q15" s="44">
        <f>IFERROR(__xludf.DUMMYFUNCTION("""COMPUTED_VALUE"""),0.0)</f>
        <v>0</v>
      </c>
      <c r="R15" s="44">
        <f>IFERROR(__xludf.DUMMYFUNCTION("""COMPUTED_VALUE"""),10.0)</f>
        <v>10</v>
      </c>
      <c r="S15" s="44"/>
      <c r="T15" s="44"/>
      <c r="U15" s="44"/>
      <c r="V15" s="44"/>
      <c r="W15" s="44"/>
      <c r="X15" s="44"/>
      <c r="Y15" s="44"/>
      <c r="Z15" s="44"/>
      <c r="AA15" s="44"/>
      <c r="AB15" s="44"/>
      <c r="AC15" s="44"/>
      <c r="AD15" s="44"/>
      <c r="AE15" s="44"/>
      <c r="AF15" s="44"/>
      <c r="AG15" s="44"/>
      <c r="AH15" s="44"/>
      <c r="AI15" s="44"/>
      <c r="AJ15" s="44"/>
      <c r="AK15" s="44"/>
      <c r="AL15" s="44"/>
      <c r="AM15" s="44">
        <f>IFERROR(__xludf.DUMMYFUNCTION("""COMPUTED_VALUE"""),6.0)</f>
        <v>6</v>
      </c>
      <c r="AN15" s="44">
        <f>IFERROR(__xludf.DUMMYFUNCTION("""COMPUTED_VALUE"""),1.0)</f>
        <v>1</v>
      </c>
      <c r="AO15" s="44">
        <f>IFERROR(__xludf.DUMMYFUNCTION("""COMPUTED_VALUE"""),0.0)</f>
        <v>0</v>
      </c>
      <c r="AP15" s="44">
        <f>IFERROR(__xludf.DUMMYFUNCTION("""COMPUTED_VALUE"""),0.0)</f>
        <v>0</v>
      </c>
      <c r="AQ15" s="44">
        <f>IFERROR(__xludf.DUMMYFUNCTION("""COMPUTED_VALUE"""),0.0)</f>
        <v>0</v>
      </c>
      <c r="AR15" s="44">
        <f>IFERROR(__xludf.DUMMYFUNCTION("""COMPUTED_VALUE"""),22.0)</f>
        <v>22</v>
      </c>
      <c r="AS15" s="44">
        <f>IFERROR(__xludf.DUMMYFUNCTION("""COMPUTED_VALUE"""),0.0)</f>
        <v>0</v>
      </c>
      <c r="AT15" s="44">
        <f>IFERROR(__xludf.DUMMYFUNCTION("""COMPUTED_VALUE"""),0.0)</f>
        <v>0</v>
      </c>
      <c r="AU15" s="44">
        <f>IFERROR(__xludf.DUMMYFUNCTION("""COMPUTED_VALUE"""),11.0)</f>
        <v>11</v>
      </c>
      <c r="AV15" s="44">
        <f>IFERROR(__xludf.DUMMYFUNCTION("""COMPUTED_VALUE"""),0.0)</f>
        <v>0</v>
      </c>
      <c r="AW15" s="44">
        <f>IFERROR(__xludf.DUMMYFUNCTION("""COMPUTED_VALUE"""),1.0)</f>
        <v>1</v>
      </c>
      <c r="AX15" s="45">
        <f t="shared" si="2"/>
        <v>54</v>
      </c>
    </row>
    <row r="16" ht="15.75" customHeight="1">
      <c r="A16" s="46" t="s">
        <v>9</v>
      </c>
      <c r="B16" s="47" t="s">
        <v>71</v>
      </c>
      <c r="C16" s="48">
        <v>1.0</v>
      </c>
      <c r="D16" s="48">
        <v>502.0</v>
      </c>
      <c r="E16" s="49">
        <f>IFERROR(__xludf.DUMMYFUNCTION("""COMPUTED_VALUE"""),261.0)</f>
        <v>261</v>
      </c>
      <c r="F16" s="49">
        <f>IFERROR(__xludf.DUMMYFUNCTION("""COMPUTED_VALUE"""),1.0)</f>
        <v>1</v>
      </c>
      <c r="G16" s="49">
        <f>IFERROR(__xludf.DUMMYFUNCTION("""COMPUTED_VALUE"""),6.0)</f>
        <v>6</v>
      </c>
      <c r="H16" s="49">
        <f>IFERROR(__xludf.DUMMYFUNCTION("""COMPUTED_VALUE"""),255.0)</f>
        <v>255</v>
      </c>
      <c r="I16" s="44">
        <f>IFERROR(__xludf.DUMMYFUNCTION("""COMPUTED_VALUE"""),2.0)</f>
        <v>2</v>
      </c>
      <c r="J16" s="44">
        <f>IFERROR(__xludf.DUMMYFUNCTION("""COMPUTED_VALUE"""),3.0)</f>
        <v>3</v>
      </c>
      <c r="K16" s="44">
        <f>IFERROR(__xludf.DUMMYFUNCTION("""COMPUTED_VALUE"""),3.0)</f>
        <v>3</v>
      </c>
      <c r="L16" s="44">
        <f>IFERROR(__xludf.DUMMYFUNCTION("""COMPUTED_VALUE"""),2.0)</f>
        <v>2</v>
      </c>
      <c r="M16" s="44">
        <f>IFERROR(__xludf.DUMMYFUNCTION("""COMPUTED_VALUE"""),2.0)</f>
        <v>2</v>
      </c>
      <c r="N16" s="44">
        <f>IFERROR(__xludf.DUMMYFUNCTION("""COMPUTED_VALUE"""),0.0)</f>
        <v>0</v>
      </c>
      <c r="O16" s="44">
        <f>IFERROR(__xludf.DUMMYFUNCTION("""COMPUTED_VALUE"""),0.0)</f>
        <v>0</v>
      </c>
      <c r="P16" s="44">
        <f>IFERROR(__xludf.DUMMYFUNCTION("""COMPUTED_VALUE"""),2.0)</f>
        <v>2</v>
      </c>
      <c r="Q16" s="44">
        <f>IFERROR(__xludf.DUMMYFUNCTION("""COMPUTED_VALUE"""),0.0)</f>
        <v>0</v>
      </c>
      <c r="R16" s="44">
        <f>IFERROR(__xludf.DUMMYFUNCTION("""COMPUTED_VALUE"""),14.0)</f>
        <v>14</v>
      </c>
      <c r="S16" s="44">
        <f>IFERROR(__xludf.DUMMYFUNCTION("""COMPUTED_VALUE"""),1.0)</f>
        <v>1</v>
      </c>
      <c r="T16" s="44">
        <f>IFERROR(__xludf.DUMMYFUNCTION("""COMPUTED_VALUE"""),0.0)</f>
        <v>0</v>
      </c>
      <c r="U16" s="44">
        <f>IFERROR(__xludf.DUMMYFUNCTION("""COMPUTED_VALUE"""),0.0)</f>
        <v>0</v>
      </c>
      <c r="V16" s="44">
        <f>IFERROR(__xludf.DUMMYFUNCTION("""COMPUTED_VALUE"""),0.0)</f>
        <v>0</v>
      </c>
      <c r="W16" s="44">
        <f>IFERROR(__xludf.DUMMYFUNCTION("""COMPUTED_VALUE"""),1.0)</f>
        <v>1</v>
      </c>
      <c r="X16" s="44">
        <f>IFERROR(__xludf.DUMMYFUNCTION("""COMPUTED_VALUE"""),0.0)</f>
        <v>0</v>
      </c>
      <c r="Y16" s="44">
        <f>IFERROR(__xludf.DUMMYFUNCTION("""COMPUTED_VALUE"""),2.0)</f>
        <v>2</v>
      </c>
      <c r="Z16" s="44">
        <f>IFERROR(__xludf.DUMMYFUNCTION("""COMPUTED_VALUE"""),2.0)</f>
        <v>2</v>
      </c>
      <c r="AA16" s="44">
        <f>IFERROR(__xludf.DUMMYFUNCTION("""COMPUTED_VALUE"""),3.0)</f>
        <v>3</v>
      </c>
      <c r="AB16" s="44">
        <f>IFERROR(__xludf.DUMMYFUNCTION("""COMPUTED_VALUE"""),0.0)</f>
        <v>0</v>
      </c>
      <c r="AC16" s="44">
        <f>IFERROR(__xludf.DUMMYFUNCTION("""COMPUTED_VALUE"""),1.0)</f>
        <v>1</v>
      </c>
      <c r="AD16" s="44">
        <f>IFERROR(__xludf.DUMMYFUNCTION("""COMPUTED_VALUE"""),1.0)</f>
        <v>1</v>
      </c>
      <c r="AE16" s="44">
        <f>IFERROR(__xludf.DUMMYFUNCTION("""COMPUTED_VALUE"""),0.0)</f>
        <v>0</v>
      </c>
      <c r="AF16" s="44">
        <f>IFERROR(__xludf.DUMMYFUNCTION("""COMPUTED_VALUE"""),0.0)</f>
        <v>0</v>
      </c>
      <c r="AG16" s="44">
        <f>IFERROR(__xludf.DUMMYFUNCTION("""COMPUTED_VALUE"""),1.0)</f>
        <v>1</v>
      </c>
      <c r="AH16" s="44">
        <f>IFERROR(__xludf.DUMMYFUNCTION("""COMPUTED_VALUE"""),0.0)</f>
        <v>0</v>
      </c>
      <c r="AI16" s="44">
        <f>IFERROR(__xludf.DUMMYFUNCTION("""COMPUTED_VALUE"""),0.0)</f>
        <v>0</v>
      </c>
      <c r="AJ16" s="44">
        <f>IFERROR(__xludf.DUMMYFUNCTION("""COMPUTED_VALUE"""),1.0)</f>
        <v>1</v>
      </c>
      <c r="AK16" s="44">
        <f>IFERROR(__xludf.DUMMYFUNCTION("""COMPUTED_VALUE"""),1.0)</f>
        <v>1</v>
      </c>
      <c r="AL16" s="44">
        <f>IFERROR(__xludf.DUMMYFUNCTION("""COMPUTED_VALUE"""),1.0)</f>
        <v>1</v>
      </c>
      <c r="AM16" s="44">
        <f>IFERROR(__xludf.DUMMYFUNCTION("""COMPUTED_VALUE"""),9.0)</f>
        <v>9</v>
      </c>
      <c r="AN16" s="44">
        <f>IFERROR(__xludf.DUMMYFUNCTION("""COMPUTED_VALUE"""),1.0)</f>
        <v>1</v>
      </c>
      <c r="AO16" s="44">
        <f>IFERROR(__xludf.DUMMYFUNCTION("""COMPUTED_VALUE"""),0.0)</f>
        <v>0</v>
      </c>
      <c r="AP16" s="44">
        <f>IFERROR(__xludf.DUMMYFUNCTION("""COMPUTED_VALUE"""),1.0)</f>
        <v>1</v>
      </c>
      <c r="AQ16" s="44">
        <f>IFERROR(__xludf.DUMMYFUNCTION("""COMPUTED_VALUE"""),1.0)</f>
        <v>1</v>
      </c>
      <c r="AR16" s="44">
        <f>IFERROR(__xludf.DUMMYFUNCTION("""COMPUTED_VALUE"""),131.0)</f>
        <v>131</v>
      </c>
      <c r="AS16" s="44">
        <f>IFERROR(__xludf.DUMMYFUNCTION("""COMPUTED_VALUE"""),4.0)</f>
        <v>4</v>
      </c>
      <c r="AT16" s="44">
        <f>IFERROR(__xludf.DUMMYFUNCTION("""COMPUTED_VALUE"""),0.0)</f>
        <v>0</v>
      </c>
      <c r="AU16" s="44">
        <f>IFERROR(__xludf.DUMMYFUNCTION("""COMPUTED_VALUE"""),29.0)</f>
        <v>29</v>
      </c>
      <c r="AV16" s="44">
        <f>IFERROR(__xludf.DUMMYFUNCTION("""COMPUTED_VALUE"""),34.0)</f>
        <v>34</v>
      </c>
      <c r="AW16" s="44">
        <f>IFERROR(__xludf.DUMMYFUNCTION("""COMPUTED_VALUE"""),2.0)</f>
        <v>2</v>
      </c>
      <c r="AX16" s="45">
        <f t="shared" si="2"/>
        <v>255</v>
      </c>
    </row>
    <row r="17" ht="15.75" customHeight="1">
      <c r="A17" s="46" t="s">
        <v>9</v>
      </c>
      <c r="B17" s="47" t="s">
        <v>9</v>
      </c>
      <c r="C17" s="48">
        <v>1.0</v>
      </c>
      <c r="D17" s="48">
        <v>589.0</v>
      </c>
      <c r="E17" s="49">
        <f>IFERROR(__xludf.DUMMYFUNCTION("""COMPUTED_VALUE"""),261.0)</f>
        <v>261</v>
      </c>
      <c r="F17" s="49">
        <f>IFERROR(__xludf.DUMMYFUNCTION("""COMPUTED_VALUE"""),3.0)</f>
        <v>3</v>
      </c>
      <c r="G17" s="49">
        <f>IFERROR(__xludf.DUMMYFUNCTION("""COMPUTED_VALUE"""),0.0)</f>
        <v>0</v>
      </c>
      <c r="H17" s="49">
        <f>IFERROR(__xludf.DUMMYFUNCTION("""COMPUTED_VALUE"""),260.0)</f>
        <v>260</v>
      </c>
      <c r="I17" s="44"/>
      <c r="J17" s="44"/>
      <c r="K17" s="44">
        <f>IFERROR(__xludf.DUMMYFUNCTION("""COMPUTED_VALUE"""),3.0)</f>
        <v>3</v>
      </c>
      <c r="L17" s="44">
        <f>IFERROR(__xludf.DUMMYFUNCTION("""COMPUTED_VALUE"""),0.0)</f>
        <v>0</v>
      </c>
      <c r="M17" s="44">
        <f>IFERROR(__xludf.DUMMYFUNCTION("""COMPUTED_VALUE"""),2.0)</f>
        <v>2</v>
      </c>
      <c r="N17" s="44">
        <f>IFERROR(__xludf.DUMMYFUNCTION("""COMPUTED_VALUE"""),1.0)</f>
        <v>1</v>
      </c>
      <c r="O17" s="44"/>
      <c r="P17" s="44"/>
      <c r="Q17" s="44"/>
      <c r="R17" s="44">
        <f>IFERROR(__xludf.DUMMYFUNCTION("""COMPUTED_VALUE"""),37.0)</f>
        <v>37</v>
      </c>
      <c r="S17" s="44">
        <f>IFERROR(__xludf.DUMMYFUNCTION("""COMPUTED_VALUE"""),0.0)</f>
        <v>0</v>
      </c>
      <c r="T17" s="44">
        <f>IFERROR(__xludf.DUMMYFUNCTION("""COMPUTED_VALUE"""),0.0)</f>
        <v>0</v>
      </c>
      <c r="U17" s="44">
        <f>IFERROR(__xludf.DUMMYFUNCTION("""COMPUTED_VALUE"""),1.0)</f>
        <v>1</v>
      </c>
      <c r="V17" s="44"/>
      <c r="W17" s="44"/>
      <c r="X17" s="44">
        <f>IFERROR(__xludf.DUMMYFUNCTION("""COMPUTED_VALUE"""),1.0)</f>
        <v>1</v>
      </c>
      <c r="Y17" s="44">
        <f>IFERROR(__xludf.DUMMYFUNCTION("""COMPUTED_VALUE"""),1.0)</f>
        <v>1</v>
      </c>
      <c r="Z17" s="44">
        <f>IFERROR(__xludf.DUMMYFUNCTION("""COMPUTED_VALUE"""),1.0)</f>
        <v>1</v>
      </c>
      <c r="AA17" s="44">
        <f>IFERROR(__xludf.DUMMYFUNCTION("""COMPUTED_VALUE"""),3.0)</f>
        <v>3</v>
      </c>
      <c r="AB17" s="44">
        <f>IFERROR(__xludf.DUMMYFUNCTION("""COMPUTED_VALUE"""),0.0)</f>
        <v>0</v>
      </c>
      <c r="AC17" s="44">
        <f>IFERROR(__xludf.DUMMYFUNCTION("""COMPUTED_VALUE"""),1.0)</f>
        <v>1</v>
      </c>
      <c r="AD17" s="44">
        <f>IFERROR(__xludf.DUMMYFUNCTION("""COMPUTED_VALUE"""),0.0)</f>
        <v>0</v>
      </c>
      <c r="AE17" s="44"/>
      <c r="AF17" s="44"/>
      <c r="AG17" s="44">
        <f>IFERROR(__xludf.DUMMYFUNCTION("""COMPUTED_VALUE"""),1.0)</f>
        <v>1</v>
      </c>
      <c r="AH17" s="44"/>
      <c r="AI17" s="44"/>
      <c r="AJ17" s="44">
        <f>IFERROR(__xludf.DUMMYFUNCTION("""COMPUTED_VALUE"""),0.0)</f>
        <v>0</v>
      </c>
      <c r="AK17" s="44"/>
      <c r="AL17" s="44"/>
      <c r="AM17" s="44">
        <f>IFERROR(__xludf.DUMMYFUNCTION("""COMPUTED_VALUE"""),24.0)</f>
        <v>24</v>
      </c>
      <c r="AN17" s="44"/>
      <c r="AO17" s="44"/>
      <c r="AP17" s="44"/>
      <c r="AQ17" s="44">
        <f>IFERROR(__xludf.DUMMYFUNCTION("""COMPUTED_VALUE"""),1.0)</f>
        <v>1</v>
      </c>
      <c r="AR17" s="44">
        <f>IFERROR(__xludf.DUMMYFUNCTION("""COMPUTED_VALUE"""),143.0)</f>
        <v>143</v>
      </c>
      <c r="AS17" s="44">
        <f>IFERROR(__xludf.DUMMYFUNCTION("""COMPUTED_VALUE"""),4.0)</f>
        <v>4</v>
      </c>
      <c r="AT17" s="44"/>
      <c r="AU17" s="44">
        <f>IFERROR(__xludf.DUMMYFUNCTION("""COMPUTED_VALUE"""),30.0)</f>
        <v>30</v>
      </c>
      <c r="AV17" s="44">
        <f>IFERROR(__xludf.DUMMYFUNCTION("""COMPUTED_VALUE"""),3.0)</f>
        <v>3</v>
      </c>
      <c r="AW17" s="44">
        <f>IFERROR(__xludf.DUMMYFUNCTION("""COMPUTED_VALUE"""),1.0)</f>
        <v>1</v>
      </c>
      <c r="AX17" s="45">
        <f t="shared" si="2"/>
        <v>258</v>
      </c>
    </row>
    <row r="18" ht="15.75" customHeight="1">
      <c r="A18" s="46" t="s">
        <v>9</v>
      </c>
      <c r="B18" s="47" t="s">
        <v>9</v>
      </c>
      <c r="C18" s="48">
        <v>2.0</v>
      </c>
      <c r="D18" s="48">
        <v>588.0</v>
      </c>
      <c r="E18" s="49">
        <f>IFERROR(__xludf.DUMMYFUNCTION("""COMPUTED_VALUE"""),275.0)</f>
        <v>275</v>
      </c>
      <c r="F18" s="49">
        <f>IFERROR(__xludf.DUMMYFUNCTION("""COMPUTED_VALUE"""),7.0)</f>
        <v>7</v>
      </c>
      <c r="G18" s="49">
        <f>IFERROR(__xludf.DUMMYFUNCTION("""COMPUTED_VALUE"""),1.0)</f>
        <v>1</v>
      </c>
      <c r="H18" s="49">
        <f>IFERROR(__xludf.DUMMYFUNCTION("""COMPUTED_VALUE"""),274.0)</f>
        <v>274</v>
      </c>
      <c r="I18" s="44">
        <f>IFERROR(__xludf.DUMMYFUNCTION("""COMPUTED_VALUE"""),0.0)</f>
        <v>0</v>
      </c>
      <c r="J18" s="44">
        <f>IFERROR(__xludf.DUMMYFUNCTION("""COMPUTED_VALUE"""),1.0)</f>
        <v>1</v>
      </c>
      <c r="K18" s="44">
        <f>IFERROR(__xludf.DUMMYFUNCTION("""COMPUTED_VALUE"""),3.0)</f>
        <v>3</v>
      </c>
      <c r="L18" s="44">
        <f>IFERROR(__xludf.DUMMYFUNCTION("""COMPUTED_VALUE"""),1.0)</f>
        <v>1</v>
      </c>
      <c r="M18" s="44">
        <f>IFERROR(__xludf.DUMMYFUNCTION("""COMPUTED_VALUE"""),1.0)</f>
        <v>1</v>
      </c>
      <c r="N18" s="44"/>
      <c r="O18" s="44"/>
      <c r="P18" s="44">
        <f>IFERROR(__xludf.DUMMYFUNCTION("""COMPUTED_VALUE"""),1.0)</f>
        <v>1</v>
      </c>
      <c r="Q18" s="44"/>
      <c r="R18" s="44">
        <f>IFERROR(__xludf.DUMMYFUNCTION("""COMPUTED_VALUE"""),28.0)</f>
        <v>28</v>
      </c>
      <c r="S18" s="44"/>
      <c r="T18" s="44"/>
      <c r="U18" s="44"/>
      <c r="V18" s="44"/>
      <c r="W18" s="44"/>
      <c r="X18" s="44"/>
      <c r="Y18" s="44"/>
      <c r="Z18" s="44"/>
      <c r="AA18" s="44">
        <f>IFERROR(__xludf.DUMMYFUNCTION("""COMPUTED_VALUE"""),1.0)</f>
        <v>1</v>
      </c>
      <c r="AB18" s="44">
        <f>IFERROR(__xludf.DUMMYFUNCTION("""COMPUTED_VALUE"""),0.0)</f>
        <v>0</v>
      </c>
      <c r="AC18" s="44"/>
      <c r="AD18" s="44"/>
      <c r="AE18" s="44"/>
      <c r="AF18" s="44"/>
      <c r="AG18" s="44"/>
      <c r="AH18" s="44">
        <f>IFERROR(__xludf.DUMMYFUNCTION("""COMPUTED_VALUE"""),1.0)</f>
        <v>1</v>
      </c>
      <c r="AI18" s="44"/>
      <c r="AJ18" s="44">
        <f>IFERROR(__xludf.DUMMYFUNCTION("""COMPUTED_VALUE"""),1.0)</f>
        <v>1</v>
      </c>
      <c r="AK18" s="44">
        <f>IFERROR(__xludf.DUMMYFUNCTION("""COMPUTED_VALUE"""),1.0)</f>
        <v>1</v>
      </c>
      <c r="AL18" s="44">
        <f>IFERROR(__xludf.DUMMYFUNCTION("""COMPUTED_VALUE"""),0.0)</f>
        <v>0</v>
      </c>
      <c r="AM18" s="44">
        <f>IFERROR(__xludf.DUMMYFUNCTION("""COMPUTED_VALUE"""),33.0)</f>
        <v>33</v>
      </c>
      <c r="AN18" s="44"/>
      <c r="AO18" s="44"/>
      <c r="AP18" s="44"/>
      <c r="AQ18" s="44"/>
      <c r="AR18" s="44">
        <f>IFERROR(__xludf.DUMMYFUNCTION("""COMPUTED_VALUE"""),175.0)</f>
        <v>175</v>
      </c>
      <c r="AS18" s="44"/>
      <c r="AT18" s="44"/>
      <c r="AU18" s="44">
        <f>IFERROR(__xludf.DUMMYFUNCTION("""COMPUTED_VALUE"""),26.0)</f>
        <v>26</v>
      </c>
      <c r="AV18" s="44">
        <f>IFERROR(__xludf.DUMMYFUNCTION("""COMPUTED_VALUE"""),1.0)</f>
        <v>1</v>
      </c>
      <c r="AW18" s="44">
        <f>IFERROR(__xludf.DUMMYFUNCTION("""COMPUTED_VALUE"""),0.0)</f>
        <v>0</v>
      </c>
      <c r="AX18" s="45">
        <f t="shared" si="2"/>
        <v>274</v>
      </c>
    </row>
    <row r="19" ht="15.75" customHeight="1">
      <c r="A19" s="46" t="s">
        <v>9</v>
      </c>
      <c r="B19" s="47" t="s">
        <v>9</v>
      </c>
      <c r="C19" s="48">
        <v>3.0</v>
      </c>
      <c r="D19" s="48">
        <v>588.0</v>
      </c>
      <c r="E19" s="49">
        <f>IFERROR(__xludf.DUMMYFUNCTION("""COMPUTED_VALUE"""),279.0)</f>
        <v>279</v>
      </c>
      <c r="F19" s="49">
        <f>IFERROR(__xludf.DUMMYFUNCTION("""COMPUTED_VALUE"""),4.0)</f>
        <v>4</v>
      </c>
      <c r="G19" s="49">
        <f>IFERROR(__xludf.DUMMYFUNCTION("""COMPUTED_VALUE"""),3.0)</f>
        <v>3</v>
      </c>
      <c r="H19" s="49">
        <f>IFERROR(__xludf.DUMMYFUNCTION("""COMPUTED_VALUE"""),276.0)</f>
        <v>276</v>
      </c>
      <c r="I19" s="44">
        <f>IFERROR(__xludf.DUMMYFUNCTION("""COMPUTED_VALUE"""),1.0)</f>
        <v>1</v>
      </c>
      <c r="J19" s="44">
        <f>IFERROR(__xludf.DUMMYFUNCTION("""COMPUTED_VALUE"""),2.0)</f>
        <v>2</v>
      </c>
      <c r="K19" s="44">
        <f>IFERROR(__xludf.DUMMYFUNCTION("""COMPUTED_VALUE"""),5.0)</f>
        <v>5</v>
      </c>
      <c r="L19" s="44">
        <f>IFERROR(__xludf.DUMMYFUNCTION("""COMPUTED_VALUE"""),1.0)</f>
        <v>1</v>
      </c>
      <c r="M19" s="44">
        <f>IFERROR(__xludf.DUMMYFUNCTION("""COMPUTED_VALUE"""),1.0)</f>
        <v>1</v>
      </c>
      <c r="N19" s="44"/>
      <c r="O19" s="44"/>
      <c r="P19" s="44"/>
      <c r="Q19" s="44">
        <f>IFERROR(__xludf.DUMMYFUNCTION("""COMPUTED_VALUE"""),1.0)</f>
        <v>1</v>
      </c>
      <c r="R19" s="44">
        <f>IFERROR(__xludf.DUMMYFUNCTION("""COMPUTED_VALUE"""),26.0)</f>
        <v>26</v>
      </c>
      <c r="S19" s="44">
        <f>IFERROR(__xludf.DUMMYFUNCTION("""COMPUTED_VALUE"""),4.0)</f>
        <v>4</v>
      </c>
      <c r="T19" s="44"/>
      <c r="U19" s="44"/>
      <c r="V19" s="44">
        <f>IFERROR(__xludf.DUMMYFUNCTION("""COMPUTED_VALUE"""),1.0)</f>
        <v>1</v>
      </c>
      <c r="W19" s="44">
        <f>IFERROR(__xludf.DUMMYFUNCTION("""COMPUTED_VALUE"""),1.0)</f>
        <v>1</v>
      </c>
      <c r="X19" s="44"/>
      <c r="Y19" s="44">
        <f>IFERROR(__xludf.DUMMYFUNCTION("""COMPUTED_VALUE"""),1.0)</f>
        <v>1</v>
      </c>
      <c r="Z19" s="44"/>
      <c r="AA19" s="44"/>
      <c r="AB19" s="44">
        <f>IFERROR(__xludf.DUMMYFUNCTION("""COMPUTED_VALUE"""),2.0)</f>
        <v>2</v>
      </c>
      <c r="AC19" s="44"/>
      <c r="AD19" s="44"/>
      <c r="AE19" s="44"/>
      <c r="AF19" s="44"/>
      <c r="AG19" s="44"/>
      <c r="AH19" s="44"/>
      <c r="AI19" s="44"/>
      <c r="AJ19" s="44"/>
      <c r="AK19" s="44">
        <f>IFERROR(__xludf.DUMMYFUNCTION("""COMPUTED_VALUE"""),2.0)</f>
        <v>2</v>
      </c>
      <c r="AL19" s="44"/>
      <c r="AM19" s="44">
        <f>IFERROR(__xludf.DUMMYFUNCTION("""COMPUTED_VALUE"""),23.0)</f>
        <v>23</v>
      </c>
      <c r="AN19" s="44">
        <f>IFERROR(__xludf.DUMMYFUNCTION("""COMPUTED_VALUE"""),1.0)</f>
        <v>1</v>
      </c>
      <c r="AO19" s="44"/>
      <c r="AP19" s="44"/>
      <c r="AQ19" s="44">
        <f>IFERROR(__xludf.DUMMYFUNCTION("""COMPUTED_VALUE"""),2.0)</f>
        <v>2</v>
      </c>
      <c r="AR19" s="44">
        <f>IFERROR(__xludf.DUMMYFUNCTION("""COMPUTED_VALUE"""),168.0)</f>
        <v>168</v>
      </c>
      <c r="AS19" s="44">
        <f>IFERROR(__xludf.DUMMYFUNCTION("""COMPUTED_VALUE"""),2.0)</f>
        <v>2</v>
      </c>
      <c r="AT19" s="44"/>
      <c r="AU19" s="44">
        <f>IFERROR(__xludf.DUMMYFUNCTION("""COMPUTED_VALUE"""),30.0)</f>
        <v>30</v>
      </c>
      <c r="AV19" s="44">
        <f>IFERROR(__xludf.DUMMYFUNCTION("""COMPUTED_VALUE"""),2.0)</f>
        <v>2</v>
      </c>
      <c r="AW19" s="44">
        <f>IFERROR(__xludf.DUMMYFUNCTION("""COMPUTED_VALUE"""),0.0)</f>
        <v>0</v>
      </c>
      <c r="AX19" s="45">
        <f t="shared" si="2"/>
        <v>276</v>
      </c>
    </row>
    <row r="20" ht="15.75" customHeight="1">
      <c r="A20" s="46" t="s">
        <v>9</v>
      </c>
      <c r="B20" s="47" t="s">
        <v>9</v>
      </c>
      <c r="C20" s="48">
        <v>4.0</v>
      </c>
      <c r="D20" s="48">
        <v>584.0</v>
      </c>
      <c r="E20" s="49">
        <f>IFERROR(__xludf.DUMMYFUNCTION("""COMPUTED_VALUE"""),259.0)</f>
        <v>259</v>
      </c>
      <c r="F20" s="49">
        <f>IFERROR(__xludf.DUMMYFUNCTION("""COMPUTED_VALUE"""),3.0)</f>
        <v>3</v>
      </c>
      <c r="G20" s="49">
        <f>IFERROR(__xludf.DUMMYFUNCTION("""COMPUTED_VALUE"""),1.0)</f>
        <v>1</v>
      </c>
      <c r="H20" s="49">
        <f>IFERROR(__xludf.DUMMYFUNCTION("""COMPUTED_VALUE"""),258.0)</f>
        <v>258</v>
      </c>
      <c r="I20" s="44">
        <f>IFERROR(__xludf.DUMMYFUNCTION("""COMPUTED_VALUE"""),1.0)</f>
        <v>1</v>
      </c>
      <c r="J20" s="44"/>
      <c r="K20" s="44">
        <f>IFERROR(__xludf.DUMMYFUNCTION("""COMPUTED_VALUE"""),5.0)</f>
        <v>5</v>
      </c>
      <c r="L20" s="44">
        <f>IFERROR(__xludf.DUMMYFUNCTION("""COMPUTED_VALUE"""),1.0)</f>
        <v>1</v>
      </c>
      <c r="M20" s="44">
        <f>IFERROR(__xludf.DUMMYFUNCTION("""COMPUTED_VALUE"""),2.0)</f>
        <v>2</v>
      </c>
      <c r="N20" s="44">
        <f>IFERROR(__xludf.DUMMYFUNCTION("""COMPUTED_VALUE"""),0.0)</f>
        <v>0</v>
      </c>
      <c r="O20" s="44"/>
      <c r="P20" s="44"/>
      <c r="Q20" s="44">
        <f>IFERROR(__xludf.DUMMYFUNCTION("""COMPUTED_VALUE"""),1.0)</f>
        <v>1</v>
      </c>
      <c r="R20" s="44">
        <f>IFERROR(__xludf.DUMMYFUNCTION("""COMPUTED_VALUE"""),23.0)</f>
        <v>23</v>
      </c>
      <c r="S20" s="44"/>
      <c r="T20" s="44"/>
      <c r="U20" s="44"/>
      <c r="V20" s="44"/>
      <c r="W20" s="44"/>
      <c r="X20" s="44"/>
      <c r="Y20" s="44"/>
      <c r="Z20" s="44"/>
      <c r="AA20" s="44">
        <f>IFERROR(__xludf.DUMMYFUNCTION("""COMPUTED_VALUE"""),2.0)</f>
        <v>2</v>
      </c>
      <c r="AB20" s="44"/>
      <c r="AC20" s="44"/>
      <c r="AD20" s="44">
        <f>IFERROR(__xludf.DUMMYFUNCTION("""COMPUTED_VALUE"""),1.0)</f>
        <v>1</v>
      </c>
      <c r="AE20" s="44">
        <f>IFERROR(__xludf.DUMMYFUNCTION("""COMPUTED_VALUE"""),1.0)</f>
        <v>1</v>
      </c>
      <c r="AF20" s="44"/>
      <c r="AG20" s="44">
        <f>IFERROR(__xludf.DUMMYFUNCTION("""COMPUTED_VALUE"""),1.0)</f>
        <v>1</v>
      </c>
      <c r="AH20" s="44"/>
      <c r="AI20" s="44"/>
      <c r="AJ20" s="44"/>
      <c r="AK20" s="44"/>
      <c r="AL20" s="44"/>
      <c r="AM20" s="44">
        <f>IFERROR(__xludf.DUMMYFUNCTION("""COMPUTED_VALUE"""),16.0)</f>
        <v>16</v>
      </c>
      <c r="AN20" s="44">
        <f>IFERROR(__xludf.DUMMYFUNCTION("""COMPUTED_VALUE"""),1.0)</f>
        <v>1</v>
      </c>
      <c r="AO20" s="44"/>
      <c r="AP20" s="44">
        <f>IFERROR(__xludf.DUMMYFUNCTION("""COMPUTED_VALUE"""),1.0)</f>
        <v>1</v>
      </c>
      <c r="AQ20" s="44"/>
      <c r="AR20" s="44">
        <f>IFERROR(__xludf.DUMMYFUNCTION("""COMPUTED_VALUE"""),169.0)</f>
        <v>169</v>
      </c>
      <c r="AS20" s="44">
        <f>IFERROR(__xludf.DUMMYFUNCTION("""COMPUTED_VALUE"""),3.0)</f>
        <v>3</v>
      </c>
      <c r="AT20" s="44"/>
      <c r="AU20" s="44">
        <f>IFERROR(__xludf.DUMMYFUNCTION("""COMPUTED_VALUE"""),28.0)</f>
        <v>28</v>
      </c>
      <c r="AV20" s="44">
        <f>IFERROR(__xludf.DUMMYFUNCTION("""COMPUTED_VALUE"""),2.0)</f>
        <v>2</v>
      </c>
      <c r="AW20" s="44">
        <f>IFERROR(__xludf.DUMMYFUNCTION("""COMPUTED_VALUE"""),0.0)</f>
        <v>0</v>
      </c>
      <c r="AX20" s="45">
        <f t="shared" si="2"/>
        <v>258</v>
      </c>
    </row>
    <row r="21" ht="15.75" customHeight="1">
      <c r="A21" s="46" t="s">
        <v>9</v>
      </c>
      <c r="B21" s="47" t="s">
        <v>9</v>
      </c>
      <c r="C21" s="48">
        <v>5.0</v>
      </c>
      <c r="D21" s="48">
        <v>589.0</v>
      </c>
      <c r="E21" s="49">
        <f>IFERROR(__xludf.DUMMYFUNCTION("""COMPUTED_VALUE"""),272.0)</f>
        <v>272</v>
      </c>
      <c r="F21" s="49">
        <f>IFERROR(__xludf.DUMMYFUNCTION("""COMPUTED_VALUE"""),3.0)</f>
        <v>3</v>
      </c>
      <c r="G21" s="49">
        <f>IFERROR(__xludf.DUMMYFUNCTION("""COMPUTED_VALUE"""),0.0)</f>
        <v>0</v>
      </c>
      <c r="H21" s="49">
        <f>IFERROR(__xludf.DUMMYFUNCTION("""COMPUTED_VALUE"""),272.0)</f>
        <v>272</v>
      </c>
      <c r="I21" s="44">
        <f>IFERROR(__xludf.DUMMYFUNCTION("""COMPUTED_VALUE"""),2.0)</f>
        <v>2</v>
      </c>
      <c r="J21" s="44">
        <f>IFERROR(__xludf.DUMMYFUNCTION("""COMPUTED_VALUE"""),1.0)</f>
        <v>1</v>
      </c>
      <c r="K21" s="44">
        <f>IFERROR(__xludf.DUMMYFUNCTION("""COMPUTED_VALUE"""),4.0)</f>
        <v>4</v>
      </c>
      <c r="L21" s="44">
        <f>IFERROR(__xludf.DUMMYFUNCTION("""COMPUTED_VALUE"""),0.0)</f>
        <v>0</v>
      </c>
      <c r="M21" s="44">
        <f>IFERROR(__xludf.DUMMYFUNCTION("""COMPUTED_VALUE"""),2.0)</f>
        <v>2</v>
      </c>
      <c r="N21" s="44">
        <f>IFERROR(__xludf.DUMMYFUNCTION("""COMPUTED_VALUE"""),0.0)</f>
        <v>0</v>
      </c>
      <c r="O21" s="44">
        <f>IFERROR(__xludf.DUMMYFUNCTION("""COMPUTED_VALUE"""),0.0)</f>
        <v>0</v>
      </c>
      <c r="P21" s="44">
        <f>IFERROR(__xludf.DUMMYFUNCTION("""COMPUTED_VALUE"""),1.0)</f>
        <v>1</v>
      </c>
      <c r="Q21" s="44">
        <f>IFERROR(__xludf.DUMMYFUNCTION("""COMPUTED_VALUE"""),2.0)</f>
        <v>2</v>
      </c>
      <c r="R21" s="44">
        <f>IFERROR(__xludf.DUMMYFUNCTION("""COMPUTED_VALUE"""),30.0)</f>
        <v>30</v>
      </c>
      <c r="S21" s="44">
        <f>IFERROR(__xludf.DUMMYFUNCTION("""COMPUTED_VALUE"""),0.0)</f>
        <v>0</v>
      </c>
      <c r="T21" s="44">
        <f>IFERROR(__xludf.DUMMYFUNCTION("""COMPUTED_VALUE"""),0.0)</f>
        <v>0</v>
      </c>
      <c r="U21" s="44">
        <f>IFERROR(__xludf.DUMMYFUNCTION("""COMPUTED_VALUE"""),0.0)</f>
        <v>0</v>
      </c>
      <c r="V21" s="44">
        <f>IFERROR(__xludf.DUMMYFUNCTION("""COMPUTED_VALUE"""),0.0)</f>
        <v>0</v>
      </c>
      <c r="W21" s="44">
        <f>IFERROR(__xludf.DUMMYFUNCTION("""COMPUTED_VALUE"""),0.0)</f>
        <v>0</v>
      </c>
      <c r="X21" s="44">
        <f>IFERROR(__xludf.DUMMYFUNCTION("""COMPUTED_VALUE"""),0.0)</f>
        <v>0</v>
      </c>
      <c r="Y21" s="44">
        <f>IFERROR(__xludf.DUMMYFUNCTION("""COMPUTED_VALUE"""),2.0)</f>
        <v>2</v>
      </c>
      <c r="Z21" s="44">
        <f>IFERROR(__xludf.DUMMYFUNCTION("""COMPUTED_VALUE"""),3.0)</f>
        <v>3</v>
      </c>
      <c r="AA21" s="44">
        <f>IFERROR(__xludf.DUMMYFUNCTION("""COMPUTED_VALUE"""),1.0)</f>
        <v>1</v>
      </c>
      <c r="AB21" s="44">
        <f>IFERROR(__xludf.DUMMYFUNCTION("""COMPUTED_VALUE"""),0.0)</f>
        <v>0</v>
      </c>
      <c r="AC21" s="44">
        <f>IFERROR(__xludf.DUMMYFUNCTION("""COMPUTED_VALUE"""),4.0)</f>
        <v>4</v>
      </c>
      <c r="AD21" s="44">
        <f>IFERROR(__xludf.DUMMYFUNCTION("""COMPUTED_VALUE"""),2.0)</f>
        <v>2</v>
      </c>
      <c r="AE21" s="44">
        <f>IFERROR(__xludf.DUMMYFUNCTION("""COMPUTED_VALUE"""),1.0)</f>
        <v>1</v>
      </c>
      <c r="AF21" s="44">
        <f>IFERROR(__xludf.DUMMYFUNCTION("""COMPUTED_VALUE"""),0.0)</f>
        <v>0</v>
      </c>
      <c r="AG21" s="44">
        <f>IFERROR(__xludf.DUMMYFUNCTION("""COMPUTED_VALUE"""),0.0)</f>
        <v>0</v>
      </c>
      <c r="AH21" s="44">
        <f>IFERROR(__xludf.DUMMYFUNCTION("""COMPUTED_VALUE"""),0.0)</f>
        <v>0</v>
      </c>
      <c r="AI21" s="44">
        <f>IFERROR(__xludf.DUMMYFUNCTION("""COMPUTED_VALUE"""),0.0)</f>
        <v>0</v>
      </c>
      <c r="AJ21" s="44">
        <f>IFERROR(__xludf.DUMMYFUNCTION("""COMPUTED_VALUE"""),1.0)</f>
        <v>1</v>
      </c>
      <c r="AK21" s="44">
        <f>IFERROR(__xludf.DUMMYFUNCTION("""COMPUTED_VALUE"""),0.0)</f>
        <v>0</v>
      </c>
      <c r="AL21" s="44">
        <f>IFERROR(__xludf.DUMMYFUNCTION("""COMPUTED_VALUE"""),0.0)</f>
        <v>0</v>
      </c>
      <c r="AM21" s="44">
        <f>IFERROR(__xludf.DUMMYFUNCTION("""COMPUTED_VALUE"""),19.0)</f>
        <v>19</v>
      </c>
      <c r="AN21" s="44">
        <f>IFERROR(__xludf.DUMMYFUNCTION("""COMPUTED_VALUE"""),0.0)</f>
        <v>0</v>
      </c>
      <c r="AO21" s="44">
        <f>IFERROR(__xludf.DUMMYFUNCTION("""COMPUTED_VALUE"""),0.0)</f>
        <v>0</v>
      </c>
      <c r="AP21" s="44">
        <f>IFERROR(__xludf.DUMMYFUNCTION("""COMPUTED_VALUE"""),0.0)</f>
        <v>0</v>
      </c>
      <c r="AQ21" s="44">
        <f>IFERROR(__xludf.DUMMYFUNCTION("""COMPUTED_VALUE"""),0.0)</f>
        <v>0</v>
      </c>
      <c r="AR21" s="44">
        <f>IFERROR(__xludf.DUMMYFUNCTION("""COMPUTED_VALUE"""),172.0)</f>
        <v>172</v>
      </c>
      <c r="AS21" s="44">
        <f>IFERROR(__xludf.DUMMYFUNCTION("""COMPUTED_VALUE"""),1.0)</f>
        <v>1</v>
      </c>
      <c r="AT21" s="44">
        <f>IFERROR(__xludf.DUMMYFUNCTION("""COMPUTED_VALUE"""),0.0)</f>
        <v>0</v>
      </c>
      <c r="AU21" s="44">
        <f>IFERROR(__xludf.DUMMYFUNCTION("""COMPUTED_VALUE"""),26.0)</f>
        <v>26</v>
      </c>
      <c r="AV21" s="44">
        <f>IFERROR(__xludf.DUMMYFUNCTION("""COMPUTED_VALUE"""),1.0)</f>
        <v>1</v>
      </c>
      <c r="AW21" s="44">
        <f>IFERROR(__xludf.DUMMYFUNCTION("""COMPUTED_VALUE"""),1.0)</f>
        <v>1</v>
      </c>
      <c r="AX21" s="45">
        <f t="shared" si="2"/>
        <v>276</v>
      </c>
    </row>
    <row r="22" ht="15.75" customHeight="1">
      <c r="A22" s="46" t="s">
        <v>9</v>
      </c>
      <c r="B22" s="47" t="s">
        <v>9</v>
      </c>
      <c r="C22" s="48">
        <v>6.0</v>
      </c>
      <c r="D22" s="48">
        <v>586.0</v>
      </c>
      <c r="E22" s="49">
        <f>IFERROR(__xludf.DUMMYFUNCTION("""COMPUTED_VALUE"""),268.0)</f>
        <v>268</v>
      </c>
      <c r="F22" s="49">
        <f>IFERROR(__xludf.DUMMYFUNCTION("""COMPUTED_VALUE"""),6.0)</f>
        <v>6</v>
      </c>
      <c r="G22" s="49">
        <f>IFERROR(__xludf.DUMMYFUNCTION("""COMPUTED_VALUE"""),2.0)</f>
        <v>2</v>
      </c>
      <c r="H22" s="49">
        <f>IFERROR(__xludf.DUMMYFUNCTION("""COMPUTED_VALUE"""),266.0)</f>
        <v>266</v>
      </c>
      <c r="I22" s="44">
        <f>IFERROR(__xludf.DUMMYFUNCTION("""COMPUTED_VALUE"""),0.0)</f>
        <v>0</v>
      </c>
      <c r="J22" s="44">
        <f>IFERROR(__xludf.DUMMYFUNCTION("""COMPUTED_VALUE"""),1.0)</f>
        <v>1</v>
      </c>
      <c r="K22" s="44">
        <f>IFERROR(__xludf.DUMMYFUNCTION("""COMPUTED_VALUE"""),3.0)</f>
        <v>3</v>
      </c>
      <c r="L22" s="44"/>
      <c r="M22" s="44">
        <f>IFERROR(__xludf.DUMMYFUNCTION("""COMPUTED_VALUE"""),2.0)</f>
        <v>2</v>
      </c>
      <c r="N22" s="44"/>
      <c r="O22" s="44"/>
      <c r="P22" s="44"/>
      <c r="Q22" s="44"/>
      <c r="R22" s="44">
        <f>IFERROR(__xludf.DUMMYFUNCTION("""COMPUTED_VALUE"""),27.0)</f>
        <v>27</v>
      </c>
      <c r="S22" s="44">
        <f>IFERROR(__xludf.DUMMYFUNCTION("""COMPUTED_VALUE"""),2.0)</f>
        <v>2</v>
      </c>
      <c r="T22" s="44">
        <f>IFERROR(__xludf.DUMMYFUNCTION("""COMPUTED_VALUE"""),1.0)</f>
        <v>1</v>
      </c>
      <c r="U22" s="44"/>
      <c r="V22" s="44"/>
      <c r="W22" s="44"/>
      <c r="X22" s="44">
        <f>IFERROR(__xludf.DUMMYFUNCTION("""COMPUTED_VALUE"""),1.0)</f>
        <v>1</v>
      </c>
      <c r="Y22" s="44">
        <f>IFERROR(__xludf.DUMMYFUNCTION("""COMPUTED_VALUE"""),1.0)</f>
        <v>1</v>
      </c>
      <c r="Z22" s="44"/>
      <c r="AA22" s="44">
        <f>IFERROR(__xludf.DUMMYFUNCTION("""COMPUTED_VALUE"""),2.0)</f>
        <v>2</v>
      </c>
      <c r="AB22" s="44"/>
      <c r="AC22" s="44"/>
      <c r="AD22" s="44">
        <f>IFERROR(__xludf.DUMMYFUNCTION("""COMPUTED_VALUE"""),1.0)</f>
        <v>1</v>
      </c>
      <c r="AE22" s="44"/>
      <c r="AF22" s="44"/>
      <c r="AG22" s="44"/>
      <c r="AH22" s="44">
        <f>IFERROR(__xludf.DUMMYFUNCTION("""COMPUTED_VALUE"""),1.0)</f>
        <v>1</v>
      </c>
      <c r="AI22" s="44">
        <f>IFERROR(__xludf.DUMMYFUNCTION("""COMPUTED_VALUE"""),1.0)</f>
        <v>1</v>
      </c>
      <c r="AJ22" s="44">
        <f>IFERROR(__xludf.DUMMYFUNCTION("""COMPUTED_VALUE"""),0.0)</f>
        <v>0</v>
      </c>
      <c r="AK22" s="44"/>
      <c r="AL22" s="44"/>
      <c r="AM22" s="44">
        <f>IFERROR(__xludf.DUMMYFUNCTION("""COMPUTED_VALUE"""),40.0)</f>
        <v>40</v>
      </c>
      <c r="AN22" s="44">
        <f>IFERROR(__xludf.DUMMYFUNCTION("""COMPUTED_VALUE"""),1.0)</f>
        <v>1</v>
      </c>
      <c r="AO22" s="44"/>
      <c r="AP22" s="44"/>
      <c r="AQ22" s="44"/>
      <c r="AR22" s="44">
        <f>IFERROR(__xludf.DUMMYFUNCTION("""COMPUTED_VALUE"""),156.0)</f>
        <v>156</v>
      </c>
      <c r="AS22" s="44">
        <f>IFERROR(__xludf.DUMMYFUNCTION("""COMPUTED_VALUE"""),4.0)</f>
        <v>4</v>
      </c>
      <c r="AT22" s="44"/>
      <c r="AU22" s="44">
        <f>IFERROR(__xludf.DUMMYFUNCTION("""COMPUTED_VALUE"""),21.0)</f>
        <v>21</v>
      </c>
      <c r="AV22" s="44"/>
      <c r="AW22" s="44">
        <f>IFERROR(__xludf.DUMMYFUNCTION("""COMPUTED_VALUE"""),1.0)</f>
        <v>1</v>
      </c>
      <c r="AX22" s="45">
        <f t="shared" si="2"/>
        <v>266</v>
      </c>
    </row>
    <row r="23" ht="15.75" customHeight="1">
      <c r="A23" s="46" t="s">
        <v>9</v>
      </c>
      <c r="B23" s="47" t="s">
        <v>72</v>
      </c>
      <c r="C23" s="48">
        <v>1.0</v>
      </c>
      <c r="D23" s="48">
        <v>517.0</v>
      </c>
      <c r="E23" s="49">
        <f>IFERROR(__xludf.DUMMYFUNCTION("""COMPUTED_VALUE"""),293.0)</f>
        <v>293</v>
      </c>
      <c r="F23" s="49">
        <f>IFERROR(__xludf.DUMMYFUNCTION("""COMPUTED_VALUE"""),4.0)</f>
        <v>4</v>
      </c>
      <c r="G23" s="49">
        <f>IFERROR(__xludf.DUMMYFUNCTION("""COMPUTED_VALUE"""),5.0)</f>
        <v>5</v>
      </c>
      <c r="H23" s="49">
        <f>IFERROR(__xludf.DUMMYFUNCTION("""COMPUTED_VALUE"""),288.0)</f>
        <v>288</v>
      </c>
      <c r="I23" s="44">
        <f>IFERROR(__xludf.DUMMYFUNCTION("""COMPUTED_VALUE"""),0.0)</f>
        <v>0</v>
      </c>
      <c r="J23" s="44">
        <f>IFERROR(__xludf.DUMMYFUNCTION("""COMPUTED_VALUE"""),1.0)</f>
        <v>1</v>
      </c>
      <c r="K23" s="44">
        <f>IFERROR(__xludf.DUMMYFUNCTION("""COMPUTED_VALUE"""),1.0)</f>
        <v>1</v>
      </c>
      <c r="L23" s="44">
        <f>IFERROR(__xludf.DUMMYFUNCTION("""COMPUTED_VALUE"""),0.0)</f>
        <v>0</v>
      </c>
      <c r="M23" s="44">
        <f>IFERROR(__xludf.DUMMYFUNCTION("""COMPUTED_VALUE"""),0.0)</f>
        <v>0</v>
      </c>
      <c r="N23" s="44">
        <f>IFERROR(__xludf.DUMMYFUNCTION("""COMPUTED_VALUE"""),0.0)</f>
        <v>0</v>
      </c>
      <c r="O23" s="44">
        <f>IFERROR(__xludf.DUMMYFUNCTION("""COMPUTED_VALUE"""),0.0)</f>
        <v>0</v>
      </c>
      <c r="P23" s="44">
        <f>IFERROR(__xludf.DUMMYFUNCTION("""COMPUTED_VALUE"""),0.0)</f>
        <v>0</v>
      </c>
      <c r="Q23" s="44">
        <f>IFERROR(__xludf.DUMMYFUNCTION("""COMPUTED_VALUE"""),1.0)</f>
        <v>1</v>
      </c>
      <c r="R23" s="44">
        <f>IFERROR(__xludf.DUMMYFUNCTION("""COMPUTED_VALUE"""),0.0)</f>
        <v>0</v>
      </c>
      <c r="S23" s="44">
        <f>IFERROR(__xludf.DUMMYFUNCTION("""COMPUTED_VALUE"""),0.0)</f>
        <v>0</v>
      </c>
      <c r="T23" s="44">
        <f>IFERROR(__xludf.DUMMYFUNCTION("""COMPUTED_VALUE"""),0.0)</f>
        <v>0</v>
      </c>
      <c r="U23" s="44">
        <f>IFERROR(__xludf.DUMMYFUNCTION("""COMPUTED_VALUE"""),0.0)</f>
        <v>0</v>
      </c>
      <c r="V23" s="44">
        <f>IFERROR(__xludf.DUMMYFUNCTION("""COMPUTED_VALUE"""),0.0)</f>
        <v>0</v>
      </c>
      <c r="W23" s="44">
        <f>IFERROR(__xludf.DUMMYFUNCTION("""COMPUTED_VALUE"""),1.0)</f>
        <v>1</v>
      </c>
      <c r="X23" s="44">
        <f>IFERROR(__xludf.DUMMYFUNCTION("""COMPUTED_VALUE"""),0.0)</f>
        <v>0</v>
      </c>
      <c r="Y23" s="44">
        <f>IFERROR(__xludf.DUMMYFUNCTION("""COMPUTED_VALUE"""),0.0)</f>
        <v>0</v>
      </c>
      <c r="Z23" s="44">
        <f>IFERROR(__xludf.DUMMYFUNCTION("""COMPUTED_VALUE"""),0.0)</f>
        <v>0</v>
      </c>
      <c r="AA23" s="44">
        <f>IFERROR(__xludf.DUMMYFUNCTION("""COMPUTED_VALUE"""),0.0)</f>
        <v>0</v>
      </c>
      <c r="AB23" s="44">
        <f>IFERROR(__xludf.DUMMYFUNCTION("""COMPUTED_VALUE"""),1.0)</f>
        <v>1</v>
      </c>
      <c r="AC23" s="44">
        <f>IFERROR(__xludf.DUMMYFUNCTION("""COMPUTED_VALUE"""),0.0)</f>
        <v>0</v>
      </c>
      <c r="AD23" s="44">
        <f>IFERROR(__xludf.DUMMYFUNCTION("""COMPUTED_VALUE"""),1.0)</f>
        <v>1</v>
      </c>
      <c r="AE23" s="44">
        <f>IFERROR(__xludf.DUMMYFUNCTION("""COMPUTED_VALUE"""),0.0)</f>
        <v>0</v>
      </c>
      <c r="AF23" s="44">
        <f>IFERROR(__xludf.DUMMYFUNCTION("""COMPUTED_VALUE"""),0.0)</f>
        <v>0</v>
      </c>
      <c r="AG23" s="44">
        <f>IFERROR(__xludf.DUMMYFUNCTION("""COMPUTED_VALUE"""),0.0)</f>
        <v>0</v>
      </c>
      <c r="AH23" s="44">
        <f>IFERROR(__xludf.DUMMYFUNCTION("""COMPUTED_VALUE"""),0.0)</f>
        <v>0</v>
      </c>
      <c r="AI23" s="44">
        <f>IFERROR(__xludf.DUMMYFUNCTION("""COMPUTED_VALUE"""),0.0)</f>
        <v>0</v>
      </c>
      <c r="AJ23" s="44">
        <f>IFERROR(__xludf.DUMMYFUNCTION("""COMPUTED_VALUE"""),0.0)</f>
        <v>0</v>
      </c>
      <c r="AK23" s="44">
        <f>IFERROR(__xludf.DUMMYFUNCTION("""COMPUTED_VALUE"""),0.0)</f>
        <v>0</v>
      </c>
      <c r="AL23" s="44">
        <f>IFERROR(__xludf.DUMMYFUNCTION("""COMPUTED_VALUE"""),1.0)</f>
        <v>1</v>
      </c>
      <c r="AM23" s="44">
        <f>IFERROR(__xludf.DUMMYFUNCTION("""COMPUTED_VALUE"""),15.0)</f>
        <v>15</v>
      </c>
      <c r="AN23" s="44">
        <f>IFERROR(__xludf.DUMMYFUNCTION("""COMPUTED_VALUE"""),3.0)</f>
        <v>3</v>
      </c>
      <c r="AO23" s="44">
        <f>IFERROR(__xludf.DUMMYFUNCTION("""COMPUTED_VALUE"""),0.0)</f>
        <v>0</v>
      </c>
      <c r="AP23" s="44">
        <f>IFERROR(__xludf.DUMMYFUNCTION("""COMPUTED_VALUE"""),0.0)</f>
        <v>0</v>
      </c>
      <c r="AQ23" s="44">
        <f>IFERROR(__xludf.DUMMYFUNCTION("""COMPUTED_VALUE"""),0.0)</f>
        <v>0</v>
      </c>
      <c r="AR23" s="44">
        <f>IFERROR(__xludf.DUMMYFUNCTION("""COMPUTED_VALUE"""),210.0)</f>
        <v>210</v>
      </c>
      <c r="AS23" s="44">
        <f>IFERROR(__xludf.DUMMYFUNCTION("""COMPUTED_VALUE"""),16.0)</f>
        <v>16</v>
      </c>
      <c r="AT23" s="44">
        <f>IFERROR(__xludf.DUMMYFUNCTION("""COMPUTED_VALUE"""),0.0)</f>
        <v>0</v>
      </c>
      <c r="AU23" s="44">
        <f>IFERROR(__xludf.DUMMYFUNCTION("""COMPUTED_VALUE"""),28.0)</f>
        <v>28</v>
      </c>
      <c r="AV23" s="44">
        <f>IFERROR(__xludf.DUMMYFUNCTION("""COMPUTED_VALUE"""),6.0)</f>
        <v>6</v>
      </c>
      <c r="AW23" s="44">
        <f>IFERROR(__xludf.DUMMYFUNCTION("""COMPUTED_VALUE"""),3.0)</f>
        <v>3</v>
      </c>
      <c r="AX23" s="45">
        <f t="shared" si="2"/>
        <v>288</v>
      </c>
    </row>
    <row r="24" ht="15.75" customHeight="1">
      <c r="A24" s="46" t="s">
        <v>9</v>
      </c>
      <c r="B24" s="47" t="s">
        <v>73</v>
      </c>
      <c r="C24" s="48">
        <v>1.0</v>
      </c>
      <c r="D24" s="48">
        <v>578.0</v>
      </c>
      <c r="E24" s="49">
        <f>IFERROR(__xludf.DUMMYFUNCTION("""COMPUTED_VALUE"""),287.0)</f>
        <v>287</v>
      </c>
      <c r="F24" s="49">
        <f>IFERROR(__xludf.DUMMYFUNCTION("""COMPUTED_VALUE"""),3.0)</f>
        <v>3</v>
      </c>
      <c r="G24" s="49">
        <f>IFERROR(__xludf.DUMMYFUNCTION("""COMPUTED_VALUE"""),3.0)</f>
        <v>3</v>
      </c>
      <c r="H24" s="49">
        <f>IFERROR(__xludf.DUMMYFUNCTION("""COMPUTED_VALUE"""),281.0)</f>
        <v>281</v>
      </c>
      <c r="I24" s="44">
        <f>IFERROR(__xludf.DUMMYFUNCTION("""COMPUTED_VALUE"""),0.0)</f>
        <v>0</v>
      </c>
      <c r="J24" s="44">
        <f>IFERROR(__xludf.DUMMYFUNCTION("""COMPUTED_VALUE"""),0.0)</f>
        <v>0</v>
      </c>
      <c r="K24" s="44">
        <f>IFERROR(__xludf.DUMMYFUNCTION("""COMPUTED_VALUE"""),0.0)</f>
        <v>0</v>
      </c>
      <c r="L24" s="44">
        <f>IFERROR(__xludf.DUMMYFUNCTION("""COMPUTED_VALUE"""),0.0)</f>
        <v>0</v>
      </c>
      <c r="M24" s="44">
        <f>IFERROR(__xludf.DUMMYFUNCTION("""COMPUTED_VALUE"""),0.0)</f>
        <v>0</v>
      </c>
      <c r="N24" s="44">
        <f>IFERROR(__xludf.DUMMYFUNCTION("""COMPUTED_VALUE"""),0.0)</f>
        <v>0</v>
      </c>
      <c r="O24" s="44">
        <f>IFERROR(__xludf.DUMMYFUNCTION("""COMPUTED_VALUE"""),0.0)</f>
        <v>0</v>
      </c>
      <c r="P24" s="44">
        <f>IFERROR(__xludf.DUMMYFUNCTION("""COMPUTED_VALUE"""),1.0)</f>
        <v>1</v>
      </c>
      <c r="Q24" s="44">
        <f>IFERROR(__xludf.DUMMYFUNCTION("""COMPUTED_VALUE"""),0.0)</f>
        <v>0</v>
      </c>
      <c r="R24" s="44">
        <f>IFERROR(__xludf.DUMMYFUNCTION("""COMPUTED_VALUE"""),1.0)</f>
        <v>1</v>
      </c>
      <c r="S24" s="44">
        <f>IFERROR(__xludf.DUMMYFUNCTION("""COMPUTED_VALUE"""),2.0)</f>
        <v>2</v>
      </c>
      <c r="T24" s="44">
        <f>IFERROR(__xludf.DUMMYFUNCTION("""COMPUTED_VALUE"""),0.0)</f>
        <v>0</v>
      </c>
      <c r="U24" s="44">
        <f>IFERROR(__xludf.DUMMYFUNCTION("""COMPUTED_VALUE"""),0.0)</f>
        <v>0</v>
      </c>
      <c r="V24" s="44">
        <f>IFERROR(__xludf.DUMMYFUNCTION("""COMPUTED_VALUE"""),0.0)</f>
        <v>0</v>
      </c>
      <c r="W24" s="44">
        <f>IFERROR(__xludf.DUMMYFUNCTION("""COMPUTED_VALUE"""),0.0)</f>
        <v>0</v>
      </c>
      <c r="X24" s="44">
        <f>IFERROR(__xludf.DUMMYFUNCTION("""COMPUTED_VALUE"""),0.0)</f>
        <v>0</v>
      </c>
      <c r="Y24" s="44">
        <f>IFERROR(__xludf.DUMMYFUNCTION("""COMPUTED_VALUE"""),0.0)</f>
        <v>0</v>
      </c>
      <c r="Z24" s="44">
        <f>IFERROR(__xludf.DUMMYFUNCTION("""COMPUTED_VALUE"""),1.0)</f>
        <v>1</v>
      </c>
      <c r="AA24" s="44">
        <f>IFERROR(__xludf.DUMMYFUNCTION("""COMPUTED_VALUE"""),0.0)</f>
        <v>0</v>
      </c>
      <c r="AB24" s="44">
        <f>IFERROR(__xludf.DUMMYFUNCTION("""COMPUTED_VALUE"""),0.0)</f>
        <v>0</v>
      </c>
      <c r="AC24" s="44">
        <f>IFERROR(__xludf.DUMMYFUNCTION("""COMPUTED_VALUE"""),0.0)</f>
        <v>0</v>
      </c>
      <c r="AD24" s="44">
        <f>IFERROR(__xludf.DUMMYFUNCTION("""COMPUTED_VALUE"""),0.0)</f>
        <v>0</v>
      </c>
      <c r="AE24" s="44">
        <f>IFERROR(__xludf.DUMMYFUNCTION("""COMPUTED_VALUE"""),0.0)</f>
        <v>0</v>
      </c>
      <c r="AF24" s="44">
        <f>IFERROR(__xludf.DUMMYFUNCTION("""COMPUTED_VALUE"""),0.0)</f>
        <v>0</v>
      </c>
      <c r="AG24" s="44">
        <f>IFERROR(__xludf.DUMMYFUNCTION("""COMPUTED_VALUE"""),1.0)</f>
        <v>1</v>
      </c>
      <c r="AH24" s="44">
        <f>IFERROR(__xludf.DUMMYFUNCTION("""COMPUTED_VALUE"""),0.0)</f>
        <v>0</v>
      </c>
      <c r="AI24" s="44">
        <f>IFERROR(__xludf.DUMMYFUNCTION("""COMPUTED_VALUE"""),0.0)</f>
        <v>0</v>
      </c>
      <c r="AJ24" s="44">
        <f>IFERROR(__xludf.DUMMYFUNCTION("""COMPUTED_VALUE"""),0.0)</f>
        <v>0</v>
      </c>
      <c r="AK24" s="44">
        <f>IFERROR(__xludf.DUMMYFUNCTION("""COMPUTED_VALUE"""),0.0)</f>
        <v>0</v>
      </c>
      <c r="AL24" s="44">
        <f>IFERROR(__xludf.DUMMYFUNCTION("""COMPUTED_VALUE"""),0.0)</f>
        <v>0</v>
      </c>
      <c r="AM24" s="44">
        <f>IFERROR(__xludf.DUMMYFUNCTION("""COMPUTED_VALUE"""),93.0)</f>
        <v>93</v>
      </c>
      <c r="AN24" s="44">
        <f>IFERROR(__xludf.DUMMYFUNCTION("""COMPUTED_VALUE"""),0.0)</f>
        <v>0</v>
      </c>
      <c r="AO24" s="44">
        <f>IFERROR(__xludf.DUMMYFUNCTION("""COMPUTED_VALUE"""),1.0)</f>
        <v>1</v>
      </c>
      <c r="AP24" s="44">
        <f>IFERROR(__xludf.DUMMYFUNCTION("""COMPUTED_VALUE"""),0.0)</f>
        <v>0</v>
      </c>
      <c r="AQ24" s="44">
        <f>IFERROR(__xludf.DUMMYFUNCTION("""COMPUTED_VALUE"""),1.0)</f>
        <v>1</v>
      </c>
      <c r="AR24" s="44">
        <f>IFERROR(__xludf.DUMMYFUNCTION("""COMPUTED_VALUE"""),50.0)</f>
        <v>50</v>
      </c>
      <c r="AS24" s="44">
        <f>IFERROR(__xludf.DUMMYFUNCTION("""COMPUTED_VALUE"""),1.0)</f>
        <v>1</v>
      </c>
      <c r="AT24" s="44">
        <f>IFERROR(__xludf.DUMMYFUNCTION("""COMPUTED_VALUE"""),0.0)</f>
        <v>0</v>
      </c>
      <c r="AU24" s="44">
        <f>IFERROR(__xludf.DUMMYFUNCTION("""COMPUTED_VALUE"""),124.0)</f>
        <v>124</v>
      </c>
      <c r="AV24" s="44">
        <f>IFERROR(__xludf.DUMMYFUNCTION("""COMPUTED_VALUE"""),2.0)</f>
        <v>2</v>
      </c>
      <c r="AW24" s="44">
        <f>IFERROR(__xludf.DUMMYFUNCTION("""COMPUTED_VALUE"""),1.0)</f>
        <v>1</v>
      </c>
      <c r="AX24" s="45">
        <f t="shared" si="2"/>
        <v>279</v>
      </c>
    </row>
    <row r="25" ht="15.75" customHeight="1">
      <c r="A25" s="46" t="s">
        <v>9</v>
      </c>
      <c r="B25" s="47" t="s">
        <v>73</v>
      </c>
      <c r="C25" s="48">
        <v>2.0</v>
      </c>
      <c r="D25" s="48">
        <v>578.0</v>
      </c>
      <c r="E25" s="49">
        <f>IFERROR(__xludf.DUMMYFUNCTION("""COMPUTED_VALUE"""),277.0)</f>
        <v>277</v>
      </c>
      <c r="F25" s="49">
        <f>IFERROR(__xludf.DUMMYFUNCTION("""COMPUTED_VALUE"""),0.0)</f>
        <v>0</v>
      </c>
      <c r="G25" s="49">
        <f>IFERROR(__xludf.DUMMYFUNCTION("""COMPUTED_VALUE"""),3.0)</f>
        <v>3</v>
      </c>
      <c r="H25" s="49">
        <f>IFERROR(__xludf.DUMMYFUNCTION("""COMPUTED_VALUE"""),274.0)</f>
        <v>274</v>
      </c>
      <c r="I25" s="44">
        <f>IFERROR(__xludf.DUMMYFUNCTION("""COMPUTED_VALUE"""),1.0)</f>
        <v>1</v>
      </c>
      <c r="J25" s="44">
        <f>IFERROR(__xludf.DUMMYFUNCTION("""COMPUTED_VALUE"""),0.0)</f>
        <v>0</v>
      </c>
      <c r="K25" s="44">
        <f>IFERROR(__xludf.DUMMYFUNCTION("""COMPUTED_VALUE"""),3.0)</f>
        <v>3</v>
      </c>
      <c r="L25" s="44">
        <f>IFERROR(__xludf.DUMMYFUNCTION("""COMPUTED_VALUE"""),0.0)</f>
        <v>0</v>
      </c>
      <c r="M25" s="44">
        <f>IFERROR(__xludf.DUMMYFUNCTION("""COMPUTED_VALUE"""),0.0)</f>
        <v>0</v>
      </c>
      <c r="N25" s="44">
        <f>IFERROR(__xludf.DUMMYFUNCTION("""COMPUTED_VALUE"""),0.0)</f>
        <v>0</v>
      </c>
      <c r="O25" s="44">
        <f>IFERROR(__xludf.DUMMYFUNCTION("""COMPUTED_VALUE"""),0.0)</f>
        <v>0</v>
      </c>
      <c r="P25" s="44">
        <f>IFERROR(__xludf.DUMMYFUNCTION("""COMPUTED_VALUE"""),0.0)</f>
        <v>0</v>
      </c>
      <c r="Q25" s="44">
        <f>IFERROR(__xludf.DUMMYFUNCTION("""COMPUTED_VALUE"""),0.0)</f>
        <v>0</v>
      </c>
      <c r="R25" s="44">
        <f>IFERROR(__xludf.DUMMYFUNCTION("""COMPUTED_VALUE"""),2.0)</f>
        <v>2</v>
      </c>
      <c r="S25" s="44">
        <f>IFERROR(__xludf.DUMMYFUNCTION("""COMPUTED_VALUE"""),3.0)</f>
        <v>3</v>
      </c>
      <c r="T25" s="44">
        <f>IFERROR(__xludf.DUMMYFUNCTION("""COMPUTED_VALUE"""),0.0)</f>
        <v>0</v>
      </c>
      <c r="U25" s="44">
        <f>IFERROR(__xludf.DUMMYFUNCTION("""COMPUTED_VALUE"""),0.0)</f>
        <v>0</v>
      </c>
      <c r="V25" s="44">
        <f>IFERROR(__xludf.DUMMYFUNCTION("""COMPUTED_VALUE"""),0.0)</f>
        <v>0</v>
      </c>
      <c r="W25" s="44">
        <f>IFERROR(__xludf.DUMMYFUNCTION("""COMPUTED_VALUE"""),0.0)</f>
        <v>0</v>
      </c>
      <c r="X25" s="44">
        <f>IFERROR(__xludf.DUMMYFUNCTION("""COMPUTED_VALUE"""),0.0)</f>
        <v>0</v>
      </c>
      <c r="Y25" s="44">
        <f>IFERROR(__xludf.DUMMYFUNCTION("""COMPUTED_VALUE"""),0.0)</f>
        <v>0</v>
      </c>
      <c r="Z25" s="44">
        <f>IFERROR(__xludf.DUMMYFUNCTION("""COMPUTED_VALUE"""),0.0)</f>
        <v>0</v>
      </c>
      <c r="AA25" s="44">
        <f>IFERROR(__xludf.DUMMYFUNCTION("""COMPUTED_VALUE"""),0.0)</f>
        <v>0</v>
      </c>
      <c r="AB25" s="44">
        <f>IFERROR(__xludf.DUMMYFUNCTION("""COMPUTED_VALUE"""),0.0)</f>
        <v>0</v>
      </c>
      <c r="AC25" s="44">
        <f>IFERROR(__xludf.DUMMYFUNCTION("""COMPUTED_VALUE"""),0.0)</f>
        <v>0</v>
      </c>
      <c r="AD25" s="44">
        <f>IFERROR(__xludf.DUMMYFUNCTION("""COMPUTED_VALUE"""),1.0)</f>
        <v>1</v>
      </c>
      <c r="AE25" s="44">
        <f>IFERROR(__xludf.DUMMYFUNCTION("""COMPUTED_VALUE"""),0.0)</f>
        <v>0</v>
      </c>
      <c r="AF25" s="44">
        <f>IFERROR(__xludf.DUMMYFUNCTION("""COMPUTED_VALUE"""),0.0)</f>
        <v>0</v>
      </c>
      <c r="AG25" s="44">
        <f>IFERROR(__xludf.DUMMYFUNCTION("""COMPUTED_VALUE"""),0.0)</f>
        <v>0</v>
      </c>
      <c r="AH25" s="44">
        <f>IFERROR(__xludf.DUMMYFUNCTION("""COMPUTED_VALUE"""),0.0)</f>
        <v>0</v>
      </c>
      <c r="AI25" s="44">
        <f>IFERROR(__xludf.DUMMYFUNCTION("""COMPUTED_VALUE"""),2.0)</f>
        <v>2</v>
      </c>
      <c r="AJ25" s="44">
        <f>IFERROR(__xludf.DUMMYFUNCTION("""COMPUTED_VALUE"""),1.0)</f>
        <v>1</v>
      </c>
      <c r="AK25" s="44">
        <f>IFERROR(__xludf.DUMMYFUNCTION("""COMPUTED_VALUE"""),0.0)</f>
        <v>0</v>
      </c>
      <c r="AL25" s="44">
        <f>IFERROR(__xludf.DUMMYFUNCTION("""COMPUTED_VALUE"""),1.0)</f>
        <v>1</v>
      </c>
      <c r="AM25" s="44">
        <f>IFERROR(__xludf.DUMMYFUNCTION("""COMPUTED_VALUE"""),100.0)</f>
        <v>100</v>
      </c>
      <c r="AN25" s="44">
        <f>IFERROR(__xludf.DUMMYFUNCTION("""COMPUTED_VALUE"""),1.0)</f>
        <v>1</v>
      </c>
      <c r="AO25" s="44">
        <f>IFERROR(__xludf.DUMMYFUNCTION("""COMPUTED_VALUE"""),1.0)</f>
        <v>1</v>
      </c>
      <c r="AP25" s="44">
        <f>IFERROR(__xludf.DUMMYFUNCTION("""COMPUTED_VALUE"""),3.0)</f>
        <v>3</v>
      </c>
      <c r="AQ25" s="44">
        <f>IFERROR(__xludf.DUMMYFUNCTION("""COMPUTED_VALUE"""),1.0)</f>
        <v>1</v>
      </c>
      <c r="AR25" s="44">
        <f>IFERROR(__xludf.DUMMYFUNCTION("""COMPUTED_VALUE"""),46.0)</f>
        <v>46</v>
      </c>
      <c r="AS25" s="44">
        <f>IFERROR(__xludf.DUMMYFUNCTION("""COMPUTED_VALUE"""),2.0)</f>
        <v>2</v>
      </c>
      <c r="AT25" s="44">
        <f>IFERROR(__xludf.DUMMYFUNCTION("""COMPUTED_VALUE"""),0.0)</f>
        <v>0</v>
      </c>
      <c r="AU25" s="44">
        <f>IFERROR(__xludf.DUMMYFUNCTION("""COMPUTED_VALUE"""),104.0)</f>
        <v>104</v>
      </c>
      <c r="AV25" s="44">
        <f>IFERROR(__xludf.DUMMYFUNCTION("""COMPUTED_VALUE"""),0.0)</f>
        <v>0</v>
      </c>
      <c r="AW25" s="44">
        <f>IFERROR(__xludf.DUMMYFUNCTION("""COMPUTED_VALUE"""),2.0)</f>
        <v>2</v>
      </c>
      <c r="AX25" s="45">
        <f t="shared" si="2"/>
        <v>274</v>
      </c>
    </row>
    <row r="26" ht="15.75" customHeight="1">
      <c r="A26" s="46" t="s">
        <v>9</v>
      </c>
      <c r="B26" s="47" t="s">
        <v>73</v>
      </c>
      <c r="C26" s="48">
        <v>3.0</v>
      </c>
      <c r="D26" s="48">
        <v>47.0</v>
      </c>
      <c r="E26" s="49">
        <f>IFERROR(__xludf.DUMMYFUNCTION("""COMPUTED_VALUE"""),25.0)</f>
        <v>25</v>
      </c>
      <c r="F26" s="49">
        <f>IFERROR(__xludf.DUMMYFUNCTION("""COMPUTED_VALUE"""),4.0)</f>
        <v>4</v>
      </c>
      <c r="G26" s="49">
        <f>IFERROR(__xludf.DUMMYFUNCTION("""COMPUTED_VALUE"""),0.0)</f>
        <v>0</v>
      </c>
      <c r="H26" s="49">
        <f>IFERROR(__xludf.DUMMYFUNCTION("""COMPUTED_VALUE"""),25.0)</f>
        <v>25</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f>IFERROR(__xludf.DUMMYFUNCTION("""COMPUTED_VALUE"""),15.0)</f>
        <v>15</v>
      </c>
      <c r="AN26" s="44"/>
      <c r="AO26" s="44"/>
      <c r="AP26" s="44"/>
      <c r="AQ26" s="44"/>
      <c r="AR26" s="44">
        <f>IFERROR(__xludf.DUMMYFUNCTION("""COMPUTED_VALUE"""),3.0)</f>
        <v>3</v>
      </c>
      <c r="AS26" s="44"/>
      <c r="AT26" s="44"/>
      <c r="AU26" s="44">
        <f>IFERROR(__xludf.DUMMYFUNCTION("""COMPUTED_VALUE"""),7.0)</f>
        <v>7</v>
      </c>
      <c r="AV26" s="44"/>
      <c r="AW26" s="44"/>
      <c r="AX26" s="45">
        <f t="shared" si="2"/>
        <v>25</v>
      </c>
    </row>
    <row r="27" ht="15.75" customHeight="1">
      <c r="A27" s="46" t="s">
        <v>9</v>
      </c>
      <c r="B27" s="47" t="s">
        <v>74</v>
      </c>
      <c r="C27" s="48">
        <v>1.0</v>
      </c>
      <c r="D27" s="48">
        <v>111.0</v>
      </c>
      <c r="E27" s="49">
        <f>IFERROR(__xludf.DUMMYFUNCTION("""COMPUTED_VALUE"""),53.0)</f>
        <v>53</v>
      </c>
      <c r="F27" s="49">
        <f>IFERROR(__xludf.DUMMYFUNCTION("""COMPUTED_VALUE"""),2.0)</f>
        <v>2</v>
      </c>
      <c r="G27" s="49">
        <f>IFERROR(__xludf.DUMMYFUNCTION("""COMPUTED_VALUE"""),0.0)</f>
        <v>0</v>
      </c>
      <c r="H27" s="49">
        <f>IFERROR(__xludf.DUMMYFUNCTION("""COMPUTED_VALUE"""),53.0)</f>
        <v>53</v>
      </c>
      <c r="I27" s="44"/>
      <c r="J27" s="44"/>
      <c r="K27" s="44"/>
      <c r="L27" s="44"/>
      <c r="M27" s="44"/>
      <c r="N27" s="44"/>
      <c r="O27" s="44"/>
      <c r="P27" s="44"/>
      <c r="Q27" s="44"/>
      <c r="R27" s="44">
        <f>IFERROR(__xludf.DUMMYFUNCTION("""COMPUTED_VALUE"""),1.0)</f>
        <v>1</v>
      </c>
      <c r="S27" s="44"/>
      <c r="T27" s="44"/>
      <c r="U27" s="44"/>
      <c r="V27" s="44"/>
      <c r="W27" s="44"/>
      <c r="X27" s="44"/>
      <c r="Y27" s="44"/>
      <c r="Z27" s="44"/>
      <c r="AA27" s="44"/>
      <c r="AB27" s="44"/>
      <c r="AC27" s="44"/>
      <c r="AD27" s="44"/>
      <c r="AE27" s="44"/>
      <c r="AF27" s="44"/>
      <c r="AG27" s="44"/>
      <c r="AH27" s="44"/>
      <c r="AI27" s="44"/>
      <c r="AJ27" s="44"/>
      <c r="AK27" s="44"/>
      <c r="AL27" s="44"/>
      <c r="AM27" s="44">
        <f>IFERROR(__xludf.DUMMYFUNCTION("""COMPUTED_VALUE"""),1.0)</f>
        <v>1</v>
      </c>
      <c r="AN27" s="44"/>
      <c r="AO27" s="44"/>
      <c r="AP27" s="44"/>
      <c r="AQ27" s="44"/>
      <c r="AR27" s="44">
        <f>IFERROR(__xludf.DUMMYFUNCTION("""COMPUTED_VALUE"""),10.0)</f>
        <v>10</v>
      </c>
      <c r="AS27" s="44"/>
      <c r="AT27" s="44"/>
      <c r="AU27" s="44">
        <f>IFERROR(__xludf.DUMMYFUNCTION("""COMPUTED_VALUE"""),40.0)</f>
        <v>40</v>
      </c>
      <c r="AV27" s="44">
        <f>IFERROR(__xludf.DUMMYFUNCTION("""COMPUTED_VALUE"""),1.0)</f>
        <v>1</v>
      </c>
      <c r="AW27" s="44"/>
      <c r="AX27" s="45">
        <f t="shared" si="2"/>
        <v>53</v>
      </c>
    </row>
    <row r="28" ht="15.75" customHeight="1">
      <c r="A28" s="46" t="s">
        <v>9</v>
      </c>
      <c r="B28" s="47" t="s">
        <v>75</v>
      </c>
      <c r="C28" s="48">
        <v>1.0</v>
      </c>
      <c r="D28" s="48">
        <v>533.0</v>
      </c>
      <c r="E28" s="49">
        <f>IFERROR(__xludf.DUMMYFUNCTION("""COMPUTED_VALUE"""),282.0)</f>
        <v>282</v>
      </c>
      <c r="F28" s="49">
        <f>IFERROR(__xludf.DUMMYFUNCTION("""COMPUTED_VALUE"""),2.0)</f>
        <v>2</v>
      </c>
      <c r="G28" s="49">
        <f>IFERROR(__xludf.DUMMYFUNCTION("""COMPUTED_VALUE"""),4.0)</f>
        <v>4</v>
      </c>
      <c r="H28" s="49">
        <f>IFERROR(__xludf.DUMMYFUNCTION("""COMPUTED_VALUE"""),278.0)</f>
        <v>278</v>
      </c>
      <c r="I28" s="44">
        <f>IFERROR(__xludf.DUMMYFUNCTION("""COMPUTED_VALUE"""),2.0)</f>
        <v>2</v>
      </c>
      <c r="J28" s="44">
        <f>IFERROR(__xludf.DUMMYFUNCTION("""COMPUTED_VALUE"""),0.0)</f>
        <v>0</v>
      </c>
      <c r="K28" s="44">
        <f>IFERROR(__xludf.DUMMYFUNCTION("""COMPUTED_VALUE"""),2.0)</f>
        <v>2</v>
      </c>
      <c r="L28" s="44">
        <f>IFERROR(__xludf.DUMMYFUNCTION("""COMPUTED_VALUE"""),0.0)</f>
        <v>0</v>
      </c>
      <c r="M28" s="44">
        <f>IFERROR(__xludf.DUMMYFUNCTION("""COMPUTED_VALUE"""),0.0)</f>
        <v>0</v>
      </c>
      <c r="N28" s="44">
        <f>IFERROR(__xludf.DUMMYFUNCTION("""COMPUTED_VALUE"""),0.0)</f>
        <v>0</v>
      </c>
      <c r="O28" s="44">
        <f>IFERROR(__xludf.DUMMYFUNCTION("""COMPUTED_VALUE"""),0.0)</f>
        <v>0</v>
      </c>
      <c r="P28" s="44">
        <f>IFERROR(__xludf.DUMMYFUNCTION("""COMPUTED_VALUE"""),0.0)</f>
        <v>0</v>
      </c>
      <c r="Q28" s="44">
        <f>IFERROR(__xludf.DUMMYFUNCTION("""COMPUTED_VALUE"""),0.0)</f>
        <v>0</v>
      </c>
      <c r="R28" s="44">
        <f>IFERROR(__xludf.DUMMYFUNCTION("""COMPUTED_VALUE"""),87.0)</f>
        <v>87</v>
      </c>
      <c r="S28" s="44">
        <f>IFERROR(__xludf.DUMMYFUNCTION("""COMPUTED_VALUE"""),2.0)</f>
        <v>2</v>
      </c>
      <c r="T28" s="44">
        <f>IFERROR(__xludf.DUMMYFUNCTION("""COMPUTED_VALUE"""),0.0)</f>
        <v>0</v>
      </c>
      <c r="U28" s="44">
        <f>IFERROR(__xludf.DUMMYFUNCTION("""COMPUTED_VALUE"""),1.0)</f>
        <v>1</v>
      </c>
      <c r="V28" s="44">
        <f>IFERROR(__xludf.DUMMYFUNCTION("""COMPUTED_VALUE"""),0.0)</f>
        <v>0</v>
      </c>
      <c r="W28" s="44">
        <f>IFERROR(__xludf.DUMMYFUNCTION("""COMPUTED_VALUE"""),0.0)</f>
        <v>0</v>
      </c>
      <c r="X28" s="44">
        <f>IFERROR(__xludf.DUMMYFUNCTION("""COMPUTED_VALUE"""),0.0)</f>
        <v>0</v>
      </c>
      <c r="Y28" s="44">
        <f>IFERROR(__xludf.DUMMYFUNCTION("""COMPUTED_VALUE"""),0.0)</f>
        <v>0</v>
      </c>
      <c r="Z28" s="44">
        <f>IFERROR(__xludf.DUMMYFUNCTION("""COMPUTED_VALUE"""),0.0)</f>
        <v>0</v>
      </c>
      <c r="AA28" s="44">
        <f>IFERROR(__xludf.DUMMYFUNCTION("""COMPUTED_VALUE"""),1.0)</f>
        <v>1</v>
      </c>
      <c r="AB28" s="44">
        <f>IFERROR(__xludf.DUMMYFUNCTION("""COMPUTED_VALUE"""),0.0)</f>
        <v>0</v>
      </c>
      <c r="AC28" s="44">
        <f>IFERROR(__xludf.DUMMYFUNCTION("""COMPUTED_VALUE"""),0.0)</f>
        <v>0</v>
      </c>
      <c r="AD28" s="44">
        <f>IFERROR(__xludf.DUMMYFUNCTION("""COMPUTED_VALUE"""),0.0)</f>
        <v>0</v>
      </c>
      <c r="AE28" s="44">
        <f>IFERROR(__xludf.DUMMYFUNCTION("""COMPUTED_VALUE"""),0.0)</f>
        <v>0</v>
      </c>
      <c r="AF28" s="44">
        <f>IFERROR(__xludf.DUMMYFUNCTION("""COMPUTED_VALUE"""),0.0)</f>
        <v>0</v>
      </c>
      <c r="AG28" s="44">
        <f>IFERROR(__xludf.DUMMYFUNCTION("""COMPUTED_VALUE"""),0.0)</f>
        <v>0</v>
      </c>
      <c r="AH28" s="44">
        <f>IFERROR(__xludf.DUMMYFUNCTION("""COMPUTED_VALUE"""),1.0)</f>
        <v>1</v>
      </c>
      <c r="AI28" s="44">
        <f>IFERROR(__xludf.DUMMYFUNCTION("""COMPUTED_VALUE"""),1.0)</f>
        <v>1</v>
      </c>
      <c r="AJ28" s="44">
        <f>IFERROR(__xludf.DUMMYFUNCTION("""COMPUTED_VALUE"""),0.0)</f>
        <v>0</v>
      </c>
      <c r="AK28" s="44">
        <f>IFERROR(__xludf.DUMMYFUNCTION("""COMPUTED_VALUE"""),1.0)</f>
        <v>1</v>
      </c>
      <c r="AL28" s="44">
        <f>IFERROR(__xludf.DUMMYFUNCTION("""COMPUTED_VALUE"""),0.0)</f>
        <v>0</v>
      </c>
      <c r="AM28" s="44">
        <f>IFERROR(__xludf.DUMMYFUNCTION("""COMPUTED_VALUE"""),9.0)</f>
        <v>9</v>
      </c>
      <c r="AN28" s="44">
        <f>IFERROR(__xludf.DUMMYFUNCTION("""COMPUTED_VALUE"""),0.0)</f>
        <v>0</v>
      </c>
      <c r="AO28" s="44">
        <f>IFERROR(__xludf.DUMMYFUNCTION("""COMPUTED_VALUE"""),1.0)</f>
        <v>1</v>
      </c>
      <c r="AP28" s="44">
        <f>IFERROR(__xludf.DUMMYFUNCTION("""COMPUTED_VALUE"""),0.0)</f>
        <v>0</v>
      </c>
      <c r="AQ28" s="44">
        <f>IFERROR(__xludf.DUMMYFUNCTION("""COMPUTED_VALUE"""),0.0)</f>
        <v>0</v>
      </c>
      <c r="AR28" s="44">
        <f>IFERROR(__xludf.DUMMYFUNCTION("""COMPUTED_VALUE"""),39.0)</f>
        <v>39</v>
      </c>
      <c r="AS28" s="44">
        <f>IFERROR(__xludf.DUMMYFUNCTION("""COMPUTED_VALUE"""),2.0)</f>
        <v>2</v>
      </c>
      <c r="AT28" s="44">
        <f>IFERROR(__xludf.DUMMYFUNCTION("""COMPUTED_VALUE"""),0.0)</f>
        <v>0</v>
      </c>
      <c r="AU28" s="44">
        <f>IFERROR(__xludf.DUMMYFUNCTION("""COMPUTED_VALUE"""),128.0)</f>
        <v>128</v>
      </c>
      <c r="AV28" s="44"/>
      <c r="AW28" s="44"/>
      <c r="AX28" s="45">
        <f t="shared" si="2"/>
        <v>277</v>
      </c>
    </row>
    <row r="29" ht="15.75" customHeight="1">
      <c r="A29" s="46" t="s">
        <v>9</v>
      </c>
      <c r="B29" s="47" t="s">
        <v>75</v>
      </c>
      <c r="C29" s="48">
        <v>2.0</v>
      </c>
      <c r="D29" s="48">
        <v>536.0</v>
      </c>
      <c r="E29" s="49">
        <f>IFERROR(__xludf.DUMMYFUNCTION("""COMPUTED_VALUE"""),264.0)</f>
        <v>264</v>
      </c>
      <c r="F29" s="49">
        <f>IFERROR(__xludf.DUMMYFUNCTION("""COMPUTED_VALUE"""),2.0)</f>
        <v>2</v>
      </c>
      <c r="G29" s="49">
        <f>IFERROR(__xludf.DUMMYFUNCTION("""COMPUTED_VALUE"""),0.0)</f>
        <v>0</v>
      </c>
      <c r="H29" s="49">
        <f>IFERROR(__xludf.DUMMYFUNCTION("""COMPUTED_VALUE"""),264.0)</f>
        <v>264</v>
      </c>
      <c r="I29" s="44">
        <f>IFERROR(__xludf.DUMMYFUNCTION("""COMPUTED_VALUE"""),1.0)</f>
        <v>1</v>
      </c>
      <c r="J29" s="44">
        <f>IFERROR(__xludf.DUMMYFUNCTION("""COMPUTED_VALUE"""),0.0)</f>
        <v>0</v>
      </c>
      <c r="K29" s="44">
        <f>IFERROR(__xludf.DUMMYFUNCTION("""COMPUTED_VALUE"""),1.0)</f>
        <v>1</v>
      </c>
      <c r="L29" s="44">
        <f>IFERROR(__xludf.DUMMYFUNCTION("""COMPUTED_VALUE"""),1.0)</f>
        <v>1</v>
      </c>
      <c r="M29" s="44">
        <f>IFERROR(__xludf.DUMMYFUNCTION("""COMPUTED_VALUE"""),0.0)</f>
        <v>0</v>
      </c>
      <c r="N29" s="44">
        <f>IFERROR(__xludf.DUMMYFUNCTION("""COMPUTED_VALUE"""),0.0)</f>
        <v>0</v>
      </c>
      <c r="O29" s="44">
        <f>IFERROR(__xludf.DUMMYFUNCTION("""COMPUTED_VALUE"""),0.0)</f>
        <v>0</v>
      </c>
      <c r="P29" s="44">
        <f>IFERROR(__xludf.DUMMYFUNCTION("""COMPUTED_VALUE"""),0.0)</f>
        <v>0</v>
      </c>
      <c r="Q29" s="44">
        <f>IFERROR(__xludf.DUMMYFUNCTION("""COMPUTED_VALUE"""),0.0)</f>
        <v>0</v>
      </c>
      <c r="R29" s="44">
        <f>IFERROR(__xludf.DUMMYFUNCTION("""COMPUTED_VALUE"""),97.0)</f>
        <v>97</v>
      </c>
      <c r="S29" s="44">
        <f>IFERROR(__xludf.DUMMYFUNCTION("""COMPUTED_VALUE"""),1.0)</f>
        <v>1</v>
      </c>
      <c r="T29" s="44">
        <f>IFERROR(__xludf.DUMMYFUNCTION("""COMPUTED_VALUE"""),0.0)</f>
        <v>0</v>
      </c>
      <c r="U29" s="44">
        <f>IFERROR(__xludf.DUMMYFUNCTION("""COMPUTED_VALUE"""),1.0)</f>
        <v>1</v>
      </c>
      <c r="V29" s="44">
        <f>IFERROR(__xludf.DUMMYFUNCTION("""COMPUTED_VALUE"""),2.0)</f>
        <v>2</v>
      </c>
      <c r="W29" s="44">
        <f>IFERROR(__xludf.DUMMYFUNCTION("""COMPUTED_VALUE"""),0.0)</f>
        <v>0</v>
      </c>
      <c r="X29" s="44">
        <f>IFERROR(__xludf.DUMMYFUNCTION("""COMPUTED_VALUE"""),0.0)</f>
        <v>0</v>
      </c>
      <c r="Y29" s="44">
        <f>IFERROR(__xludf.DUMMYFUNCTION("""COMPUTED_VALUE"""),0.0)</f>
        <v>0</v>
      </c>
      <c r="Z29" s="44">
        <f>IFERROR(__xludf.DUMMYFUNCTION("""COMPUTED_VALUE"""),1.0)</f>
        <v>1</v>
      </c>
      <c r="AA29" s="44">
        <f>IFERROR(__xludf.DUMMYFUNCTION("""COMPUTED_VALUE"""),0.0)</f>
        <v>0</v>
      </c>
      <c r="AB29" s="44">
        <f>IFERROR(__xludf.DUMMYFUNCTION("""COMPUTED_VALUE"""),0.0)</f>
        <v>0</v>
      </c>
      <c r="AC29" s="44">
        <f>IFERROR(__xludf.DUMMYFUNCTION("""COMPUTED_VALUE"""),0.0)</f>
        <v>0</v>
      </c>
      <c r="AD29" s="44">
        <f>IFERROR(__xludf.DUMMYFUNCTION("""COMPUTED_VALUE"""),0.0)</f>
        <v>0</v>
      </c>
      <c r="AE29" s="44">
        <f>IFERROR(__xludf.DUMMYFUNCTION("""COMPUTED_VALUE"""),0.0)</f>
        <v>0</v>
      </c>
      <c r="AF29" s="44">
        <f>IFERROR(__xludf.DUMMYFUNCTION("""COMPUTED_VALUE"""),0.0)</f>
        <v>0</v>
      </c>
      <c r="AG29" s="44">
        <f>IFERROR(__xludf.DUMMYFUNCTION("""COMPUTED_VALUE"""),0.0)</f>
        <v>0</v>
      </c>
      <c r="AH29" s="44">
        <f>IFERROR(__xludf.DUMMYFUNCTION("""COMPUTED_VALUE"""),0.0)</f>
        <v>0</v>
      </c>
      <c r="AI29" s="44">
        <f>IFERROR(__xludf.DUMMYFUNCTION("""COMPUTED_VALUE"""),0.0)</f>
        <v>0</v>
      </c>
      <c r="AJ29" s="44">
        <f>IFERROR(__xludf.DUMMYFUNCTION("""COMPUTED_VALUE"""),0.0)</f>
        <v>0</v>
      </c>
      <c r="AK29" s="44">
        <f>IFERROR(__xludf.DUMMYFUNCTION("""COMPUTED_VALUE"""),0.0)</f>
        <v>0</v>
      </c>
      <c r="AL29" s="44">
        <f>IFERROR(__xludf.DUMMYFUNCTION("""COMPUTED_VALUE"""),0.0)</f>
        <v>0</v>
      </c>
      <c r="AM29" s="44">
        <f>IFERROR(__xludf.DUMMYFUNCTION("""COMPUTED_VALUE"""),5.0)</f>
        <v>5</v>
      </c>
      <c r="AN29" s="44">
        <f>IFERROR(__xludf.DUMMYFUNCTION("""COMPUTED_VALUE"""),0.0)</f>
        <v>0</v>
      </c>
      <c r="AO29" s="44">
        <f>IFERROR(__xludf.DUMMYFUNCTION("""COMPUTED_VALUE"""),0.0)</f>
        <v>0</v>
      </c>
      <c r="AP29" s="44">
        <f>IFERROR(__xludf.DUMMYFUNCTION("""COMPUTED_VALUE"""),0.0)</f>
        <v>0</v>
      </c>
      <c r="AQ29" s="44">
        <f>IFERROR(__xludf.DUMMYFUNCTION("""COMPUTED_VALUE"""),0.0)</f>
        <v>0</v>
      </c>
      <c r="AR29" s="44">
        <f>IFERROR(__xludf.DUMMYFUNCTION("""COMPUTED_VALUE"""),45.0)</f>
        <v>45</v>
      </c>
      <c r="AS29" s="44">
        <f>IFERROR(__xludf.DUMMYFUNCTION("""COMPUTED_VALUE"""),1.0)</f>
        <v>1</v>
      </c>
      <c r="AT29" s="44">
        <f>IFERROR(__xludf.DUMMYFUNCTION("""COMPUTED_VALUE"""),0.0)</f>
        <v>0</v>
      </c>
      <c r="AU29" s="44">
        <f>IFERROR(__xludf.DUMMYFUNCTION("""COMPUTED_VALUE"""),107.0)</f>
        <v>107</v>
      </c>
      <c r="AV29" s="44">
        <f>IFERROR(__xludf.DUMMYFUNCTION("""COMPUTED_VALUE"""),0.0)</f>
        <v>0</v>
      </c>
      <c r="AW29" s="44">
        <f>IFERROR(__xludf.DUMMYFUNCTION("""COMPUTED_VALUE"""),1.0)</f>
        <v>1</v>
      </c>
      <c r="AX29" s="45">
        <f t="shared" si="2"/>
        <v>264</v>
      </c>
    </row>
    <row r="30" ht="15.75" customHeight="1">
      <c r="A30" s="46" t="s">
        <v>9</v>
      </c>
      <c r="B30" s="47" t="s">
        <v>76</v>
      </c>
      <c r="C30" s="48">
        <v>1.0</v>
      </c>
      <c r="D30" s="48">
        <v>357.0</v>
      </c>
      <c r="E30" s="49">
        <f>IFERROR(__xludf.DUMMYFUNCTION("""COMPUTED_VALUE"""),217.0)</f>
        <v>217</v>
      </c>
      <c r="F30" s="49">
        <f>IFERROR(__xludf.DUMMYFUNCTION("""COMPUTED_VALUE"""),3.0)</f>
        <v>3</v>
      </c>
      <c r="G30" s="49">
        <f>IFERROR(__xludf.DUMMYFUNCTION("""COMPUTED_VALUE"""),0.0)</f>
        <v>0</v>
      </c>
      <c r="H30" s="49">
        <f>IFERROR(__xludf.DUMMYFUNCTION("""COMPUTED_VALUE"""),217.0)</f>
        <v>217</v>
      </c>
      <c r="I30" s="44">
        <f>IFERROR(__xludf.DUMMYFUNCTION("""COMPUTED_VALUE"""),0.0)</f>
        <v>0</v>
      </c>
      <c r="J30" s="44">
        <f>IFERROR(__xludf.DUMMYFUNCTION("""COMPUTED_VALUE"""),0.0)</f>
        <v>0</v>
      </c>
      <c r="K30" s="44">
        <f>IFERROR(__xludf.DUMMYFUNCTION("""COMPUTED_VALUE"""),0.0)</f>
        <v>0</v>
      </c>
      <c r="L30" s="44">
        <f>IFERROR(__xludf.DUMMYFUNCTION("""COMPUTED_VALUE"""),0.0)</f>
        <v>0</v>
      </c>
      <c r="M30" s="44">
        <f>IFERROR(__xludf.DUMMYFUNCTION("""COMPUTED_VALUE"""),1.0)</f>
        <v>1</v>
      </c>
      <c r="N30" s="44">
        <f>IFERROR(__xludf.DUMMYFUNCTION("""COMPUTED_VALUE"""),0.0)</f>
        <v>0</v>
      </c>
      <c r="O30" s="44">
        <f>IFERROR(__xludf.DUMMYFUNCTION("""COMPUTED_VALUE"""),0.0)</f>
        <v>0</v>
      </c>
      <c r="P30" s="44">
        <f>IFERROR(__xludf.DUMMYFUNCTION("""COMPUTED_VALUE"""),0.0)</f>
        <v>0</v>
      </c>
      <c r="Q30" s="44">
        <f>IFERROR(__xludf.DUMMYFUNCTION("""COMPUTED_VALUE"""),0.0)</f>
        <v>0</v>
      </c>
      <c r="R30" s="44">
        <f>IFERROR(__xludf.DUMMYFUNCTION("""COMPUTED_VALUE"""),0.0)</f>
        <v>0</v>
      </c>
      <c r="S30" s="44">
        <f>IFERROR(__xludf.DUMMYFUNCTION("""COMPUTED_VALUE"""),0.0)</f>
        <v>0</v>
      </c>
      <c r="T30" s="44">
        <f>IFERROR(__xludf.DUMMYFUNCTION("""COMPUTED_VALUE"""),0.0)</f>
        <v>0</v>
      </c>
      <c r="U30" s="44">
        <f>IFERROR(__xludf.DUMMYFUNCTION("""COMPUTED_VALUE"""),0.0)</f>
        <v>0</v>
      </c>
      <c r="V30" s="44">
        <f>IFERROR(__xludf.DUMMYFUNCTION("""COMPUTED_VALUE"""),0.0)</f>
        <v>0</v>
      </c>
      <c r="W30" s="44">
        <f>IFERROR(__xludf.DUMMYFUNCTION("""COMPUTED_VALUE"""),0.0)</f>
        <v>0</v>
      </c>
      <c r="X30" s="44">
        <f>IFERROR(__xludf.DUMMYFUNCTION("""COMPUTED_VALUE"""),0.0)</f>
        <v>0</v>
      </c>
      <c r="Y30" s="44">
        <f>IFERROR(__xludf.DUMMYFUNCTION("""COMPUTED_VALUE"""),0.0)</f>
        <v>0</v>
      </c>
      <c r="Z30" s="44">
        <f>IFERROR(__xludf.DUMMYFUNCTION("""COMPUTED_VALUE"""),0.0)</f>
        <v>0</v>
      </c>
      <c r="AA30" s="44">
        <f>IFERROR(__xludf.DUMMYFUNCTION("""COMPUTED_VALUE"""),0.0)</f>
        <v>0</v>
      </c>
      <c r="AB30" s="44">
        <f>IFERROR(__xludf.DUMMYFUNCTION("""COMPUTED_VALUE"""),1.0)</f>
        <v>1</v>
      </c>
      <c r="AC30" s="44">
        <f>IFERROR(__xludf.DUMMYFUNCTION("""COMPUTED_VALUE"""),0.0)</f>
        <v>0</v>
      </c>
      <c r="AD30" s="44">
        <f>IFERROR(__xludf.DUMMYFUNCTION("""COMPUTED_VALUE"""),0.0)</f>
        <v>0</v>
      </c>
      <c r="AE30" s="44">
        <f>IFERROR(__xludf.DUMMYFUNCTION("""COMPUTED_VALUE"""),0.0)</f>
        <v>0</v>
      </c>
      <c r="AF30" s="44">
        <f>IFERROR(__xludf.DUMMYFUNCTION("""COMPUTED_VALUE"""),0.0)</f>
        <v>0</v>
      </c>
      <c r="AG30" s="44">
        <f>IFERROR(__xludf.DUMMYFUNCTION("""COMPUTED_VALUE"""),0.0)</f>
        <v>0</v>
      </c>
      <c r="AH30" s="44">
        <f>IFERROR(__xludf.DUMMYFUNCTION("""COMPUTED_VALUE"""),0.0)</f>
        <v>0</v>
      </c>
      <c r="AI30" s="44">
        <f>IFERROR(__xludf.DUMMYFUNCTION("""COMPUTED_VALUE"""),0.0)</f>
        <v>0</v>
      </c>
      <c r="AJ30" s="44">
        <f>IFERROR(__xludf.DUMMYFUNCTION("""COMPUTED_VALUE"""),0.0)</f>
        <v>0</v>
      </c>
      <c r="AK30" s="44">
        <f>IFERROR(__xludf.DUMMYFUNCTION("""COMPUTED_VALUE"""),1.0)</f>
        <v>1</v>
      </c>
      <c r="AL30" s="44">
        <f>IFERROR(__xludf.DUMMYFUNCTION("""COMPUTED_VALUE"""),1.0)</f>
        <v>1</v>
      </c>
      <c r="AM30" s="44">
        <f>IFERROR(__xludf.DUMMYFUNCTION("""COMPUTED_VALUE"""),7.0)</f>
        <v>7</v>
      </c>
      <c r="AN30" s="44">
        <f>IFERROR(__xludf.DUMMYFUNCTION("""COMPUTED_VALUE"""),6.0)</f>
        <v>6</v>
      </c>
      <c r="AO30" s="44">
        <f>IFERROR(__xludf.DUMMYFUNCTION("""COMPUTED_VALUE"""),2.0)</f>
        <v>2</v>
      </c>
      <c r="AP30" s="44">
        <f>IFERROR(__xludf.DUMMYFUNCTION("""COMPUTED_VALUE"""),3.0)</f>
        <v>3</v>
      </c>
      <c r="AQ30" s="44">
        <f>IFERROR(__xludf.DUMMYFUNCTION("""COMPUTED_VALUE"""),0.0)</f>
        <v>0</v>
      </c>
      <c r="AR30" s="44">
        <f>IFERROR(__xludf.DUMMYFUNCTION("""COMPUTED_VALUE"""),136.0)</f>
        <v>136</v>
      </c>
      <c r="AS30" s="44">
        <f>IFERROR(__xludf.DUMMYFUNCTION("""COMPUTED_VALUE"""),4.0)</f>
        <v>4</v>
      </c>
      <c r="AT30" s="44">
        <f>IFERROR(__xludf.DUMMYFUNCTION("""COMPUTED_VALUE"""),0.0)</f>
        <v>0</v>
      </c>
      <c r="AU30" s="44">
        <f>IFERROR(__xludf.DUMMYFUNCTION("""COMPUTED_VALUE"""),51.0)</f>
        <v>51</v>
      </c>
      <c r="AV30" s="44">
        <f>IFERROR(__xludf.DUMMYFUNCTION("""COMPUTED_VALUE"""),4.0)</f>
        <v>4</v>
      </c>
      <c r="AW30" s="44">
        <f>IFERROR(__xludf.DUMMYFUNCTION("""COMPUTED_VALUE"""),0.0)</f>
        <v>0</v>
      </c>
      <c r="AX30" s="45">
        <f t="shared" si="2"/>
        <v>217</v>
      </c>
    </row>
    <row r="31" ht="15.75" customHeight="1">
      <c r="A31" s="46" t="s">
        <v>9</v>
      </c>
      <c r="B31" s="47" t="s">
        <v>77</v>
      </c>
      <c r="C31" s="48">
        <v>1.0</v>
      </c>
      <c r="D31" s="48">
        <v>204.0</v>
      </c>
      <c r="E31" s="49">
        <f>IFERROR(__xludf.DUMMYFUNCTION("""COMPUTED_VALUE"""),126.0)</f>
        <v>126</v>
      </c>
      <c r="F31" s="49"/>
      <c r="G31" s="49"/>
      <c r="H31" s="49"/>
      <c r="I31" s="44"/>
      <c r="J31" s="44"/>
      <c r="K31" s="44"/>
      <c r="L31" s="44"/>
      <c r="M31" s="44">
        <f>IFERROR(__xludf.DUMMYFUNCTION("""COMPUTED_VALUE"""),0.0)</f>
        <v>0</v>
      </c>
      <c r="N31" s="44">
        <f>IFERROR(__xludf.DUMMYFUNCTION("""COMPUTED_VALUE"""),0.0)</f>
        <v>0</v>
      </c>
      <c r="O31" s="44"/>
      <c r="P31" s="44"/>
      <c r="Q31" s="44"/>
      <c r="R31" s="44">
        <f>IFERROR(__xludf.DUMMYFUNCTION("""COMPUTED_VALUE"""),0.0)</f>
        <v>0</v>
      </c>
      <c r="S31" s="44"/>
      <c r="T31" s="44"/>
      <c r="U31" s="44"/>
      <c r="V31" s="44"/>
      <c r="W31" s="44"/>
      <c r="X31" s="44"/>
      <c r="Y31" s="44"/>
      <c r="Z31" s="44"/>
      <c r="AA31" s="44"/>
      <c r="AB31" s="44"/>
      <c r="AC31" s="44"/>
      <c r="AD31" s="44"/>
      <c r="AE31" s="44"/>
      <c r="AF31" s="44"/>
      <c r="AG31" s="44"/>
      <c r="AH31" s="44"/>
      <c r="AI31" s="44"/>
      <c r="AJ31" s="44"/>
      <c r="AK31" s="44"/>
      <c r="AL31" s="44"/>
      <c r="AM31" s="44">
        <f>IFERROR(__xludf.DUMMYFUNCTION("""COMPUTED_VALUE"""),0.0)</f>
        <v>0</v>
      </c>
      <c r="AN31" s="44"/>
      <c r="AO31" s="44"/>
      <c r="AP31" s="44"/>
      <c r="AQ31" s="44"/>
      <c r="AR31" s="44">
        <f>IFERROR(__xludf.DUMMYFUNCTION("""COMPUTED_VALUE"""),84.0)</f>
        <v>84</v>
      </c>
      <c r="AS31" s="44">
        <f>IFERROR(__xludf.DUMMYFUNCTION("""COMPUTED_VALUE"""),3.0)</f>
        <v>3</v>
      </c>
      <c r="AT31" s="44"/>
      <c r="AU31" s="44">
        <f>IFERROR(__xludf.DUMMYFUNCTION("""COMPUTED_VALUE"""),8.0)</f>
        <v>8</v>
      </c>
      <c r="AV31" s="44">
        <f>IFERROR(__xludf.DUMMYFUNCTION("""COMPUTED_VALUE"""),0.0)</f>
        <v>0</v>
      </c>
      <c r="AW31" s="44">
        <f>IFERROR(__xludf.DUMMYFUNCTION("""COMPUTED_VALUE"""),0.0)</f>
        <v>0</v>
      </c>
      <c r="AX31" s="45">
        <f t="shared" si="2"/>
        <v>95</v>
      </c>
    </row>
    <row r="32" ht="15.75" customHeight="1">
      <c r="A32" s="46" t="s">
        <v>9</v>
      </c>
      <c r="B32" s="47" t="s">
        <v>77</v>
      </c>
      <c r="C32" s="48">
        <v>2.0</v>
      </c>
      <c r="D32" s="48">
        <v>203.0</v>
      </c>
      <c r="E32" s="49">
        <f>IFERROR(__xludf.DUMMYFUNCTION("""COMPUTED_VALUE"""),112.0)</f>
        <v>112</v>
      </c>
      <c r="F32" s="49"/>
      <c r="G32" s="49">
        <f>IFERROR(__xludf.DUMMYFUNCTION("""COMPUTED_VALUE"""),1.0)</f>
        <v>1</v>
      </c>
      <c r="H32" s="49">
        <f>IFERROR(__xludf.DUMMYFUNCTION("""COMPUTED_VALUE"""),111.0)</f>
        <v>111</v>
      </c>
      <c r="I32" s="44">
        <f>IFERROR(__xludf.DUMMYFUNCTION("""COMPUTED_VALUE"""),0.0)</f>
        <v>0</v>
      </c>
      <c r="J32" s="44">
        <f>IFERROR(__xludf.DUMMYFUNCTION("""COMPUTED_VALUE"""),0.0)</f>
        <v>0</v>
      </c>
      <c r="K32" s="44">
        <f>IFERROR(__xludf.DUMMYFUNCTION("""COMPUTED_VALUE"""),1.0)</f>
        <v>1</v>
      </c>
      <c r="L32" s="44">
        <f>IFERROR(__xludf.DUMMYFUNCTION("""COMPUTED_VALUE"""),0.0)</f>
        <v>0</v>
      </c>
      <c r="M32" s="44">
        <f>IFERROR(__xludf.DUMMYFUNCTION("""COMPUTED_VALUE"""),2.0)</f>
        <v>2</v>
      </c>
      <c r="N32" s="44">
        <f>IFERROR(__xludf.DUMMYFUNCTION("""COMPUTED_VALUE"""),2.0)</f>
        <v>2</v>
      </c>
      <c r="O32" s="44">
        <f>IFERROR(__xludf.DUMMYFUNCTION("""COMPUTED_VALUE"""),0.0)</f>
        <v>0</v>
      </c>
      <c r="P32" s="44">
        <f>IFERROR(__xludf.DUMMYFUNCTION("""COMPUTED_VALUE"""),0.0)</f>
        <v>0</v>
      </c>
      <c r="Q32" s="44">
        <f>IFERROR(__xludf.DUMMYFUNCTION("""COMPUTED_VALUE"""),0.0)</f>
        <v>0</v>
      </c>
      <c r="R32" s="44">
        <f>IFERROR(__xludf.DUMMYFUNCTION("""COMPUTED_VALUE"""),1.0)</f>
        <v>1</v>
      </c>
      <c r="S32" s="44">
        <f>IFERROR(__xludf.DUMMYFUNCTION("""COMPUTED_VALUE"""),0.0)</f>
        <v>0</v>
      </c>
      <c r="T32" s="44">
        <f>IFERROR(__xludf.DUMMYFUNCTION("""COMPUTED_VALUE"""),0.0)</f>
        <v>0</v>
      </c>
      <c r="U32" s="44">
        <f>IFERROR(__xludf.DUMMYFUNCTION("""COMPUTED_VALUE"""),0.0)</f>
        <v>0</v>
      </c>
      <c r="V32" s="44">
        <f>IFERROR(__xludf.DUMMYFUNCTION("""COMPUTED_VALUE"""),0.0)</f>
        <v>0</v>
      </c>
      <c r="W32" s="44">
        <f>IFERROR(__xludf.DUMMYFUNCTION("""COMPUTED_VALUE"""),0.0)</f>
        <v>0</v>
      </c>
      <c r="X32" s="44">
        <f>IFERROR(__xludf.DUMMYFUNCTION("""COMPUTED_VALUE"""),0.0)</f>
        <v>0</v>
      </c>
      <c r="Y32" s="44">
        <f>IFERROR(__xludf.DUMMYFUNCTION("""COMPUTED_VALUE"""),0.0)</f>
        <v>0</v>
      </c>
      <c r="Z32" s="44">
        <f>IFERROR(__xludf.DUMMYFUNCTION("""COMPUTED_VALUE"""),0.0)</f>
        <v>0</v>
      </c>
      <c r="AA32" s="44">
        <f>IFERROR(__xludf.DUMMYFUNCTION("""COMPUTED_VALUE"""),0.0)</f>
        <v>0</v>
      </c>
      <c r="AB32" s="44">
        <f>IFERROR(__xludf.DUMMYFUNCTION("""COMPUTED_VALUE"""),0.0)</f>
        <v>0</v>
      </c>
      <c r="AC32" s="44">
        <f>IFERROR(__xludf.DUMMYFUNCTION("""COMPUTED_VALUE"""),0.0)</f>
        <v>0</v>
      </c>
      <c r="AD32" s="44">
        <f>IFERROR(__xludf.DUMMYFUNCTION("""COMPUTED_VALUE"""),0.0)</f>
        <v>0</v>
      </c>
      <c r="AE32" s="44">
        <f>IFERROR(__xludf.DUMMYFUNCTION("""COMPUTED_VALUE"""),1.0)</f>
        <v>1</v>
      </c>
      <c r="AF32" s="44">
        <f>IFERROR(__xludf.DUMMYFUNCTION("""COMPUTED_VALUE"""),1.0)</f>
        <v>1</v>
      </c>
      <c r="AG32" s="44">
        <f>IFERROR(__xludf.DUMMYFUNCTION("""COMPUTED_VALUE"""),0.0)</f>
        <v>0</v>
      </c>
      <c r="AH32" s="44">
        <f>IFERROR(__xludf.DUMMYFUNCTION("""COMPUTED_VALUE"""),0.0)</f>
        <v>0</v>
      </c>
      <c r="AI32" s="44">
        <f>IFERROR(__xludf.DUMMYFUNCTION("""COMPUTED_VALUE"""),1.0)</f>
        <v>1</v>
      </c>
      <c r="AJ32" s="44">
        <f>IFERROR(__xludf.DUMMYFUNCTION("""COMPUTED_VALUE"""),0.0)</f>
        <v>0</v>
      </c>
      <c r="AK32" s="44">
        <f>IFERROR(__xludf.DUMMYFUNCTION("""COMPUTED_VALUE"""),0.0)</f>
        <v>0</v>
      </c>
      <c r="AL32" s="44">
        <f>IFERROR(__xludf.DUMMYFUNCTION("""COMPUTED_VALUE"""),0.0)</f>
        <v>0</v>
      </c>
      <c r="AM32" s="44">
        <f>IFERROR(__xludf.DUMMYFUNCTION("""COMPUTED_VALUE"""),2.0)</f>
        <v>2</v>
      </c>
      <c r="AN32" s="44">
        <f>IFERROR(__xludf.DUMMYFUNCTION("""COMPUTED_VALUE"""),0.0)</f>
        <v>0</v>
      </c>
      <c r="AO32" s="44">
        <f>IFERROR(__xludf.DUMMYFUNCTION("""COMPUTED_VALUE"""),0.0)</f>
        <v>0</v>
      </c>
      <c r="AP32" s="44">
        <f>IFERROR(__xludf.DUMMYFUNCTION("""COMPUTED_VALUE"""),1.0)</f>
        <v>1</v>
      </c>
      <c r="AQ32" s="44">
        <f>IFERROR(__xludf.DUMMYFUNCTION("""COMPUTED_VALUE"""),1.0)</f>
        <v>1</v>
      </c>
      <c r="AR32" s="44">
        <f>IFERROR(__xludf.DUMMYFUNCTION("""COMPUTED_VALUE"""),70.0)</f>
        <v>70</v>
      </c>
      <c r="AS32" s="44">
        <f>IFERROR(__xludf.DUMMYFUNCTION("""COMPUTED_VALUE"""),5.0)</f>
        <v>5</v>
      </c>
      <c r="AT32" s="44">
        <f>IFERROR(__xludf.DUMMYFUNCTION("""COMPUTED_VALUE"""),0.0)</f>
        <v>0</v>
      </c>
      <c r="AU32" s="44">
        <f>IFERROR(__xludf.DUMMYFUNCTION("""COMPUTED_VALUE"""),8.0)</f>
        <v>8</v>
      </c>
      <c r="AV32" s="44">
        <f>IFERROR(__xludf.DUMMYFUNCTION("""COMPUTED_VALUE"""),10.0)</f>
        <v>10</v>
      </c>
      <c r="AW32" s="44">
        <f>IFERROR(__xludf.DUMMYFUNCTION("""COMPUTED_VALUE"""),2.0)</f>
        <v>2</v>
      </c>
      <c r="AX32" s="45">
        <f t="shared" si="2"/>
        <v>108</v>
      </c>
    </row>
    <row r="33" ht="15.75" customHeight="1">
      <c r="A33" s="46" t="s">
        <v>9</v>
      </c>
      <c r="B33" s="47" t="s">
        <v>78</v>
      </c>
      <c r="C33" s="48">
        <v>1.0</v>
      </c>
      <c r="D33" s="48">
        <v>392.0</v>
      </c>
      <c r="E33" s="49">
        <f>IFERROR(__xludf.DUMMYFUNCTION("""COMPUTED_VALUE"""),213.0)</f>
        <v>213</v>
      </c>
      <c r="F33" s="49">
        <f>IFERROR(__xludf.DUMMYFUNCTION("""COMPUTED_VALUE"""),5.0)</f>
        <v>5</v>
      </c>
      <c r="G33" s="49">
        <f>IFERROR(__xludf.DUMMYFUNCTION("""COMPUTED_VALUE"""),1.0)</f>
        <v>1</v>
      </c>
      <c r="H33" s="49">
        <f>IFERROR(__xludf.DUMMYFUNCTION("""COMPUTED_VALUE"""),212.0)</f>
        <v>212</v>
      </c>
      <c r="I33" s="44">
        <f>IFERROR(__xludf.DUMMYFUNCTION("""COMPUTED_VALUE"""),1.0)</f>
        <v>1</v>
      </c>
      <c r="J33" s="44"/>
      <c r="K33" s="44"/>
      <c r="L33" s="44">
        <f>IFERROR(__xludf.DUMMYFUNCTION("""COMPUTED_VALUE"""),1.0)</f>
        <v>1</v>
      </c>
      <c r="M33" s="44"/>
      <c r="N33" s="44"/>
      <c r="O33" s="44">
        <f>IFERROR(__xludf.DUMMYFUNCTION("""COMPUTED_VALUE"""),1.0)</f>
        <v>1</v>
      </c>
      <c r="P33" s="44"/>
      <c r="Q33" s="44"/>
      <c r="R33" s="44">
        <f>IFERROR(__xludf.DUMMYFUNCTION("""COMPUTED_VALUE"""),15.0)</f>
        <v>15</v>
      </c>
      <c r="S33" s="44"/>
      <c r="T33" s="44"/>
      <c r="U33" s="44"/>
      <c r="V33" s="44">
        <f>IFERROR(__xludf.DUMMYFUNCTION("""COMPUTED_VALUE"""),4.0)</f>
        <v>4</v>
      </c>
      <c r="W33" s="44"/>
      <c r="X33" s="44">
        <f>IFERROR(__xludf.DUMMYFUNCTION("""COMPUTED_VALUE"""),1.0)</f>
        <v>1</v>
      </c>
      <c r="Y33" s="44"/>
      <c r="Z33" s="44"/>
      <c r="AA33" s="44"/>
      <c r="AB33" s="44"/>
      <c r="AC33" s="44"/>
      <c r="AD33" s="44"/>
      <c r="AE33" s="44"/>
      <c r="AF33" s="44"/>
      <c r="AG33" s="44"/>
      <c r="AH33" s="44"/>
      <c r="AI33" s="44"/>
      <c r="AJ33" s="44"/>
      <c r="AK33" s="44"/>
      <c r="AL33" s="44"/>
      <c r="AM33" s="44">
        <f>IFERROR(__xludf.DUMMYFUNCTION("""COMPUTED_VALUE"""),14.0)</f>
        <v>14</v>
      </c>
      <c r="AN33" s="44"/>
      <c r="AO33" s="44"/>
      <c r="AP33" s="44"/>
      <c r="AQ33" s="44"/>
      <c r="AR33" s="44">
        <f>IFERROR(__xludf.DUMMYFUNCTION("""COMPUTED_VALUE"""),129.0)</f>
        <v>129</v>
      </c>
      <c r="AS33" s="44">
        <f>IFERROR(__xludf.DUMMYFUNCTION("""COMPUTED_VALUE"""),1.0)</f>
        <v>1</v>
      </c>
      <c r="AT33" s="44"/>
      <c r="AU33" s="44">
        <f>IFERROR(__xludf.DUMMYFUNCTION("""COMPUTED_VALUE"""),38.0)</f>
        <v>38</v>
      </c>
      <c r="AV33" s="44">
        <f>IFERROR(__xludf.DUMMYFUNCTION("""COMPUTED_VALUE"""),5.0)</f>
        <v>5</v>
      </c>
      <c r="AW33" s="44">
        <f>IFERROR(__xludf.DUMMYFUNCTION("""COMPUTED_VALUE"""),2.0)</f>
        <v>2</v>
      </c>
      <c r="AX33" s="45">
        <f t="shared" si="2"/>
        <v>212</v>
      </c>
    </row>
    <row r="34" ht="15.75" customHeight="1">
      <c r="A34" s="46" t="s">
        <v>9</v>
      </c>
      <c r="B34" s="47" t="s">
        <v>79</v>
      </c>
      <c r="C34" s="48">
        <v>1.0</v>
      </c>
      <c r="D34" s="48">
        <v>563.0</v>
      </c>
      <c r="E34" s="49">
        <f>IFERROR(__xludf.DUMMYFUNCTION("""COMPUTED_VALUE"""),230.0)</f>
        <v>230</v>
      </c>
      <c r="F34" s="49">
        <f>IFERROR(__xludf.DUMMYFUNCTION("""COMPUTED_VALUE"""),5.0)</f>
        <v>5</v>
      </c>
      <c r="G34" s="49">
        <f>IFERROR(__xludf.DUMMYFUNCTION("""COMPUTED_VALUE"""),6.0)</f>
        <v>6</v>
      </c>
      <c r="H34" s="49">
        <f>IFERROR(__xludf.DUMMYFUNCTION("""COMPUTED_VALUE"""),229.0)</f>
        <v>229</v>
      </c>
      <c r="I34" s="44">
        <f>IFERROR(__xludf.DUMMYFUNCTION("""COMPUTED_VALUE"""),0.0)</f>
        <v>0</v>
      </c>
      <c r="J34" s="44">
        <f>IFERROR(__xludf.DUMMYFUNCTION("""COMPUTED_VALUE"""),0.0)</f>
        <v>0</v>
      </c>
      <c r="K34" s="44">
        <f>IFERROR(__xludf.DUMMYFUNCTION("""COMPUTED_VALUE"""),0.0)</f>
        <v>0</v>
      </c>
      <c r="L34" s="44">
        <f>IFERROR(__xludf.DUMMYFUNCTION("""COMPUTED_VALUE"""),0.0)</f>
        <v>0</v>
      </c>
      <c r="M34" s="44">
        <f>IFERROR(__xludf.DUMMYFUNCTION("""COMPUTED_VALUE"""),0.0)</f>
        <v>0</v>
      </c>
      <c r="N34" s="44">
        <f>IFERROR(__xludf.DUMMYFUNCTION("""COMPUTED_VALUE"""),1.0)</f>
        <v>1</v>
      </c>
      <c r="O34" s="44">
        <f>IFERROR(__xludf.DUMMYFUNCTION("""COMPUTED_VALUE"""),0.0)</f>
        <v>0</v>
      </c>
      <c r="P34" s="44">
        <f>IFERROR(__xludf.DUMMYFUNCTION("""COMPUTED_VALUE"""),0.0)</f>
        <v>0</v>
      </c>
      <c r="Q34" s="44">
        <f>IFERROR(__xludf.DUMMYFUNCTION("""COMPUTED_VALUE"""),0.0)</f>
        <v>0</v>
      </c>
      <c r="R34" s="44">
        <f>IFERROR(__xludf.DUMMYFUNCTION("""COMPUTED_VALUE"""),0.0)</f>
        <v>0</v>
      </c>
      <c r="S34" s="44">
        <f>IFERROR(__xludf.DUMMYFUNCTION("""COMPUTED_VALUE"""),1.0)</f>
        <v>1</v>
      </c>
      <c r="T34" s="44">
        <f>IFERROR(__xludf.DUMMYFUNCTION("""COMPUTED_VALUE"""),0.0)</f>
        <v>0</v>
      </c>
      <c r="U34" s="44">
        <f>IFERROR(__xludf.DUMMYFUNCTION("""COMPUTED_VALUE"""),0.0)</f>
        <v>0</v>
      </c>
      <c r="V34" s="44">
        <f>IFERROR(__xludf.DUMMYFUNCTION("""COMPUTED_VALUE"""),1.0)</f>
        <v>1</v>
      </c>
      <c r="W34" s="44">
        <f>IFERROR(__xludf.DUMMYFUNCTION("""COMPUTED_VALUE"""),0.0)</f>
        <v>0</v>
      </c>
      <c r="X34" s="44">
        <f>IFERROR(__xludf.DUMMYFUNCTION("""COMPUTED_VALUE"""),0.0)</f>
        <v>0</v>
      </c>
      <c r="Y34" s="44">
        <f>IFERROR(__xludf.DUMMYFUNCTION("""COMPUTED_VALUE"""),1.0)</f>
        <v>1</v>
      </c>
      <c r="Z34" s="44">
        <f>IFERROR(__xludf.DUMMYFUNCTION("""COMPUTED_VALUE"""),2.0)</f>
        <v>2</v>
      </c>
      <c r="AA34" s="44">
        <f>IFERROR(__xludf.DUMMYFUNCTION("""COMPUTED_VALUE"""),1.0)</f>
        <v>1</v>
      </c>
      <c r="AB34" s="44">
        <f>IFERROR(__xludf.DUMMYFUNCTION("""COMPUTED_VALUE"""),2.0)</f>
        <v>2</v>
      </c>
      <c r="AC34" s="44">
        <f>IFERROR(__xludf.DUMMYFUNCTION("""COMPUTED_VALUE"""),1.0)</f>
        <v>1</v>
      </c>
      <c r="AD34" s="44">
        <f>IFERROR(__xludf.DUMMYFUNCTION("""COMPUTED_VALUE"""),0.0)</f>
        <v>0</v>
      </c>
      <c r="AE34" s="44">
        <f>IFERROR(__xludf.DUMMYFUNCTION("""COMPUTED_VALUE"""),0.0)</f>
        <v>0</v>
      </c>
      <c r="AF34" s="44">
        <f>IFERROR(__xludf.DUMMYFUNCTION("""COMPUTED_VALUE"""),0.0)</f>
        <v>0</v>
      </c>
      <c r="AG34" s="44">
        <f>IFERROR(__xludf.DUMMYFUNCTION("""COMPUTED_VALUE"""),0.0)</f>
        <v>0</v>
      </c>
      <c r="AH34" s="44">
        <f>IFERROR(__xludf.DUMMYFUNCTION("""COMPUTED_VALUE"""),0.0)</f>
        <v>0</v>
      </c>
      <c r="AI34" s="44">
        <f>IFERROR(__xludf.DUMMYFUNCTION("""COMPUTED_VALUE"""),1.0)</f>
        <v>1</v>
      </c>
      <c r="AJ34" s="44">
        <f>IFERROR(__xludf.DUMMYFUNCTION("""COMPUTED_VALUE"""),0.0)</f>
        <v>0</v>
      </c>
      <c r="AK34" s="44">
        <f>IFERROR(__xludf.DUMMYFUNCTION("""COMPUTED_VALUE"""),0.0)</f>
        <v>0</v>
      </c>
      <c r="AL34" s="44">
        <f>IFERROR(__xludf.DUMMYFUNCTION("""COMPUTED_VALUE"""),0.0)</f>
        <v>0</v>
      </c>
      <c r="AM34" s="44">
        <f>IFERROR(__xludf.DUMMYFUNCTION("""COMPUTED_VALUE"""),14.0)</f>
        <v>14</v>
      </c>
      <c r="AN34" s="44">
        <f>IFERROR(__xludf.DUMMYFUNCTION("""COMPUTED_VALUE"""),0.0)</f>
        <v>0</v>
      </c>
      <c r="AO34" s="44">
        <f>IFERROR(__xludf.DUMMYFUNCTION("""COMPUTED_VALUE"""),5.0)</f>
        <v>5</v>
      </c>
      <c r="AP34" s="44">
        <f>IFERROR(__xludf.DUMMYFUNCTION("""COMPUTED_VALUE"""),0.0)</f>
        <v>0</v>
      </c>
      <c r="AQ34" s="44">
        <f>IFERROR(__xludf.DUMMYFUNCTION("""COMPUTED_VALUE"""),4.0)</f>
        <v>4</v>
      </c>
      <c r="AR34" s="44">
        <f>IFERROR(__xludf.DUMMYFUNCTION("""COMPUTED_VALUE"""),96.0)</f>
        <v>96</v>
      </c>
      <c r="AS34" s="44">
        <f>IFERROR(__xludf.DUMMYFUNCTION("""COMPUTED_VALUE"""),4.0)</f>
        <v>4</v>
      </c>
      <c r="AT34" s="44">
        <f>IFERROR(__xludf.DUMMYFUNCTION("""COMPUTED_VALUE"""),1.0)</f>
        <v>1</v>
      </c>
      <c r="AU34" s="44">
        <f>IFERROR(__xludf.DUMMYFUNCTION("""COMPUTED_VALUE"""),87.0)</f>
        <v>87</v>
      </c>
      <c r="AV34" s="44">
        <f>IFERROR(__xludf.DUMMYFUNCTION("""COMPUTED_VALUE"""),7.0)</f>
        <v>7</v>
      </c>
      <c r="AW34" s="44">
        <f>IFERROR(__xludf.DUMMYFUNCTION("""COMPUTED_VALUE"""),0.0)</f>
        <v>0</v>
      </c>
      <c r="AX34" s="45">
        <f t="shared" si="2"/>
        <v>229</v>
      </c>
    </row>
    <row r="35" ht="15.75" customHeight="1">
      <c r="A35" s="46" t="s">
        <v>9</v>
      </c>
      <c r="B35" s="47" t="s">
        <v>79</v>
      </c>
      <c r="C35" s="48">
        <v>2.0</v>
      </c>
      <c r="D35" s="48">
        <v>562.0</v>
      </c>
      <c r="E35" s="49">
        <f>IFERROR(__xludf.DUMMYFUNCTION("""COMPUTED_VALUE"""),231.0)</f>
        <v>231</v>
      </c>
      <c r="F35" s="49">
        <f>IFERROR(__xludf.DUMMYFUNCTION("""COMPUTED_VALUE"""),3.0)</f>
        <v>3</v>
      </c>
      <c r="G35" s="49">
        <f>IFERROR(__xludf.DUMMYFUNCTION("""COMPUTED_VALUE"""),3.0)</f>
        <v>3</v>
      </c>
      <c r="H35" s="49">
        <f>IFERROR(__xludf.DUMMYFUNCTION("""COMPUTED_VALUE"""),228.0)</f>
        <v>228</v>
      </c>
      <c r="I35" s="44">
        <f>IFERROR(__xludf.DUMMYFUNCTION("""COMPUTED_VALUE"""),1.0)</f>
        <v>1</v>
      </c>
      <c r="J35" s="44">
        <f>IFERROR(__xludf.DUMMYFUNCTION("""COMPUTED_VALUE"""),0.0)</f>
        <v>0</v>
      </c>
      <c r="K35" s="44">
        <f>IFERROR(__xludf.DUMMYFUNCTION("""COMPUTED_VALUE"""),0.0)</f>
        <v>0</v>
      </c>
      <c r="L35" s="44">
        <f>IFERROR(__xludf.DUMMYFUNCTION("""COMPUTED_VALUE"""),0.0)</f>
        <v>0</v>
      </c>
      <c r="M35" s="44">
        <f>IFERROR(__xludf.DUMMYFUNCTION("""COMPUTED_VALUE"""),1.0)</f>
        <v>1</v>
      </c>
      <c r="N35" s="44">
        <f>IFERROR(__xludf.DUMMYFUNCTION("""COMPUTED_VALUE"""),0.0)</f>
        <v>0</v>
      </c>
      <c r="O35" s="44">
        <f>IFERROR(__xludf.DUMMYFUNCTION("""COMPUTED_VALUE"""),0.0)</f>
        <v>0</v>
      </c>
      <c r="P35" s="44">
        <f>IFERROR(__xludf.DUMMYFUNCTION("""COMPUTED_VALUE"""),0.0)</f>
        <v>0</v>
      </c>
      <c r="Q35" s="44">
        <f>IFERROR(__xludf.DUMMYFUNCTION("""COMPUTED_VALUE"""),0.0)</f>
        <v>0</v>
      </c>
      <c r="R35" s="44">
        <f>IFERROR(__xludf.DUMMYFUNCTION("""COMPUTED_VALUE"""),1.0)</f>
        <v>1</v>
      </c>
      <c r="S35" s="44">
        <f>IFERROR(__xludf.DUMMYFUNCTION("""COMPUTED_VALUE"""),1.0)</f>
        <v>1</v>
      </c>
      <c r="T35" s="44">
        <f>IFERROR(__xludf.DUMMYFUNCTION("""COMPUTED_VALUE"""),1.0)</f>
        <v>1</v>
      </c>
      <c r="U35" s="44">
        <f>IFERROR(__xludf.DUMMYFUNCTION("""COMPUTED_VALUE"""),0.0)</f>
        <v>0</v>
      </c>
      <c r="V35" s="44">
        <f>IFERROR(__xludf.DUMMYFUNCTION("""COMPUTED_VALUE"""),0.0)</f>
        <v>0</v>
      </c>
      <c r="W35" s="44">
        <f>IFERROR(__xludf.DUMMYFUNCTION("""COMPUTED_VALUE"""),1.0)</f>
        <v>1</v>
      </c>
      <c r="X35" s="44">
        <f>IFERROR(__xludf.DUMMYFUNCTION("""COMPUTED_VALUE"""),1.0)</f>
        <v>1</v>
      </c>
      <c r="Y35" s="44">
        <f>IFERROR(__xludf.DUMMYFUNCTION("""COMPUTED_VALUE"""),1.0)</f>
        <v>1</v>
      </c>
      <c r="Z35" s="44">
        <f>IFERROR(__xludf.DUMMYFUNCTION("""COMPUTED_VALUE"""),0.0)</f>
        <v>0</v>
      </c>
      <c r="AA35" s="44">
        <f>IFERROR(__xludf.DUMMYFUNCTION("""COMPUTED_VALUE"""),1.0)</f>
        <v>1</v>
      </c>
      <c r="AB35" s="44">
        <f>IFERROR(__xludf.DUMMYFUNCTION("""COMPUTED_VALUE"""),0.0)</f>
        <v>0</v>
      </c>
      <c r="AC35" s="44">
        <f>IFERROR(__xludf.DUMMYFUNCTION("""COMPUTED_VALUE"""),0.0)</f>
        <v>0</v>
      </c>
      <c r="AD35" s="44">
        <f>IFERROR(__xludf.DUMMYFUNCTION("""COMPUTED_VALUE"""),0.0)</f>
        <v>0</v>
      </c>
      <c r="AE35" s="44">
        <f>IFERROR(__xludf.DUMMYFUNCTION("""COMPUTED_VALUE"""),0.0)</f>
        <v>0</v>
      </c>
      <c r="AF35" s="44">
        <f>IFERROR(__xludf.DUMMYFUNCTION("""COMPUTED_VALUE"""),0.0)</f>
        <v>0</v>
      </c>
      <c r="AG35" s="44">
        <f>IFERROR(__xludf.DUMMYFUNCTION("""COMPUTED_VALUE"""),0.0)</f>
        <v>0</v>
      </c>
      <c r="AH35" s="44">
        <f>IFERROR(__xludf.DUMMYFUNCTION("""COMPUTED_VALUE"""),0.0)</f>
        <v>0</v>
      </c>
      <c r="AI35" s="44">
        <f>IFERROR(__xludf.DUMMYFUNCTION("""COMPUTED_VALUE"""),1.0)</f>
        <v>1</v>
      </c>
      <c r="AJ35" s="44">
        <f>IFERROR(__xludf.DUMMYFUNCTION("""COMPUTED_VALUE"""),0.0)</f>
        <v>0</v>
      </c>
      <c r="AK35" s="44">
        <f>IFERROR(__xludf.DUMMYFUNCTION("""COMPUTED_VALUE"""),1.0)</f>
        <v>1</v>
      </c>
      <c r="AL35" s="44">
        <f>IFERROR(__xludf.DUMMYFUNCTION("""COMPUTED_VALUE"""),0.0)</f>
        <v>0</v>
      </c>
      <c r="AM35" s="44">
        <f>IFERROR(__xludf.DUMMYFUNCTION("""COMPUTED_VALUE"""),15.0)</f>
        <v>15</v>
      </c>
      <c r="AN35" s="44">
        <f>IFERROR(__xludf.DUMMYFUNCTION("""COMPUTED_VALUE"""),0.0)</f>
        <v>0</v>
      </c>
      <c r="AO35" s="44">
        <f>IFERROR(__xludf.DUMMYFUNCTION("""COMPUTED_VALUE"""),0.0)</f>
        <v>0</v>
      </c>
      <c r="AP35" s="44">
        <f>IFERROR(__xludf.DUMMYFUNCTION("""COMPUTED_VALUE"""),1.0)</f>
        <v>1</v>
      </c>
      <c r="AQ35" s="44">
        <f>IFERROR(__xludf.DUMMYFUNCTION("""COMPUTED_VALUE"""),1.0)</f>
        <v>1</v>
      </c>
      <c r="AR35" s="44">
        <f>IFERROR(__xludf.DUMMYFUNCTION("""COMPUTED_VALUE"""),122.0)</f>
        <v>122</v>
      </c>
      <c r="AS35" s="44">
        <f>IFERROR(__xludf.DUMMYFUNCTION("""COMPUTED_VALUE"""),8.0)</f>
        <v>8</v>
      </c>
      <c r="AT35" s="44">
        <f>IFERROR(__xludf.DUMMYFUNCTION("""COMPUTED_VALUE"""),0.0)</f>
        <v>0</v>
      </c>
      <c r="AU35" s="44">
        <f>IFERROR(__xludf.DUMMYFUNCTION("""COMPUTED_VALUE"""),60.0)</f>
        <v>60</v>
      </c>
      <c r="AV35" s="44">
        <f>IFERROR(__xludf.DUMMYFUNCTION("""COMPUTED_VALUE"""),1.0)</f>
        <v>1</v>
      </c>
      <c r="AW35" s="44">
        <f>IFERROR(__xludf.DUMMYFUNCTION("""COMPUTED_VALUE"""),0.0)</f>
        <v>0</v>
      </c>
      <c r="AX35" s="45">
        <f t="shared" si="2"/>
        <v>219</v>
      </c>
    </row>
    <row r="36" ht="15.75" customHeight="1">
      <c r="A36" s="46" t="s">
        <v>9</v>
      </c>
      <c r="B36" s="47" t="s">
        <v>80</v>
      </c>
      <c r="C36" s="48">
        <v>1.0</v>
      </c>
      <c r="D36" s="48">
        <v>511.0</v>
      </c>
      <c r="E36" s="49">
        <f>IFERROR(__xludf.DUMMYFUNCTION("""COMPUTED_VALUE"""),237.0)</f>
        <v>237</v>
      </c>
      <c r="F36" s="49">
        <f>IFERROR(__xludf.DUMMYFUNCTION("""COMPUTED_VALUE"""),0.0)</f>
        <v>0</v>
      </c>
      <c r="G36" s="49">
        <f>IFERROR(__xludf.DUMMYFUNCTION("""COMPUTED_VALUE"""),1.0)</f>
        <v>1</v>
      </c>
      <c r="H36" s="49">
        <f>IFERROR(__xludf.DUMMYFUNCTION("""COMPUTED_VALUE"""),236.0)</f>
        <v>236</v>
      </c>
      <c r="I36" s="44">
        <f>IFERROR(__xludf.DUMMYFUNCTION("""COMPUTED_VALUE"""),1.0)</f>
        <v>1</v>
      </c>
      <c r="J36" s="44">
        <f>IFERROR(__xludf.DUMMYFUNCTION("""COMPUTED_VALUE"""),1.0)</f>
        <v>1</v>
      </c>
      <c r="K36" s="44">
        <f>IFERROR(__xludf.DUMMYFUNCTION("""COMPUTED_VALUE"""),1.0)</f>
        <v>1</v>
      </c>
      <c r="L36" s="44">
        <f>IFERROR(__xludf.DUMMYFUNCTION("""COMPUTED_VALUE"""),0.0)</f>
        <v>0</v>
      </c>
      <c r="M36" s="44">
        <f>IFERROR(__xludf.DUMMYFUNCTION("""COMPUTED_VALUE"""),0.0)</f>
        <v>0</v>
      </c>
      <c r="N36" s="44">
        <f>IFERROR(__xludf.DUMMYFUNCTION("""COMPUTED_VALUE"""),0.0)</f>
        <v>0</v>
      </c>
      <c r="O36" s="44">
        <f>IFERROR(__xludf.DUMMYFUNCTION("""COMPUTED_VALUE"""),0.0)</f>
        <v>0</v>
      </c>
      <c r="P36" s="44">
        <f>IFERROR(__xludf.DUMMYFUNCTION("""COMPUTED_VALUE"""),0.0)</f>
        <v>0</v>
      </c>
      <c r="Q36" s="44">
        <f>IFERROR(__xludf.DUMMYFUNCTION("""COMPUTED_VALUE"""),0.0)</f>
        <v>0</v>
      </c>
      <c r="R36" s="44">
        <f>IFERROR(__xludf.DUMMYFUNCTION("""COMPUTED_VALUE"""),5.0)</f>
        <v>5</v>
      </c>
      <c r="S36" s="44">
        <f>IFERROR(__xludf.DUMMYFUNCTION("""COMPUTED_VALUE"""),3.0)</f>
        <v>3</v>
      </c>
      <c r="T36" s="44">
        <f>IFERROR(__xludf.DUMMYFUNCTION("""COMPUTED_VALUE"""),0.0)</f>
        <v>0</v>
      </c>
      <c r="U36" s="44">
        <f>IFERROR(__xludf.DUMMYFUNCTION("""COMPUTED_VALUE"""),0.0)</f>
        <v>0</v>
      </c>
      <c r="V36" s="44">
        <f>IFERROR(__xludf.DUMMYFUNCTION("""COMPUTED_VALUE"""),1.0)</f>
        <v>1</v>
      </c>
      <c r="W36" s="44">
        <f>IFERROR(__xludf.DUMMYFUNCTION("""COMPUTED_VALUE"""),0.0)</f>
        <v>0</v>
      </c>
      <c r="X36" s="44">
        <f>IFERROR(__xludf.DUMMYFUNCTION("""COMPUTED_VALUE"""),0.0)</f>
        <v>0</v>
      </c>
      <c r="Y36" s="44">
        <f>IFERROR(__xludf.DUMMYFUNCTION("""COMPUTED_VALUE"""),0.0)</f>
        <v>0</v>
      </c>
      <c r="Z36" s="44">
        <f>IFERROR(__xludf.DUMMYFUNCTION("""COMPUTED_VALUE"""),1.0)</f>
        <v>1</v>
      </c>
      <c r="AA36" s="44">
        <f>IFERROR(__xludf.DUMMYFUNCTION("""COMPUTED_VALUE"""),0.0)</f>
        <v>0</v>
      </c>
      <c r="AB36" s="44">
        <f>IFERROR(__xludf.DUMMYFUNCTION("""COMPUTED_VALUE"""),0.0)</f>
        <v>0</v>
      </c>
      <c r="AC36" s="44">
        <f>IFERROR(__xludf.DUMMYFUNCTION("""COMPUTED_VALUE"""),0.0)</f>
        <v>0</v>
      </c>
      <c r="AD36" s="44">
        <f>IFERROR(__xludf.DUMMYFUNCTION("""COMPUTED_VALUE"""),0.0)</f>
        <v>0</v>
      </c>
      <c r="AE36" s="44">
        <f>IFERROR(__xludf.DUMMYFUNCTION("""COMPUTED_VALUE"""),0.0)</f>
        <v>0</v>
      </c>
      <c r="AF36" s="44">
        <f>IFERROR(__xludf.DUMMYFUNCTION("""COMPUTED_VALUE"""),0.0)</f>
        <v>0</v>
      </c>
      <c r="AG36" s="44">
        <f>IFERROR(__xludf.DUMMYFUNCTION("""COMPUTED_VALUE"""),1.0)</f>
        <v>1</v>
      </c>
      <c r="AH36" s="44">
        <f>IFERROR(__xludf.DUMMYFUNCTION("""COMPUTED_VALUE"""),0.0)</f>
        <v>0</v>
      </c>
      <c r="AI36" s="44">
        <f>IFERROR(__xludf.DUMMYFUNCTION("""COMPUTED_VALUE"""),0.0)</f>
        <v>0</v>
      </c>
      <c r="AJ36" s="44">
        <f>IFERROR(__xludf.DUMMYFUNCTION("""COMPUTED_VALUE"""),0.0)</f>
        <v>0</v>
      </c>
      <c r="AK36" s="44">
        <f>IFERROR(__xludf.DUMMYFUNCTION("""COMPUTED_VALUE"""),0.0)</f>
        <v>0</v>
      </c>
      <c r="AL36" s="44">
        <f>IFERROR(__xludf.DUMMYFUNCTION("""COMPUTED_VALUE"""),0.0)</f>
        <v>0</v>
      </c>
      <c r="AM36" s="44">
        <f>IFERROR(__xludf.DUMMYFUNCTION("""COMPUTED_VALUE"""),11.0)</f>
        <v>11</v>
      </c>
      <c r="AN36" s="44">
        <f>IFERROR(__xludf.DUMMYFUNCTION("""COMPUTED_VALUE"""),2.0)</f>
        <v>2</v>
      </c>
      <c r="AO36" s="44">
        <f>IFERROR(__xludf.DUMMYFUNCTION("""COMPUTED_VALUE"""),1.0)</f>
        <v>1</v>
      </c>
      <c r="AP36" s="44">
        <f>IFERROR(__xludf.DUMMYFUNCTION("""COMPUTED_VALUE"""),0.0)</f>
        <v>0</v>
      </c>
      <c r="AQ36" s="44">
        <f>IFERROR(__xludf.DUMMYFUNCTION("""COMPUTED_VALUE"""),1.0)</f>
        <v>1</v>
      </c>
      <c r="AR36" s="44">
        <f>IFERROR(__xludf.DUMMYFUNCTION("""COMPUTED_VALUE"""),27.0)</f>
        <v>27</v>
      </c>
      <c r="AS36" s="44">
        <f>IFERROR(__xludf.DUMMYFUNCTION("""COMPUTED_VALUE"""),3.0)</f>
        <v>3</v>
      </c>
      <c r="AT36" s="44">
        <f>IFERROR(__xludf.DUMMYFUNCTION("""COMPUTED_VALUE"""),1.0)</f>
        <v>1</v>
      </c>
      <c r="AU36" s="44">
        <f>IFERROR(__xludf.DUMMYFUNCTION("""COMPUTED_VALUE"""),174.0)</f>
        <v>174</v>
      </c>
      <c r="AV36" s="44">
        <f>IFERROR(__xludf.DUMMYFUNCTION("""COMPUTED_VALUE"""),0.0)</f>
        <v>0</v>
      </c>
      <c r="AW36" s="44">
        <f>IFERROR(__xludf.DUMMYFUNCTION("""COMPUTED_VALUE"""),2.0)</f>
        <v>2</v>
      </c>
      <c r="AX36" s="45">
        <f t="shared" si="2"/>
        <v>236</v>
      </c>
    </row>
    <row r="37" ht="15.75" customHeight="1">
      <c r="A37" s="46" t="s">
        <v>9</v>
      </c>
      <c r="B37" s="47" t="s">
        <v>81</v>
      </c>
      <c r="C37" s="48">
        <v>1.0</v>
      </c>
      <c r="D37" s="48">
        <v>87.0</v>
      </c>
      <c r="E37" s="49">
        <f>IFERROR(__xludf.DUMMYFUNCTION("""COMPUTED_VALUE"""),49.0)</f>
        <v>49</v>
      </c>
      <c r="F37" s="49">
        <f>IFERROR(__xludf.DUMMYFUNCTION("""COMPUTED_VALUE"""),4.0)</f>
        <v>4</v>
      </c>
      <c r="G37" s="49">
        <f>IFERROR(__xludf.DUMMYFUNCTION("""COMPUTED_VALUE"""),0.0)</f>
        <v>0</v>
      </c>
      <c r="H37" s="49">
        <f>IFERROR(__xludf.DUMMYFUNCTION("""COMPUTED_VALUE"""),49.0)</f>
        <v>49</v>
      </c>
      <c r="I37" s="44">
        <f>IFERROR(__xludf.DUMMYFUNCTION("""COMPUTED_VALUE"""),0.0)</f>
        <v>0</v>
      </c>
      <c r="J37" s="44">
        <f>IFERROR(__xludf.DUMMYFUNCTION("""COMPUTED_VALUE"""),0.0)</f>
        <v>0</v>
      </c>
      <c r="K37" s="44">
        <f>IFERROR(__xludf.DUMMYFUNCTION("""COMPUTED_VALUE"""),4.0)</f>
        <v>4</v>
      </c>
      <c r="L37" s="44">
        <f>IFERROR(__xludf.DUMMYFUNCTION("""COMPUTED_VALUE"""),0.0)</f>
        <v>0</v>
      </c>
      <c r="M37" s="44">
        <f>IFERROR(__xludf.DUMMYFUNCTION("""COMPUTED_VALUE"""),1.0)</f>
        <v>1</v>
      </c>
      <c r="N37" s="44">
        <f>IFERROR(__xludf.DUMMYFUNCTION("""COMPUTED_VALUE"""),0.0)</f>
        <v>0</v>
      </c>
      <c r="O37" s="44">
        <f>IFERROR(__xludf.DUMMYFUNCTION("""COMPUTED_VALUE"""),0.0)</f>
        <v>0</v>
      </c>
      <c r="P37" s="44">
        <f>IFERROR(__xludf.DUMMYFUNCTION("""COMPUTED_VALUE"""),0.0)</f>
        <v>0</v>
      </c>
      <c r="Q37" s="44">
        <f>IFERROR(__xludf.DUMMYFUNCTION("""COMPUTED_VALUE"""),0.0)</f>
        <v>0</v>
      </c>
      <c r="R37" s="44">
        <f>IFERROR(__xludf.DUMMYFUNCTION("""COMPUTED_VALUE"""),1.0)</f>
        <v>1</v>
      </c>
      <c r="S37" s="44">
        <f>IFERROR(__xludf.DUMMYFUNCTION("""COMPUTED_VALUE"""),0.0)</f>
        <v>0</v>
      </c>
      <c r="T37" s="44">
        <f>IFERROR(__xludf.DUMMYFUNCTION("""COMPUTED_VALUE"""),0.0)</f>
        <v>0</v>
      </c>
      <c r="U37" s="44">
        <f>IFERROR(__xludf.DUMMYFUNCTION("""COMPUTED_VALUE"""),0.0)</f>
        <v>0</v>
      </c>
      <c r="V37" s="44">
        <f>IFERROR(__xludf.DUMMYFUNCTION("""COMPUTED_VALUE"""),0.0)</f>
        <v>0</v>
      </c>
      <c r="W37" s="44">
        <f>IFERROR(__xludf.DUMMYFUNCTION("""COMPUTED_VALUE"""),0.0)</f>
        <v>0</v>
      </c>
      <c r="X37" s="44">
        <f>IFERROR(__xludf.DUMMYFUNCTION("""COMPUTED_VALUE"""),1.0)</f>
        <v>1</v>
      </c>
      <c r="Y37" s="44">
        <f>IFERROR(__xludf.DUMMYFUNCTION("""COMPUTED_VALUE"""),0.0)</f>
        <v>0</v>
      </c>
      <c r="Z37" s="44">
        <f>IFERROR(__xludf.DUMMYFUNCTION("""COMPUTED_VALUE"""),0.0)</f>
        <v>0</v>
      </c>
      <c r="AA37" s="44">
        <f>IFERROR(__xludf.DUMMYFUNCTION("""COMPUTED_VALUE"""),1.0)</f>
        <v>1</v>
      </c>
      <c r="AB37" s="44">
        <f>IFERROR(__xludf.DUMMYFUNCTION("""COMPUTED_VALUE"""),0.0)</f>
        <v>0</v>
      </c>
      <c r="AC37" s="44">
        <f>IFERROR(__xludf.DUMMYFUNCTION("""COMPUTED_VALUE"""),0.0)</f>
        <v>0</v>
      </c>
      <c r="AD37" s="44">
        <f>IFERROR(__xludf.DUMMYFUNCTION("""COMPUTED_VALUE"""),0.0)</f>
        <v>0</v>
      </c>
      <c r="AE37" s="44"/>
      <c r="AF37" s="44"/>
      <c r="AG37" s="44">
        <f>IFERROR(__xludf.DUMMYFUNCTION("""COMPUTED_VALUE"""),1.0)</f>
        <v>1</v>
      </c>
      <c r="AH37" s="44"/>
      <c r="AI37" s="44">
        <f>IFERROR(__xludf.DUMMYFUNCTION("""COMPUTED_VALUE"""),1.0)</f>
        <v>1</v>
      </c>
      <c r="AJ37" s="44">
        <f>IFERROR(__xludf.DUMMYFUNCTION("""COMPUTED_VALUE"""),0.0)</f>
        <v>0</v>
      </c>
      <c r="AK37" s="44">
        <f>IFERROR(__xludf.DUMMYFUNCTION("""COMPUTED_VALUE"""),0.0)</f>
        <v>0</v>
      </c>
      <c r="AL37" s="44">
        <f>IFERROR(__xludf.DUMMYFUNCTION("""COMPUTED_VALUE"""),0.0)</f>
        <v>0</v>
      </c>
      <c r="AM37" s="44">
        <f>IFERROR(__xludf.DUMMYFUNCTION("""COMPUTED_VALUE"""),2.0)</f>
        <v>2</v>
      </c>
      <c r="AN37" s="44">
        <f>IFERROR(__xludf.DUMMYFUNCTION("""COMPUTED_VALUE"""),1.0)</f>
        <v>1</v>
      </c>
      <c r="AO37" s="44">
        <f>IFERROR(__xludf.DUMMYFUNCTION("""COMPUTED_VALUE"""),1.0)</f>
        <v>1</v>
      </c>
      <c r="AP37" s="44">
        <f>IFERROR(__xludf.DUMMYFUNCTION("""COMPUTED_VALUE"""),0.0)</f>
        <v>0</v>
      </c>
      <c r="AQ37" s="44">
        <f>IFERROR(__xludf.DUMMYFUNCTION("""COMPUTED_VALUE"""),0.0)</f>
        <v>0</v>
      </c>
      <c r="AR37" s="44">
        <f>IFERROR(__xludf.DUMMYFUNCTION("""COMPUTED_VALUE"""),24.0)</f>
        <v>24</v>
      </c>
      <c r="AS37" s="44">
        <f>IFERROR(__xludf.DUMMYFUNCTION("""COMPUTED_VALUE"""),0.0)</f>
        <v>0</v>
      </c>
      <c r="AT37" s="44">
        <f>IFERROR(__xludf.DUMMYFUNCTION("""COMPUTED_VALUE"""),1.0)</f>
        <v>1</v>
      </c>
      <c r="AU37" s="44">
        <f>IFERROR(__xludf.DUMMYFUNCTION("""COMPUTED_VALUE"""),9.0)</f>
        <v>9</v>
      </c>
      <c r="AV37" s="44">
        <f>IFERROR(__xludf.DUMMYFUNCTION("""COMPUTED_VALUE"""),0.0)</f>
        <v>0</v>
      </c>
      <c r="AW37" s="44">
        <f>IFERROR(__xludf.DUMMYFUNCTION("""COMPUTED_VALUE"""),1.0)</f>
        <v>1</v>
      </c>
      <c r="AX37" s="45">
        <f t="shared" si="2"/>
        <v>49</v>
      </c>
    </row>
    <row r="38" ht="15.75" customHeight="1">
      <c r="A38" s="46" t="s">
        <v>9</v>
      </c>
      <c r="B38" s="47" t="s">
        <v>82</v>
      </c>
      <c r="C38" s="48">
        <v>1.0</v>
      </c>
      <c r="D38" s="48">
        <v>585.0</v>
      </c>
      <c r="E38" s="49">
        <f>IFERROR(__xludf.DUMMYFUNCTION("""COMPUTED_VALUE"""),307.0)</f>
        <v>307</v>
      </c>
      <c r="F38" s="49">
        <f>IFERROR(__xludf.DUMMYFUNCTION("""COMPUTED_VALUE"""),2.0)</f>
        <v>2</v>
      </c>
      <c r="G38" s="49">
        <f>IFERROR(__xludf.DUMMYFUNCTION("""COMPUTED_VALUE"""),2.0)</f>
        <v>2</v>
      </c>
      <c r="H38" s="49">
        <f>IFERROR(__xludf.DUMMYFUNCTION("""COMPUTED_VALUE"""),305.0)</f>
        <v>305</v>
      </c>
      <c r="I38" s="44">
        <f>IFERROR(__xludf.DUMMYFUNCTION("""COMPUTED_VALUE"""),0.0)</f>
        <v>0</v>
      </c>
      <c r="J38" s="44">
        <f>IFERROR(__xludf.DUMMYFUNCTION("""COMPUTED_VALUE"""),0.0)</f>
        <v>0</v>
      </c>
      <c r="K38" s="44">
        <f>IFERROR(__xludf.DUMMYFUNCTION("""COMPUTED_VALUE"""),0.0)</f>
        <v>0</v>
      </c>
      <c r="L38" s="44">
        <f>IFERROR(__xludf.DUMMYFUNCTION("""COMPUTED_VALUE"""),0.0)</f>
        <v>0</v>
      </c>
      <c r="M38" s="44">
        <f>IFERROR(__xludf.DUMMYFUNCTION("""COMPUTED_VALUE"""),0.0)</f>
        <v>0</v>
      </c>
      <c r="N38" s="44">
        <f>IFERROR(__xludf.DUMMYFUNCTION("""COMPUTED_VALUE"""),0.0)</f>
        <v>0</v>
      </c>
      <c r="O38" s="44">
        <f>IFERROR(__xludf.DUMMYFUNCTION("""COMPUTED_VALUE"""),0.0)</f>
        <v>0</v>
      </c>
      <c r="P38" s="44">
        <f>IFERROR(__xludf.DUMMYFUNCTION("""COMPUTED_VALUE"""),0.0)</f>
        <v>0</v>
      </c>
      <c r="Q38" s="44">
        <f>IFERROR(__xludf.DUMMYFUNCTION("""COMPUTED_VALUE"""),0.0)</f>
        <v>0</v>
      </c>
      <c r="R38" s="44">
        <f>IFERROR(__xludf.DUMMYFUNCTION("""COMPUTED_VALUE"""),2.0)</f>
        <v>2</v>
      </c>
      <c r="S38" s="44">
        <f>IFERROR(__xludf.DUMMYFUNCTION("""COMPUTED_VALUE"""),1.0)</f>
        <v>1</v>
      </c>
      <c r="T38" s="44">
        <f>IFERROR(__xludf.DUMMYFUNCTION("""COMPUTED_VALUE"""),1.0)</f>
        <v>1</v>
      </c>
      <c r="U38" s="44">
        <f>IFERROR(__xludf.DUMMYFUNCTION("""COMPUTED_VALUE"""),0.0)</f>
        <v>0</v>
      </c>
      <c r="V38" s="44">
        <f>IFERROR(__xludf.DUMMYFUNCTION("""COMPUTED_VALUE"""),0.0)</f>
        <v>0</v>
      </c>
      <c r="W38" s="44">
        <f>IFERROR(__xludf.DUMMYFUNCTION("""COMPUTED_VALUE"""),0.0)</f>
        <v>0</v>
      </c>
      <c r="X38" s="44">
        <f>IFERROR(__xludf.DUMMYFUNCTION("""COMPUTED_VALUE"""),1.0)</f>
        <v>1</v>
      </c>
      <c r="Y38" s="44">
        <f>IFERROR(__xludf.DUMMYFUNCTION("""COMPUTED_VALUE"""),0.0)</f>
        <v>0</v>
      </c>
      <c r="Z38" s="44">
        <f>IFERROR(__xludf.DUMMYFUNCTION("""COMPUTED_VALUE"""),0.0)</f>
        <v>0</v>
      </c>
      <c r="AA38" s="44">
        <f>IFERROR(__xludf.DUMMYFUNCTION("""COMPUTED_VALUE"""),1.0)</f>
        <v>1</v>
      </c>
      <c r="AB38" s="44">
        <f>IFERROR(__xludf.DUMMYFUNCTION("""COMPUTED_VALUE"""),0.0)</f>
        <v>0</v>
      </c>
      <c r="AC38" s="44">
        <f>IFERROR(__xludf.DUMMYFUNCTION("""COMPUTED_VALUE"""),0.0)</f>
        <v>0</v>
      </c>
      <c r="AD38" s="44">
        <f>IFERROR(__xludf.DUMMYFUNCTION("""COMPUTED_VALUE"""),0.0)</f>
        <v>0</v>
      </c>
      <c r="AE38" s="44">
        <f>IFERROR(__xludf.DUMMYFUNCTION("""COMPUTED_VALUE"""),0.0)</f>
        <v>0</v>
      </c>
      <c r="AF38" s="44">
        <f>IFERROR(__xludf.DUMMYFUNCTION("""COMPUTED_VALUE"""),0.0)</f>
        <v>0</v>
      </c>
      <c r="AG38" s="44">
        <f>IFERROR(__xludf.DUMMYFUNCTION("""COMPUTED_VALUE"""),0.0)</f>
        <v>0</v>
      </c>
      <c r="AH38" s="44">
        <f>IFERROR(__xludf.DUMMYFUNCTION("""COMPUTED_VALUE"""),0.0)</f>
        <v>0</v>
      </c>
      <c r="AI38" s="44">
        <f>IFERROR(__xludf.DUMMYFUNCTION("""COMPUTED_VALUE"""),0.0)</f>
        <v>0</v>
      </c>
      <c r="AJ38" s="44">
        <f>IFERROR(__xludf.DUMMYFUNCTION("""COMPUTED_VALUE"""),0.0)</f>
        <v>0</v>
      </c>
      <c r="AK38" s="44">
        <f>IFERROR(__xludf.DUMMYFUNCTION("""COMPUTED_VALUE"""),0.0)</f>
        <v>0</v>
      </c>
      <c r="AL38" s="44">
        <f>IFERROR(__xludf.DUMMYFUNCTION("""COMPUTED_VALUE"""),0.0)</f>
        <v>0</v>
      </c>
      <c r="AM38" s="44">
        <f>IFERROR(__xludf.DUMMYFUNCTION("""COMPUTED_VALUE"""),7.0)</f>
        <v>7</v>
      </c>
      <c r="AN38" s="44">
        <f>IFERROR(__xludf.DUMMYFUNCTION("""COMPUTED_VALUE"""),3.0)</f>
        <v>3</v>
      </c>
      <c r="AO38" s="44">
        <f>IFERROR(__xludf.DUMMYFUNCTION("""COMPUTED_VALUE"""),0.0)</f>
        <v>0</v>
      </c>
      <c r="AP38" s="44">
        <f>IFERROR(__xludf.DUMMYFUNCTION("""COMPUTED_VALUE"""),2.0)</f>
        <v>2</v>
      </c>
      <c r="AQ38" s="44">
        <f>IFERROR(__xludf.DUMMYFUNCTION("""COMPUTED_VALUE"""),5.0)</f>
        <v>5</v>
      </c>
      <c r="AR38" s="44">
        <f>IFERROR(__xludf.DUMMYFUNCTION("""COMPUTED_VALUE"""),162.0)</f>
        <v>162</v>
      </c>
      <c r="AS38" s="44">
        <f>IFERROR(__xludf.DUMMYFUNCTION("""COMPUTED_VALUE"""),8.0)</f>
        <v>8</v>
      </c>
      <c r="AT38" s="44">
        <f>IFERROR(__xludf.DUMMYFUNCTION("""COMPUTED_VALUE"""),1.0)</f>
        <v>1</v>
      </c>
      <c r="AU38" s="44">
        <f>IFERROR(__xludf.DUMMYFUNCTION("""COMPUTED_VALUE"""),98.0)</f>
        <v>98</v>
      </c>
      <c r="AV38" s="44">
        <f>IFERROR(__xludf.DUMMYFUNCTION("""COMPUTED_VALUE"""),9.0)</f>
        <v>9</v>
      </c>
      <c r="AW38" s="44">
        <f>IFERROR(__xludf.DUMMYFUNCTION("""COMPUTED_VALUE"""),3.0)</f>
        <v>3</v>
      </c>
      <c r="AX38" s="45">
        <f t="shared" si="2"/>
        <v>304</v>
      </c>
    </row>
    <row r="39" ht="15.75" customHeight="1">
      <c r="A39" s="46" t="s">
        <v>9</v>
      </c>
      <c r="B39" s="47" t="s">
        <v>82</v>
      </c>
      <c r="C39" s="48">
        <v>2.0</v>
      </c>
      <c r="D39" s="48">
        <v>170.0</v>
      </c>
      <c r="E39" s="49">
        <f>IFERROR(__xludf.DUMMYFUNCTION("""COMPUTED_VALUE"""),65.0)</f>
        <v>65</v>
      </c>
      <c r="F39" s="49">
        <f>IFERROR(__xludf.DUMMYFUNCTION("""COMPUTED_VALUE"""),3.0)</f>
        <v>3</v>
      </c>
      <c r="G39" s="49">
        <f>IFERROR(__xludf.DUMMYFUNCTION("""COMPUTED_VALUE"""),0.0)</f>
        <v>0</v>
      </c>
      <c r="H39" s="49">
        <f>IFERROR(__xludf.DUMMYFUNCTION("""COMPUTED_VALUE"""),65.0)</f>
        <v>65</v>
      </c>
      <c r="I39" s="44"/>
      <c r="J39" s="44"/>
      <c r="K39" s="44"/>
      <c r="L39" s="44"/>
      <c r="M39" s="44"/>
      <c r="N39" s="44"/>
      <c r="O39" s="44">
        <f>IFERROR(__xludf.DUMMYFUNCTION("""COMPUTED_VALUE"""),1.0)</f>
        <v>1</v>
      </c>
      <c r="P39" s="44">
        <f>IFERROR(__xludf.DUMMYFUNCTION("""COMPUTED_VALUE"""),1.0)</f>
        <v>1</v>
      </c>
      <c r="Q39" s="44">
        <f>IFERROR(__xludf.DUMMYFUNCTION("""COMPUTED_VALUE"""),1.0)</f>
        <v>1</v>
      </c>
      <c r="R39" s="44">
        <f>IFERROR(__xludf.DUMMYFUNCTION("""COMPUTED_VALUE"""),0.0)</f>
        <v>0</v>
      </c>
      <c r="S39" s="44">
        <f>IFERROR(__xludf.DUMMYFUNCTION("""COMPUTED_VALUE"""),2.0)</f>
        <v>2</v>
      </c>
      <c r="T39" s="44"/>
      <c r="U39" s="44"/>
      <c r="V39" s="44"/>
      <c r="W39" s="44"/>
      <c r="X39" s="44">
        <f>IFERROR(__xludf.DUMMYFUNCTION("""COMPUTED_VALUE"""),1.0)</f>
        <v>1</v>
      </c>
      <c r="Y39" s="44">
        <f>IFERROR(__xludf.DUMMYFUNCTION("""COMPUTED_VALUE"""),0.0)</f>
        <v>0</v>
      </c>
      <c r="Z39" s="44">
        <f>IFERROR(__xludf.DUMMYFUNCTION("""COMPUTED_VALUE"""),1.0)</f>
        <v>1</v>
      </c>
      <c r="AA39" s="44">
        <f>IFERROR(__xludf.DUMMYFUNCTION("""COMPUTED_VALUE"""),1.0)</f>
        <v>1</v>
      </c>
      <c r="AB39" s="44">
        <f>IFERROR(__xludf.DUMMYFUNCTION("""COMPUTED_VALUE"""),0.0)</f>
        <v>0</v>
      </c>
      <c r="AC39" s="44">
        <f>IFERROR(__xludf.DUMMYFUNCTION("""COMPUTED_VALUE"""),2.0)</f>
        <v>2</v>
      </c>
      <c r="AD39" s="44">
        <f>IFERROR(__xludf.DUMMYFUNCTION("""COMPUTED_VALUE"""),0.0)</f>
        <v>0</v>
      </c>
      <c r="AE39" s="44">
        <f>IFERROR(__xludf.DUMMYFUNCTION("""COMPUTED_VALUE"""),0.0)</f>
        <v>0</v>
      </c>
      <c r="AF39" s="44">
        <f>IFERROR(__xludf.DUMMYFUNCTION("""COMPUTED_VALUE"""),0.0)</f>
        <v>0</v>
      </c>
      <c r="AG39" s="44">
        <f>IFERROR(__xludf.DUMMYFUNCTION("""COMPUTED_VALUE"""),1.0)</f>
        <v>1</v>
      </c>
      <c r="AH39" s="44">
        <f>IFERROR(__xludf.DUMMYFUNCTION("""COMPUTED_VALUE"""),1.0)</f>
        <v>1</v>
      </c>
      <c r="AI39" s="44">
        <f>IFERROR(__xludf.DUMMYFUNCTION("""COMPUTED_VALUE"""),1.0)</f>
        <v>1</v>
      </c>
      <c r="AJ39" s="44">
        <f>IFERROR(__xludf.DUMMYFUNCTION("""COMPUTED_VALUE"""),0.0)</f>
        <v>0</v>
      </c>
      <c r="AK39" s="44">
        <f>IFERROR(__xludf.DUMMYFUNCTION("""COMPUTED_VALUE"""),0.0)</f>
        <v>0</v>
      </c>
      <c r="AL39" s="44">
        <f>IFERROR(__xludf.DUMMYFUNCTION("""COMPUTED_VALUE"""),0.0)</f>
        <v>0</v>
      </c>
      <c r="AM39" s="44">
        <f>IFERROR(__xludf.DUMMYFUNCTION("""COMPUTED_VALUE"""),2.0)</f>
        <v>2</v>
      </c>
      <c r="AN39" s="44">
        <f>IFERROR(__xludf.DUMMYFUNCTION("""COMPUTED_VALUE"""),0.0)</f>
        <v>0</v>
      </c>
      <c r="AO39" s="44">
        <f>IFERROR(__xludf.DUMMYFUNCTION("""COMPUTED_VALUE"""),0.0)</f>
        <v>0</v>
      </c>
      <c r="AP39" s="44">
        <f>IFERROR(__xludf.DUMMYFUNCTION("""COMPUTED_VALUE"""),0.0)</f>
        <v>0</v>
      </c>
      <c r="AQ39" s="44">
        <f>IFERROR(__xludf.DUMMYFUNCTION("""COMPUTED_VALUE"""),0.0)</f>
        <v>0</v>
      </c>
      <c r="AR39" s="44">
        <f>IFERROR(__xludf.DUMMYFUNCTION("""COMPUTED_VALUE"""),30.0)</f>
        <v>30</v>
      </c>
      <c r="AS39" s="44">
        <f>IFERROR(__xludf.DUMMYFUNCTION("""COMPUTED_VALUE"""),0.0)</f>
        <v>0</v>
      </c>
      <c r="AT39" s="44">
        <f>IFERROR(__xludf.DUMMYFUNCTION("""COMPUTED_VALUE"""),0.0)</f>
        <v>0</v>
      </c>
      <c r="AU39" s="44">
        <f>IFERROR(__xludf.DUMMYFUNCTION("""COMPUTED_VALUE"""),20.0)</f>
        <v>20</v>
      </c>
      <c r="AV39" s="44">
        <f>IFERROR(__xludf.DUMMYFUNCTION("""COMPUTED_VALUE"""),0.0)</f>
        <v>0</v>
      </c>
      <c r="AW39" s="44">
        <f>IFERROR(__xludf.DUMMYFUNCTION("""COMPUTED_VALUE"""),0.0)</f>
        <v>0</v>
      </c>
      <c r="AX39" s="45">
        <f t="shared" si="2"/>
        <v>65</v>
      </c>
    </row>
    <row r="40" ht="15.75" customHeight="1">
      <c r="A40" s="46" t="s">
        <v>9</v>
      </c>
      <c r="B40" s="47" t="s">
        <v>83</v>
      </c>
      <c r="C40" s="48">
        <v>1.0</v>
      </c>
      <c r="D40" s="48">
        <v>460.0</v>
      </c>
      <c r="E40" s="49">
        <f>IFERROR(__xludf.DUMMYFUNCTION("""COMPUTED_VALUE"""),247.0)</f>
        <v>247</v>
      </c>
      <c r="F40" s="49">
        <f>IFERROR(__xludf.DUMMYFUNCTION("""COMPUTED_VALUE"""),3.0)</f>
        <v>3</v>
      </c>
      <c r="G40" s="49">
        <f>IFERROR(__xludf.DUMMYFUNCTION("""COMPUTED_VALUE"""),1.0)</f>
        <v>1</v>
      </c>
      <c r="H40" s="49">
        <f>IFERROR(__xludf.DUMMYFUNCTION("""COMPUTED_VALUE"""),246.0)</f>
        <v>246</v>
      </c>
      <c r="I40" s="44">
        <f>IFERROR(__xludf.DUMMYFUNCTION("""COMPUTED_VALUE"""),1.0)</f>
        <v>1</v>
      </c>
      <c r="J40" s="44">
        <f>IFERROR(__xludf.DUMMYFUNCTION("""COMPUTED_VALUE"""),0.0)</f>
        <v>0</v>
      </c>
      <c r="K40" s="44">
        <f>IFERROR(__xludf.DUMMYFUNCTION("""COMPUTED_VALUE"""),0.0)</f>
        <v>0</v>
      </c>
      <c r="L40" s="44">
        <f>IFERROR(__xludf.DUMMYFUNCTION("""COMPUTED_VALUE"""),0.0)</f>
        <v>0</v>
      </c>
      <c r="M40" s="44">
        <f>IFERROR(__xludf.DUMMYFUNCTION("""COMPUTED_VALUE"""),1.0)</f>
        <v>1</v>
      </c>
      <c r="N40" s="44">
        <f>IFERROR(__xludf.DUMMYFUNCTION("""COMPUTED_VALUE"""),0.0)</f>
        <v>0</v>
      </c>
      <c r="O40" s="44">
        <f>IFERROR(__xludf.DUMMYFUNCTION("""COMPUTED_VALUE"""),0.0)</f>
        <v>0</v>
      </c>
      <c r="P40" s="44">
        <f>IFERROR(__xludf.DUMMYFUNCTION("""COMPUTED_VALUE"""),0.0)</f>
        <v>0</v>
      </c>
      <c r="Q40" s="44">
        <f>IFERROR(__xludf.DUMMYFUNCTION("""COMPUTED_VALUE"""),0.0)</f>
        <v>0</v>
      </c>
      <c r="R40" s="44">
        <f>IFERROR(__xludf.DUMMYFUNCTION("""COMPUTED_VALUE"""),6.0)</f>
        <v>6</v>
      </c>
      <c r="S40" s="44">
        <f>IFERROR(__xludf.DUMMYFUNCTION("""COMPUTED_VALUE"""),0.0)</f>
        <v>0</v>
      </c>
      <c r="T40" s="44">
        <f>IFERROR(__xludf.DUMMYFUNCTION("""COMPUTED_VALUE"""),0.0)</f>
        <v>0</v>
      </c>
      <c r="U40" s="44">
        <f>IFERROR(__xludf.DUMMYFUNCTION("""COMPUTED_VALUE"""),0.0)</f>
        <v>0</v>
      </c>
      <c r="V40" s="44">
        <f>IFERROR(__xludf.DUMMYFUNCTION("""COMPUTED_VALUE"""),0.0)</f>
        <v>0</v>
      </c>
      <c r="W40" s="44">
        <f>IFERROR(__xludf.DUMMYFUNCTION("""COMPUTED_VALUE"""),1.0)</f>
        <v>1</v>
      </c>
      <c r="X40" s="44">
        <f>IFERROR(__xludf.DUMMYFUNCTION("""COMPUTED_VALUE"""),1.0)</f>
        <v>1</v>
      </c>
      <c r="Y40" s="44">
        <f>IFERROR(__xludf.DUMMYFUNCTION("""COMPUTED_VALUE"""),0.0)</f>
        <v>0</v>
      </c>
      <c r="Z40" s="44">
        <f>IFERROR(__xludf.DUMMYFUNCTION("""COMPUTED_VALUE"""),0.0)</f>
        <v>0</v>
      </c>
      <c r="AA40" s="44">
        <f>IFERROR(__xludf.DUMMYFUNCTION("""COMPUTED_VALUE"""),2.0)</f>
        <v>2</v>
      </c>
      <c r="AB40" s="44">
        <f>IFERROR(__xludf.DUMMYFUNCTION("""COMPUTED_VALUE"""),0.0)</f>
        <v>0</v>
      </c>
      <c r="AC40" s="44">
        <f>IFERROR(__xludf.DUMMYFUNCTION("""COMPUTED_VALUE"""),0.0)</f>
        <v>0</v>
      </c>
      <c r="AD40" s="44">
        <f>IFERROR(__xludf.DUMMYFUNCTION("""COMPUTED_VALUE"""),1.0)</f>
        <v>1</v>
      </c>
      <c r="AE40" s="44">
        <f>IFERROR(__xludf.DUMMYFUNCTION("""COMPUTED_VALUE"""),0.0)</f>
        <v>0</v>
      </c>
      <c r="AF40" s="44">
        <f>IFERROR(__xludf.DUMMYFUNCTION("""COMPUTED_VALUE"""),0.0)</f>
        <v>0</v>
      </c>
      <c r="AG40" s="44">
        <f>IFERROR(__xludf.DUMMYFUNCTION("""COMPUTED_VALUE"""),0.0)</f>
        <v>0</v>
      </c>
      <c r="AH40" s="44">
        <f>IFERROR(__xludf.DUMMYFUNCTION("""COMPUTED_VALUE"""),0.0)</f>
        <v>0</v>
      </c>
      <c r="AI40" s="44">
        <f>IFERROR(__xludf.DUMMYFUNCTION("""COMPUTED_VALUE"""),0.0)</f>
        <v>0</v>
      </c>
      <c r="AJ40" s="44">
        <f>IFERROR(__xludf.DUMMYFUNCTION("""COMPUTED_VALUE"""),0.0)</f>
        <v>0</v>
      </c>
      <c r="AK40" s="44">
        <f>IFERROR(__xludf.DUMMYFUNCTION("""COMPUTED_VALUE"""),0.0)</f>
        <v>0</v>
      </c>
      <c r="AL40" s="44">
        <f>IFERROR(__xludf.DUMMYFUNCTION("""COMPUTED_VALUE"""),0.0)</f>
        <v>0</v>
      </c>
      <c r="AM40" s="44">
        <f>IFERROR(__xludf.DUMMYFUNCTION("""COMPUTED_VALUE"""),5.0)</f>
        <v>5</v>
      </c>
      <c r="AN40" s="44">
        <f>IFERROR(__xludf.DUMMYFUNCTION("""COMPUTED_VALUE"""),1.0)</f>
        <v>1</v>
      </c>
      <c r="AO40" s="44">
        <f>IFERROR(__xludf.DUMMYFUNCTION("""COMPUTED_VALUE"""),0.0)</f>
        <v>0</v>
      </c>
      <c r="AP40" s="44">
        <f>IFERROR(__xludf.DUMMYFUNCTION("""COMPUTED_VALUE"""),0.0)</f>
        <v>0</v>
      </c>
      <c r="AQ40" s="44">
        <f>IFERROR(__xludf.DUMMYFUNCTION("""COMPUTED_VALUE"""),1.0)</f>
        <v>1</v>
      </c>
      <c r="AR40" s="44">
        <f>IFERROR(__xludf.DUMMYFUNCTION("""COMPUTED_VALUE"""),188.0)</f>
        <v>188</v>
      </c>
      <c r="AS40" s="44">
        <f>IFERROR(__xludf.DUMMYFUNCTION("""COMPUTED_VALUE"""),2.0)</f>
        <v>2</v>
      </c>
      <c r="AT40" s="44">
        <f>IFERROR(__xludf.DUMMYFUNCTION("""COMPUTED_VALUE"""),0.0)</f>
        <v>0</v>
      </c>
      <c r="AU40" s="44">
        <f>IFERROR(__xludf.DUMMYFUNCTION("""COMPUTED_VALUE"""),23.0)</f>
        <v>23</v>
      </c>
      <c r="AV40" s="44">
        <f>IFERROR(__xludf.DUMMYFUNCTION("""COMPUTED_VALUE"""),12.0)</f>
        <v>12</v>
      </c>
      <c r="AW40" s="44">
        <f>IFERROR(__xludf.DUMMYFUNCTION("""COMPUTED_VALUE"""),1.0)</f>
        <v>1</v>
      </c>
      <c r="AX40" s="45">
        <f t="shared" si="2"/>
        <v>246</v>
      </c>
    </row>
    <row r="41" ht="15.75" customHeight="1">
      <c r="A41" s="46" t="s">
        <v>9</v>
      </c>
      <c r="B41" s="47" t="s">
        <v>84</v>
      </c>
      <c r="C41" s="48">
        <v>1.0</v>
      </c>
      <c r="D41" s="48">
        <v>546.0</v>
      </c>
      <c r="E41" s="49">
        <f>IFERROR(__xludf.DUMMYFUNCTION("""COMPUTED_VALUE"""),289.0)</f>
        <v>289</v>
      </c>
      <c r="F41" s="49">
        <f>IFERROR(__xludf.DUMMYFUNCTION("""COMPUTED_VALUE"""),5.0)</f>
        <v>5</v>
      </c>
      <c r="G41" s="49">
        <f>IFERROR(__xludf.DUMMYFUNCTION("""COMPUTED_VALUE"""),1.0)</f>
        <v>1</v>
      </c>
      <c r="H41" s="49">
        <f>IFERROR(__xludf.DUMMYFUNCTION("""COMPUTED_VALUE"""),288.0)</f>
        <v>288</v>
      </c>
      <c r="I41" s="44">
        <f>IFERROR(__xludf.DUMMYFUNCTION("""COMPUTED_VALUE"""),2.0)</f>
        <v>2</v>
      </c>
      <c r="J41" s="44">
        <f>IFERROR(__xludf.DUMMYFUNCTION("""COMPUTED_VALUE"""),0.0)</f>
        <v>0</v>
      </c>
      <c r="K41" s="44">
        <f>IFERROR(__xludf.DUMMYFUNCTION("""COMPUTED_VALUE"""),4.0)</f>
        <v>4</v>
      </c>
      <c r="L41" s="44">
        <f>IFERROR(__xludf.DUMMYFUNCTION("""COMPUTED_VALUE"""),0.0)</f>
        <v>0</v>
      </c>
      <c r="M41" s="44">
        <f>IFERROR(__xludf.DUMMYFUNCTION("""COMPUTED_VALUE"""),1.0)</f>
        <v>1</v>
      </c>
      <c r="N41" s="44">
        <f>IFERROR(__xludf.DUMMYFUNCTION("""COMPUTED_VALUE"""),0.0)</f>
        <v>0</v>
      </c>
      <c r="O41" s="44">
        <f>IFERROR(__xludf.DUMMYFUNCTION("""COMPUTED_VALUE"""),0.0)</f>
        <v>0</v>
      </c>
      <c r="P41" s="44">
        <f>IFERROR(__xludf.DUMMYFUNCTION("""COMPUTED_VALUE"""),0.0)</f>
        <v>0</v>
      </c>
      <c r="Q41" s="44">
        <f>IFERROR(__xludf.DUMMYFUNCTION("""COMPUTED_VALUE"""),1.0)</f>
        <v>1</v>
      </c>
      <c r="R41" s="44">
        <f>IFERROR(__xludf.DUMMYFUNCTION("""COMPUTED_VALUE"""),17.0)</f>
        <v>17</v>
      </c>
      <c r="S41" s="44">
        <f>IFERROR(__xludf.DUMMYFUNCTION("""COMPUTED_VALUE"""),1.0)</f>
        <v>1</v>
      </c>
      <c r="T41" s="44">
        <f>IFERROR(__xludf.DUMMYFUNCTION("""COMPUTED_VALUE"""),0.0)</f>
        <v>0</v>
      </c>
      <c r="U41" s="44">
        <f>IFERROR(__xludf.DUMMYFUNCTION("""COMPUTED_VALUE"""),0.0)</f>
        <v>0</v>
      </c>
      <c r="V41" s="44">
        <f>IFERROR(__xludf.DUMMYFUNCTION("""COMPUTED_VALUE"""),0.0)</f>
        <v>0</v>
      </c>
      <c r="W41" s="44">
        <f>IFERROR(__xludf.DUMMYFUNCTION("""COMPUTED_VALUE"""),0.0)</f>
        <v>0</v>
      </c>
      <c r="X41" s="44">
        <f>IFERROR(__xludf.DUMMYFUNCTION("""COMPUTED_VALUE"""),2.0)</f>
        <v>2</v>
      </c>
      <c r="Y41" s="44">
        <f>IFERROR(__xludf.DUMMYFUNCTION("""COMPUTED_VALUE"""),3.0)</f>
        <v>3</v>
      </c>
      <c r="Z41" s="44">
        <f>IFERROR(__xludf.DUMMYFUNCTION("""COMPUTED_VALUE"""),0.0)</f>
        <v>0</v>
      </c>
      <c r="AA41" s="44">
        <f>IFERROR(__xludf.DUMMYFUNCTION("""COMPUTED_VALUE"""),5.0)</f>
        <v>5</v>
      </c>
      <c r="AB41" s="44">
        <f>IFERROR(__xludf.DUMMYFUNCTION("""COMPUTED_VALUE"""),1.0)</f>
        <v>1</v>
      </c>
      <c r="AC41" s="44">
        <f>IFERROR(__xludf.DUMMYFUNCTION("""COMPUTED_VALUE"""),3.0)</f>
        <v>3</v>
      </c>
      <c r="AD41" s="44">
        <f>IFERROR(__xludf.DUMMYFUNCTION("""COMPUTED_VALUE"""),3.0)</f>
        <v>3</v>
      </c>
      <c r="AE41" s="44">
        <f>IFERROR(__xludf.DUMMYFUNCTION("""COMPUTED_VALUE"""),2.0)</f>
        <v>2</v>
      </c>
      <c r="AF41" s="44">
        <f>IFERROR(__xludf.DUMMYFUNCTION("""COMPUTED_VALUE"""),0.0)</f>
        <v>0</v>
      </c>
      <c r="AG41" s="44">
        <f>IFERROR(__xludf.DUMMYFUNCTION("""COMPUTED_VALUE"""),0.0)</f>
        <v>0</v>
      </c>
      <c r="AH41" s="44">
        <f>IFERROR(__xludf.DUMMYFUNCTION("""COMPUTED_VALUE"""),1.0)</f>
        <v>1</v>
      </c>
      <c r="AI41" s="44">
        <f>IFERROR(__xludf.DUMMYFUNCTION("""COMPUTED_VALUE"""),0.0)</f>
        <v>0</v>
      </c>
      <c r="AJ41" s="44">
        <f>IFERROR(__xludf.DUMMYFUNCTION("""COMPUTED_VALUE"""),0.0)</f>
        <v>0</v>
      </c>
      <c r="AK41" s="44">
        <f>IFERROR(__xludf.DUMMYFUNCTION("""COMPUTED_VALUE"""),0.0)</f>
        <v>0</v>
      </c>
      <c r="AL41" s="44">
        <f>IFERROR(__xludf.DUMMYFUNCTION("""COMPUTED_VALUE"""),0.0)</f>
        <v>0</v>
      </c>
      <c r="AM41" s="44">
        <f>IFERROR(__xludf.DUMMYFUNCTION("""COMPUTED_VALUE"""),21.0)</f>
        <v>21</v>
      </c>
      <c r="AN41" s="44">
        <f>IFERROR(__xludf.DUMMYFUNCTION("""COMPUTED_VALUE"""),2.0)</f>
        <v>2</v>
      </c>
      <c r="AO41" s="44">
        <f>IFERROR(__xludf.DUMMYFUNCTION("""COMPUTED_VALUE"""),1.0)</f>
        <v>1</v>
      </c>
      <c r="AP41" s="44">
        <f>IFERROR(__xludf.DUMMYFUNCTION("""COMPUTED_VALUE"""),0.0)</f>
        <v>0</v>
      </c>
      <c r="AQ41" s="44">
        <f>IFERROR(__xludf.DUMMYFUNCTION("""COMPUTED_VALUE"""),1.0)</f>
        <v>1</v>
      </c>
      <c r="AR41" s="44">
        <f>IFERROR(__xludf.DUMMYFUNCTION("""COMPUTED_VALUE"""),176.0)</f>
        <v>176</v>
      </c>
      <c r="AS41" s="44">
        <f>IFERROR(__xludf.DUMMYFUNCTION("""COMPUTED_VALUE"""),0.0)</f>
        <v>0</v>
      </c>
      <c r="AT41" s="44">
        <f>IFERROR(__xludf.DUMMYFUNCTION("""COMPUTED_VALUE"""),0.0)</f>
        <v>0</v>
      </c>
      <c r="AU41" s="44">
        <f>IFERROR(__xludf.DUMMYFUNCTION("""COMPUTED_VALUE"""),32.0)</f>
        <v>32</v>
      </c>
      <c r="AV41" s="44">
        <f>IFERROR(__xludf.DUMMYFUNCTION("""COMPUTED_VALUE"""),5.0)</f>
        <v>5</v>
      </c>
      <c r="AW41" s="44">
        <f>IFERROR(__xludf.DUMMYFUNCTION("""COMPUTED_VALUE"""),4.0)</f>
        <v>4</v>
      </c>
      <c r="AX41" s="45">
        <f t="shared" si="2"/>
        <v>288</v>
      </c>
    </row>
    <row r="42" ht="15.75" customHeight="1">
      <c r="A42" s="46" t="s">
        <v>9</v>
      </c>
      <c r="B42" s="47" t="s">
        <v>84</v>
      </c>
      <c r="C42" s="48">
        <v>2.0</v>
      </c>
      <c r="D42" s="48">
        <v>530.0</v>
      </c>
      <c r="E42" s="49">
        <f>IFERROR(__xludf.DUMMYFUNCTION("""COMPUTED_VALUE"""),266.0)</f>
        <v>266</v>
      </c>
      <c r="F42" s="49">
        <f>IFERROR(__xludf.DUMMYFUNCTION("""COMPUTED_VALUE"""),1.0)</f>
        <v>1</v>
      </c>
      <c r="G42" s="49">
        <f>IFERROR(__xludf.DUMMYFUNCTION("""COMPUTED_VALUE"""),1.0)</f>
        <v>1</v>
      </c>
      <c r="H42" s="49">
        <f>IFERROR(__xludf.DUMMYFUNCTION("""COMPUTED_VALUE"""),266.0)</f>
        <v>266</v>
      </c>
      <c r="I42" s="44">
        <f>IFERROR(__xludf.DUMMYFUNCTION("""COMPUTED_VALUE"""),3.0)</f>
        <v>3</v>
      </c>
      <c r="J42" s="44">
        <f>IFERROR(__xludf.DUMMYFUNCTION("""COMPUTED_VALUE"""),1.0)</f>
        <v>1</v>
      </c>
      <c r="K42" s="44">
        <f>IFERROR(__xludf.DUMMYFUNCTION("""COMPUTED_VALUE"""),5.0)</f>
        <v>5</v>
      </c>
      <c r="L42" s="44">
        <f>IFERROR(__xludf.DUMMYFUNCTION("""COMPUTED_VALUE"""),2.0)</f>
        <v>2</v>
      </c>
      <c r="M42" s="44">
        <f>IFERROR(__xludf.DUMMYFUNCTION("""COMPUTED_VALUE"""),0.0)</f>
        <v>0</v>
      </c>
      <c r="N42" s="44">
        <f>IFERROR(__xludf.DUMMYFUNCTION("""COMPUTED_VALUE"""),1.0)</f>
        <v>1</v>
      </c>
      <c r="O42" s="44">
        <f>IFERROR(__xludf.DUMMYFUNCTION("""COMPUTED_VALUE"""),0.0)</f>
        <v>0</v>
      </c>
      <c r="P42" s="44">
        <f>IFERROR(__xludf.DUMMYFUNCTION("""COMPUTED_VALUE"""),0.0)</f>
        <v>0</v>
      </c>
      <c r="Q42" s="44">
        <f>IFERROR(__xludf.DUMMYFUNCTION("""COMPUTED_VALUE"""),1.0)</f>
        <v>1</v>
      </c>
      <c r="R42" s="44">
        <f>IFERROR(__xludf.DUMMYFUNCTION("""COMPUTED_VALUE"""),17.0)</f>
        <v>17</v>
      </c>
      <c r="S42" s="44">
        <f>IFERROR(__xludf.DUMMYFUNCTION("""COMPUTED_VALUE"""),1.0)</f>
        <v>1</v>
      </c>
      <c r="T42" s="44">
        <f>IFERROR(__xludf.DUMMYFUNCTION("""COMPUTED_VALUE"""),0.0)</f>
        <v>0</v>
      </c>
      <c r="U42" s="44">
        <f>IFERROR(__xludf.DUMMYFUNCTION("""COMPUTED_VALUE"""),0.0)</f>
        <v>0</v>
      </c>
      <c r="V42" s="44">
        <f>IFERROR(__xludf.DUMMYFUNCTION("""COMPUTED_VALUE"""),2.0)</f>
        <v>2</v>
      </c>
      <c r="W42" s="44">
        <f>IFERROR(__xludf.DUMMYFUNCTION("""COMPUTED_VALUE"""),0.0)</f>
        <v>0</v>
      </c>
      <c r="X42" s="44">
        <f>IFERROR(__xludf.DUMMYFUNCTION("""COMPUTED_VALUE"""),0.0)</f>
        <v>0</v>
      </c>
      <c r="Y42" s="44">
        <f>IFERROR(__xludf.DUMMYFUNCTION("""COMPUTED_VALUE"""),2.0)</f>
        <v>2</v>
      </c>
      <c r="Z42" s="44">
        <f>IFERROR(__xludf.DUMMYFUNCTION("""COMPUTED_VALUE"""),0.0)</f>
        <v>0</v>
      </c>
      <c r="AA42" s="44">
        <f>IFERROR(__xludf.DUMMYFUNCTION("""COMPUTED_VALUE"""),0.0)</f>
        <v>0</v>
      </c>
      <c r="AB42" s="44">
        <f>IFERROR(__xludf.DUMMYFUNCTION("""COMPUTED_VALUE"""),3.0)</f>
        <v>3</v>
      </c>
      <c r="AC42" s="44">
        <f>IFERROR(__xludf.DUMMYFUNCTION("""COMPUTED_VALUE"""),1.0)</f>
        <v>1</v>
      </c>
      <c r="AD42" s="44">
        <f>IFERROR(__xludf.DUMMYFUNCTION("""COMPUTED_VALUE"""),2.0)</f>
        <v>2</v>
      </c>
      <c r="AE42" s="44">
        <f>IFERROR(__xludf.DUMMYFUNCTION("""COMPUTED_VALUE"""),0.0)</f>
        <v>0</v>
      </c>
      <c r="AF42" s="44">
        <f>IFERROR(__xludf.DUMMYFUNCTION("""COMPUTED_VALUE"""),0.0)</f>
        <v>0</v>
      </c>
      <c r="AG42" s="44">
        <f>IFERROR(__xludf.DUMMYFUNCTION("""COMPUTED_VALUE"""),0.0)</f>
        <v>0</v>
      </c>
      <c r="AH42" s="44">
        <f>IFERROR(__xludf.DUMMYFUNCTION("""COMPUTED_VALUE"""),0.0)</f>
        <v>0</v>
      </c>
      <c r="AI42" s="44">
        <f>IFERROR(__xludf.DUMMYFUNCTION("""COMPUTED_VALUE"""),0.0)</f>
        <v>0</v>
      </c>
      <c r="AJ42" s="44">
        <f>IFERROR(__xludf.DUMMYFUNCTION("""COMPUTED_VALUE"""),0.0)</f>
        <v>0</v>
      </c>
      <c r="AK42" s="44">
        <f>IFERROR(__xludf.DUMMYFUNCTION("""COMPUTED_VALUE"""),0.0)</f>
        <v>0</v>
      </c>
      <c r="AL42" s="44">
        <f>IFERROR(__xludf.DUMMYFUNCTION("""COMPUTED_VALUE"""),2.0)</f>
        <v>2</v>
      </c>
      <c r="AM42" s="44">
        <f>IFERROR(__xludf.DUMMYFUNCTION("""COMPUTED_VALUE"""),15.0)</f>
        <v>15</v>
      </c>
      <c r="AN42" s="44">
        <f>IFERROR(__xludf.DUMMYFUNCTION("""COMPUTED_VALUE"""),1.0)</f>
        <v>1</v>
      </c>
      <c r="AO42" s="44">
        <f>IFERROR(__xludf.DUMMYFUNCTION("""COMPUTED_VALUE"""),0.0)</f>
        <v>0</v>
      </c>
      <c r="AP42" s="44">
        <f>IFERROR(__xludf.DUMMYFUNCTION("""COMPUTED_VALUE"""),1.0)</f>
        <v>1</v>
      </c>
      <c r="AQ42" s="44">
        <f>IFERROR(__xludf.DUMMYFUNCTION("""COMPUTED_VALUE"""),0.0)</f>
        <v>0</v>
      </c>
      <c r="AR42" s="44">
        <f>IFERROR(__xludf.DUMMYFUNCTION("""COMPUTED_VALUE"""),163.0)</f>
        <v>163</v>
      </c>
      <c r="AS42" s="44">
        <f>IFERROR(__xludf.DUMMYFUNCTION("""COMPUTED_VALUE"""),2.0)</f>
        <v>2</v>
      </c>
      <c r="AT42" s="44">
        <f>IFERROR(__xludf.DUMMYFUNCTION("""COMPUTED_VALUE"""),1.0)</f>
        <v>1</v>
      </c>
      <c r="AU42" s="44">
        <f>IFERROR(__xludf.DUMMYFUNCTION("""COMPUTED_VALUE"""),25.0)</f>
        <v>25</v>
      </c>
      <c r="AV42" s="44">
        <f>IFERROR(__xludf.DUMMYFUNCTION("""COMPUTED_VALUE"""),10.0)</f>
        <v>10</v>
      </c>
      <c r="AW42" s="44">
        <f>IFERROR(__xludf.DUMMYFUNCTION("""COMPUTED_VALUE"""),5.0)</f>
        <v>5</v>
      </c>
      <c r="AX42" s="45">
        <f t="shared" si="2"/>
        <v>266</v>
      </c>
    </row>
    <row r="43" ht="15.75" customHeight="1">
      <c r="A43" s="46" t="s">
        <v>9</v>
      </c>
      <c r="B43" s="47" t="s">
        <v>84</v>
      </c>
      <c r="C43" s="48">
        <v>3.0</v>
      </c>
      <c r="D43" s="48">
        <v>142.0</v>
      </c>
      <c r="E43" s="49">
        <f>IFERROR(__xludf.DUMMYFUNCTION("""COMPUTED_VALUE"""),73.0)</f>
        <v>73</v>
      </c>
      <c r="F43" s="49">
        <f>IFERROR(__xludf.DUMMYFUNCTION("""COMPUTED_VALUE"""),3.0)</f>
        <v>3</v>
      </c>
      <c r="G43" s="49">
        <f>IFERROR(__xludf.DUMMYFUNCTION("""COMPUTED_VALUE"""),1.0)</f>
        <v>1</v>
      </c>
      <c r="H43" s="49">
        <f>IFERROR(__xludf.DUMMYFUNCTION("""COMPUTED_VALUE"""),72.0)</f>
        <v>72</v>
      </c>
      <c r="I43" s="44">
        <f>IFERROR(__xludf.DUMMYFUNCTION("""COMPUTED_VALUE"""),0.0)</f>
        <v>0</v>
      </c>
      <c r="J43" s="44">
        <f>IFERROR(__xludf.DUMMYFUNCTION("""COMPUTED_VALUE"""),0.0)</f>
        <v>0</v>
      </c>
      <c r="K43" s="44">
        <f>IFERROR(__xludf.DUMMYFUNCTION("""COMPUTED_VALUE"""),1.0)</f>
        <v>1</v>
      </c>
      <c r="L43" s="44">
        <f>IFERROR(__xludf.DUMMYFUNCTION("""COMPUTED_VALUE"""),0.0)</f>
        <v>0</v>
      </c>
      <c r="M43" s="44">
        <f>IFERROR(__xludf.DUMMYFUNCTION("""COMPUTED_VALUE"""),0.0)</f>
        <v>0</v>
      </c>
      <c r="N43" s="44">
        <f>IFERROR(__xludf.DUMMYFUNCTION("""COMPUTED_VALUE"""),0.0)</f>
        <v>0</v>
      </c>
      <c r="O43" s="44">
        <f>IFERROR(__xludf.DUMMYFUNCTION("""COMPUTED_VALUE"""),0.0)</f>
        <v>0</v>
      </c>
      <c r="P43" s="44">
        <f>IFERROR(__xludf.DUMMYFUNCTION("""COMPUTED_VALUE"""),0.0)</f>
        <v>0</v>
      </c>
      <c r="Q43" s="44">
        <f>IFERROR(__xludf.DUMMYFUNCTION("""COMPUTED_VALUE"""),1.0)</f>
        <v>1</v>
      </c>
      <c r="R43" s="44">
        <f>IFERROR(__xludf.DUMMYFUNCTION("""COMPUTED_VALUE"""),7.0)</f>
        <v>7</v>
      </c>
      <c r="S43" s="44">
        <f>IFERROR(__xludf.DUMMYFUNCTION("""COMPUTED_VALUE"""),1.0)</f>
        <v>1</v>
      </c>
      <c r="T43" s="44">
        <f>IFERROR(__xludf.DUMMYFUNCTION("""COMPUTED_VALUE"""),0.0)</f>
        <v>0</v>
      </c>
      <c r="U43" s="44">
        <f>IFERROR(__xludf.DUMMYFUNCTION("""COMPUTED_VALUE"""),0.0)</f>
        <v>0</v>
      </c>
      <c r="V43" s="44">
        <f>IFERROR(__xludf.DUMMYFUNCTION("""COMPUTED_VALUE"""),0.0)</f>
        <v>0</v>
      </c>
      <c r="W43" s="44">
        <f>IFERROR(__xludf.DUMMYFUNCTION("""COMPUTED_VALUE"""),0.0)</f>
        <v>0</v>
      </c>
      <c r="X43" s="44">
        <f>IFERROR(__xludf.DUMMYFUNCTION("""COMPUTED_VALUE"""),0.0)</f>
        <v>0</v>
      </c>
      <c r="Y43" s="44">
        <f>IFERROR(__xludf.DUMMYFUNCTION("""COMPUTED_VALUE"""),0.0)</f>
        <v>0</v>
      </c>
      <c r="Z43" s="44">
        <f>IFERROR(__xludf.DUMMYFUNCTION("""COMPUTED_VALUE"""),0.0)</f>
        <v>0</v>
      </c>
      <c r="AA43" s="44">
        <f>IFERROR(__xludf.DUMMYFUNCTION("""COMPUTED_VALUE"""),1.0)</f>
        <v>1</v>
      </c>
      <c r="AB43" s="44">
        <f>IFERROR(__xludf.DUMMYFUNCTION("""COMPUTED_VALUE"""),0.0)</f>
        <v>0</v>
      </c>
      <c r="AC43" s="44">
        <f>IFERROR(__xludf.DUMMYFUNCTION("""COMPUTED_VALUE"""),0.0)</f>
        <v>0</v>
      </c>
      <c r="AD43" s="44">
        <f>IFERROR(__xludf.DUMMYFUNCTION("""COMPUTED_VALUE"""),0.0)</f>
        <v>0</v>
      </c>
      <c r="AE43" s="44">
        <f>IFERROR(__xludf.DUMMYFUNCTION("""COMPUTED_VALUE"""),0.0)</f>
        <v>0</v>
      </c>
      <c r="AF43" s="44">
        <f>IFERROR(__xludf.DUMMYFUNCTION("""COMPUTED_VALUE"""),0.0)</f>
        <v>0</v>
      </c>
      <c r="AG43" s="44">
        <f>IFERROR(__xludf.DUMMYFUNCTION("""COMPUTED_VALUE"""),0.0)</f>
        <v>0</v>
      </c>
      <c r="AH43" s="44">
        <f>IFERROR(__xludf.DUMMYFUNCTION("""COMPUTED_VALUE"""),1.0)</f>
        <v>1</v>
      </c>
      <c r="AI43" s="44">
        <f>IFERROR(__xludf.DUMMYFUNCTION("""COMPUTED_VALUE"""),0.0)</f>
        <v>0</v>
      </c>
      <c r="AJ43" s="44">
        <f>IFERROR(__xludf.DUMMYFUNCTION("""COMPUTED_VALUE"""),0.0)</f>
        <v>0</v>
      </c>
      <c r="AK43" s="44">
        <f>IFERROR(__xludf.DUMMYFUNCTION("""COMPUTED_VALUE"""),0.0)</f>
        <v>0</v>
      </c>
      <c r="AL43" s="44">
        <f>IFERROR(__xludf.DUMMYFUNCTION("""COMPUTED_VALUE"""),0.0)</f>
        <v>0</v>
      </c>
      <c r="AM43" s="44">
        <f>IFERROR(__xludf.DUMMYFUNCTION("""COMPUTED_VALUE"""),14.0)</f>
        <v>14</v>
      </c>
      <c r="AN43" s="44">
        <f>IFERROR(__xludf.DUMMYFUNCTION("""COMPUTED_VALUE"""),1.0)</f>
        <v>1</v>
      </c>
      <c r="AO43" s="44">
        <f>IFERROR(__xludf.DUMMYFUNCTION("""COMPUTED_VALUE"""),0.0)</f>
        <v>0</v>
      </c>
      <c r="AP43" s="44">
        <f>IFERROR(__xludf.DUMMYFUNCTION("""COMPUTED_VALUE"""),1.0)</f>
        <v>1</v>
      </c>
      <c r="AQ43" s="44">
        <f>IFERROR(__xludf.DUMMYFUNCTION("""COMPUTED_VALUE"""),0.0)</f>
        <v>0</v>
      </c>
      <c r="AR43" s="44">
        <f>IFERROR(__xludf.DUMMYFUNCTION("""COMPUTED_VALUE"""),38.0)</f>
        <v>38</v>
      </c>
      <c r="AS43" s="44">
        <f>IFERROR(__xludf.DUMMYFUNCTION("""COMPUTED_VALUE"""),0.0)</f>
        <v>0</v>
      </c>
      <c r="AT43" s="44">
        <f>IFERROR(__xludf.DUMMYFUNCTION("""COMPUTED_VALUE"""),0.0)</f>
        <v>0</v>
      </c>
      <c r="AU43" s="44">
        <f>IFERROR(__xludf.DUMMYFUNCTION("""COMPUTED_VALUE"""),6.0)</f>
        <v>6</v>
      </c>
      <c r="AV43" s="44">
        <f>IFERROR(__xludf.DUMMYFUNCTION("""COMPUTED_VALUE"""),0.0)</f>
        <v>0</v>
      </c>
      <c r="AW43" s="44">
        <f>IFERROR(__xludf.DUMMYFUNCTION("""COMPUTED_VALUE"""),0.0)</f>
        <v>0</v>
      </c>
      <c r="AX43" s="45">
        <f t="shared" si="2"/>
        <v>72</v>
      </c>
    </row>
    <row r="44" ht="15.75" customHeight="1">
      <c r="A44" s="46" t="s">
        <v>9</v>
      </c>
      <c r="B44" s="47" t="s">
        <v>85</v>
      </c>
      <c r="C44" s="48">
        <v>1.0</v>
      </c>
      <c r="D44" s="48">
        <v>436.0</v>
      </c>
      <c r="E44" s="49">
        <f>IFERROR(__xludf.DUMMYFUNCTION("""COMPUTED_VALUE"""),215.0)</f>
        <v>215</v>
      </c>
      <c r="F44" s="49">
        <f>IFERROR(__xludf.DUMMYFUNCTION("""COMPUTED_VALUE"""),1.0)</f>
        <v>1</v>
      </c>
      <c r="G44" s="49">
        <f>IFERROR(__xludf.DUMMYFUNCTION("""COMPUTED_VALUE"""),0.0)</f>
        <v>0</v>
      </c>
      <c r="H44" s="49">
        <f>IFERROR(__xludf.DUMMYFUNCTION("""COMPUTED_VALUE"""),215.0)</f>
        <v>215</v>
      </c>
      <c r="I44" s="44">
        <f>IFERROR(__xludf.DUMMYFUNCTION("""COMPUTED_VALUE"""),0.0)</f>
        <v>0</v>
      </c>
      <c r="J44" s="44">
        <f>IFERROR(__xludf.DUMMYFUNCTION("""COMPUTED_VALUE"""),0.0)</f>
        <v>0</v>
      </c>
      <c r="K44" s="44">
        <f>IFERROR(__xludf.DUMMYFUNCTION("""COMPUTED_VALUE"""),0.0)</f>
        <v>0</v>
      </c>
      <c r="L44" s="44">
        <f>IFERROR(__xludf.DUMMYFUNCTION("""COMPUTED_VALUE"""),0.0)</f>
        <v>0</v>
      </c>
      <c r="M44" s="44">
        <f>IFERROR(__xludf.DUMMYFUNCTION("""COMPUTED_VALUE"""),0.0)</f>
        <v>0</v>
      </c>
      <c r="N44" s="44">
        <f>IFERROR(__xludf.DUMMYFUNCTION("""COMPUTED_VALUE"""),0.0)</f>
        <v>0</v>
      </c>
      <c r="O44" s="44">
        <f>IFERROR(__xludf.DUMMYFUNCTION("""COMPUTED_VALUE"""),0.0)</f>
        <v>0</v>
      </c>
      <c r="P44" s="44">
        <f>IFERROR(__xludf.DUMMYFUNCTION("""COMPUTED_VALUE"""),0.0)</f>
        <v>0</v>
      </c>
      <c r="Q44" s="44">
        <f>IFERROR(__xludf.DUMMYFUNCTION("""COMPUTED_VALUE"""),0.0)</f>
        <v>0</v>
      </c>
      <c r="R44" s="44">
        <f>IFERROR(__xludf.DUMMYFUNCTION("""COMPUTED_VALUE"""),0.0)</f>
        <v>0</v>
      </c>
      <c r="S44" s="44">
        <f>IFERROR(__xludf.DUMMYFUNCTION("""COMPUTED_VALUE"""),0.0)</f>
        <v>0</v>
      </c>
      <c r="T44" s="44">
        <f>IFERROR(__xludf.DUMMYFUNCTION("""COMPUTED_VALUE"""),0.0)</f>
        <v>0</v>
      </c>
      <c r="U44" s="44">
        <f>IFERROR(__xludf.DUMMYFUNCTION("""COMPUTED_VALUE"""),0.0)</f>
        <v>0</v>
      </c>
      <c r="V44" s="44">
        <f>IFERROR(__xludf.DUMMYFUNCTION("""COMPUTED_VALUE"""),0.0)</f>
        <v>0</v>
      </c>
      <c r="W44" s="44">
        <f>IFERROR(__xludf.DUMMYFUNCTION("""COMPUTED_VALUE"""),0.0)</f>
        <v>0</v>
      </c>
      <c r="X44" s="44">
        <f>IFERROR(__xludf.DUMMYFUNCTION("""COMPUTED_VALUE"""),0.0)</f>
        <v>0</v>
      </c>
      <c r="Y44" s="44">
        <f>IFERROR(__xludf.DUMMYFUNCTION("""COMPUTED_VALUE"""),0.0)</f>
        <v>0</v>
      </c>
      <c r="Z44" s="44">
        <f>IFERROR(__xludf.DUMMYFUNCTION("""COMPUTED_VALUE"""),0.0)</f>
        <v>0</v>
      </c>
      <c r="AA44" s="44">
        <f>IFERROR(__xludf.DUMMYFUNCTION("""COMPUTED_VALUE"""),0.0)</f>
        <v>0</v>
      </c>
      <c r="AB44" s="44">
        <f>IFERROR(__xludf.DUMMYFUNCTION("""COMPUTED_VALUE"""),0.0)</f>
        <v>0</v>
      </c>
      <c r="AC44" s="44">
        <f>IFERROR(__xludf.DUMMYFUNCTION("""COMPUTED_VALUE"""),0.0)</f>
        <v>0</v>
      </c>
      <c r="AD44" s="44">
        <f>IFERROR(__xludf.DUMMYFUNCTION("""COMPUTED_VALUE"""),0.0)</f>
        <v>0</v>
      </c>
      <c r="AE44" s="44">
        <f>IFERROR(__xludf.DUMMYFUNCTION("""COMPUTED_VALUE"""),0.0)</f>
        <v>0</v>
      </c>
      <c r="AF44" s="44">
        <f>IFERROR(__xludf.DUMMYFUNCTION("""COMPUTED_VALUE"""),0.0)</f>
        <v>0</v>
      </c>
      <c r="AG44" s="44">
        <f>IFERROR(__xludf.DUMMYFUNCTION("""COMPUTED_VALUE"""),0.0)</f>
        <v>0</v>
      </c>
      <c r="AH44" s="44">
        <f>IFERROR(__xludf.DUMMYFUNCTION("""COMPUTED_VALUE"""),0.0)</f>
        <v>0</v>
      </c>
      <c r="AI44" s="44">
        <f>IFERROR(__xludf.DUMMYFUNCTION("""COMPUTED_VALUE"""),0.0)</f>
        <v>0</v>
      </c>
      <c r="AJ44" s="44">
        <f>IFERROR(__xludf.DUMMYFUNCTION("""COMPUTED_VALUE"""),0.0)</f>
        <v>0</v>
      </c>
      <c r="AK44" s="44">
        <f>IFERROR(__xludf.DUMMYFUNCTION("""COMPUTED_VALUE"""),0.0)</f>
        <v>0</v>
      </c>
      <c r="AL44" s="44">
        <f>IFERROR(__xludf.DUMMYFUNCTION("""COMPUTED_VALUE"""),0.0)</f>
        <v>0</v>
      </c>
      <c r="AM44" s="44">
        <f>IFERROR(__xludf.DUMMYFUNCTION("""COMPUTED_VALUE"""),15.0)</f>
        <v>15</v>
      </c>
      <c r="AN44" s="44">
        <f>IFERROR(__xludf.DUMMYFUNCTION("""COMPUTED_VALUE"""),2.0)</f>
        <v>2</v>
      </c>
      <c r="AO44" s="44">
        <f>IFERROR(__xludf.DUMMYFUNCTION("""COMPUTED_VALUE"""),0.0)</f>
        <v>0</v>
      </c>
      <c r="AP44" s="44">
        <f>IFERROR(__xludf.DUMMYFUNCTION("""COMPUTED_VALUE"""),0.0)</f>
        <v>0</v>
      </c>
      <c r="AQ44" s="44">
        <f>IFERROR(__xludf.DUMMYFUNCTION("""COMPUTED_VALUE"""),1.0)</f>
        <v>1</v>
      </c>
      <c r="AR44" s="44">
        <f>IFERROR(__xludf.DUMMYFUNCTION("""COMPUTED_VALUE"""),172.0)</f>
        <v>172</v>
      </c>
      <c r="AS44" s="44">
        <f>IFERROR(__xludf.DUMMYFUNCTION("""COMPUTED_VALUE"""),2.0)</f>
        <v>2</v>
      </c>
      <c r="AT44" s="44">
        <f>IFERROR(__xludf.DUMMYFUNCTION("""COMPUTED_VALUE"""),0.0)</f>
        <v>0</v>
      </c>
      <c r="AU44" s="44">
        <f>IFERROR(__xludf.DUMMYFUNCTION("""COMPUTED_VALUE"""),19.0)</f>
        <v>19</v>
      </c>
      <c r="AV44" s="44">
        <f>IFERROR(__xludf.DUMMYFUNCTION("""COMPUTED_VALUE"""),1.0)</f>
        <v>1</v>
      </c>
      <c r="AW44" s="44">
        <f>IFERROR(__xludf.DUMMYFUNCTION("""COMPUTED_VALUE"""),0.0)</f>
        <v>0</v>
      </c>
      <c r="AX44" s="45">
        <f t="shared" si="2"/>
        <v>212</v>
      </c>
    </row>
    <row r="45" ht="15.75" customHeight="1">
      <c r="A45" s="46" t="s">
        <v>9</v>
      </c>
      <c r="B45" s="47" t="s">
        <v>86</v>
      </c>
      <c r="C45" s="48">
        <v>1.0</v>
      </c>
      <c r="D45" s="48">
        <v>516.0</v>
      </c>
      <c r="E45" s="49">
        <f>IFERROR(__xludf.DUMMYFUNCTION("""COMPUTED_VALUE"""),213.0)</f>
        <v>213</v>
      </c>
      <c r="F45" s="49">
        <f>IFERROR(__xludf.DUMMYFUNCTION("""COMPUTED_VALUE"""),5.0)</f>
        <v>5</v>
      </c>
      <c r="G45" s="49">
        <f>IFERROR(__xludf.DUMMYFUNCTION("""COMPUTED_VALUE"""),1.0)</f>
        <v>1</v>
      </c>
      <c r="H45" s="49">
        <f>IFERROR(__xludf.DUMMYFUNCTION("""COMPUTED_VALUE"""),212.0)</f>
        <v>212</v>
      </c>
      <c r="I45" s="44">
        <f>IFERROR(__xludf.DUMMYFUNCTION("""COMPUTED_VALUE"""),1.0)</f>
        <v>1</v>
      </c>
      <c r="J45" s="44"/>
      <c r="K45" s="44"/>
      <c r="L45" s="44">
        <f>IFERROR(__xludf.DUMMYFUNCTION("""COMPUTED_VALUE"""),1.0)</f>
        <v>1</v>
      </c>
      <c r="M45" s="44"/>
      <c r="N45" s="44"/>
      <c r="O45" s="44"/>
      <c r="P45" s="44"/>
      <c r="Q45" s="44"/>
      <c r="R45" s="44">
        <f>IFERROR(__xludf.DUMMYFUNCTION("""COMPUTED_VALUE"""),15.0)</f>
        <v>15</v>
      </c>
      <c r="S45" s="44"/>
      <c r="T45" s="44"/>
      <c r="U45" s="44"/>
      <c r="V45" s="44">
        <f>IFERROR(__xludf.DUMMYFUNCTION("""COMPUTED_VALUE"""),4.0)</f>
        <v>4</v>
      </c>
      <c r="W45" s="44"/>
      <c r="X45" s="44">
        <f>IFERROR(__xludf.DUMMYFUNCTION("""COMPUTED_VALUE"""),1.0)</f>
        <v>1</v>
      </c>
      <c r="Y45" s="44"/>
      <c r="Z45" s="44"/>
      <c r="AA45" s="44"/>
      <c r="AB45" s="44"/>
      <c r="AC45" s="44"/>
      <c r="AD45" s="44"/>
      <c r="AE45" s="44"/>
      <c r="AF45" s="44"/>
      <c r="AG45" s="44"/>
      <c r="AH45" s="44"/>
      <c r="AI45" s="44"/>
      <c r="AJ45" s="44"/>
      <c r="AK45" s="44"/>
      <c r="AL45" s="44"/>
      <c r="AM45" s="44">
        <f>IFERROR(__xludf.DUMMYFUNCTION("""COMPUTED_VALUE"""),14.0)</f>
        <v>14</v>
      </c>
      <c r="AN45" s="44"/>
      <c r="AO45" s="44"/>
      <c r="AP45" s="44"/>
      <c r="AQ45" s="44"/>
      <c r="AR45" s="44">
        <f>IFERROR(__xludf.DUMMYFUNCTION("""COMPUTED_VALUE"""),129.0)</f>
        <v>129</v>
      </c>
      <c r="AS45" s="44">
        <f>IFERROR(__xludf.DUMMYFUNCTION("""COMPUTED_VALUE"""),1.0)</f>
        <v>1</v>
      </c>
      <c r="AT45" s="44"/>
      <c r="AU45" s="44">
        <f>IFERROR(__xludf.DUMMYFUNCTION("""COMPUTED_VALUE"""),38.0)</f>
        <v>38</v>
      </c>
      <c r="AV45" s="44">
        <f>IFERROR(__xludf.DUMMYFUNCTION("""COMPUTED_VALUE"""),5.0)</f>
        <v>5</v>
      </c>
      <c r="AW45" s="44">
        <f>IFERROR(__xludf.DUMMYFUNCTION("""COMPUTED_VALUE"""),2.0)</f>
        <v>2</v>
      </c>
      <c r="AX45" s="45">
        <f t="shared" si="2"/>
        <v>211</v>
      </c>
    </row>
    <row r="46" ht="15.75" customHeight="1">
      <c r="A46" s="46" t="s">
        <v>9</v>
      </c>
      <c r="B46" s="47" t="s">
        <v>86</v>
      </c>
      <c r="C46" s="48">
        <v>2.0</v>
      </c>
      <c r="D46" s="54">
        <v>517.0</v>
      </c>
      <c r="E46" s="49">
        <f>IFERROR(__xludf.DUMMYFUNCTION("""COMPUTED_VALUE"""),274.0)</f>
        <v>274</v>
      </c>
      <c r="F46" s="49">
        <f>IFERROR(__xludf.DUMMYFUNCTION("""COMPUTED_VALUE"""),2.0)</f>
        <v>2</v>
      </c>
      <c r="G46" s="49">
        <f>IFERROR(__xludf.DUMMYFUNCTION("""COMPUTED_VALUE"""),2.0)</f>
        <v>2</v>
      </c>
      <c r="H46" s="49">
        <f>IFERROR(__xludf.DUMMYFUNCTION("""COMPUTED_VALUE"""),272.0)</f>
        <v>272</v>
      </c>
      <c r="I46" s="44">
        <f>IFERROR(__xludf.DUMMYFUNCTION("""COMPUTED_VALUE"""),1.0)</f>
        <v>1</v>
      </c>
      <c r="J46" s="44">
        <f>IFERROR(__xludf.DUMMYFUNCTION("""COMPUTED_VALUE"""),0.0)</f>
        <v>0</v>
      </c>
      <c r="K46" s="44">
        <f>IFERROR(__xludf.DUMMYFUNCTION("""COMPUTED_VALUE"""),2.0)</f>
        <v>2</v>
      </c>
      <c r="L46" s="44">
        <f>IFERROR(__xludf.DUMMYFUNCTION("""COMPUTED_VALUE"""),1.0)</f>
        <v>1</v>
      </c>
      <c r="M46" s="44">
        <f>IFERROR(__xludf.DUMMYFUNCTION("""COMPUTED_VALUE"""),1.0)</f>
        <v>1</v>
      </c>
      <c r="N46" s="44">
        <f>IFERROR(__xludf.DUMMYFUNCTION("""COMPUTED_VALUE"""),0.0)</f>
        <v>0</v>
      </c>
      <c r="O46" s="44">
        <f>IFERROR(__xludf.DUMMYFUNCTION("""COMPUTED_VALUE"""),0.0)</f>
        <v>0</v>
      </c>
      <c r="P46" s="44">
        <f>IFERROR(__xludf.DUMMYFUNCTION("""COMPUTED_VALUE"""),1.0)</f>
        <v>1</v>
      </c>
      <c r="Q46" s="44">
        <f>IFERROR(__xludf.DUMMYFUNCTION("""COMPUTED_VALUE"""),0.0)</f>
        <v>0</v>
      </c>
      <c r="R46" s="44">
        <f>IFERROR(__xludf.DUMMYFUNCTION("""COMPUTED_VALUE"""),1.0)</f>
        <v>1</v>
      </c>
      <c r="S46" s="44">
        <f>IFERROR(__xludf.DUMMYFUNCTION("""COMPUTED_VALUE"""),0.0)</f>
        <v>0</v>
      </c>
      <c r="T46" s="44">
        <f>IFERROR(__xludf.DUMMYFUNCTION("""COMPUTED_VALUE"""),0.0)</f>
        <v>0</v>
      </c>
      <c r="U46" s="44">
        <f>IFERROR(__xludf.DUMMYFUNCTION("""COMPUTED_VALUE"""),0.0)</f>
        <v>0</v>
      </c>
      <c r="V46" s="44">
        <f>IFERROR(__xludf.DUMMYFUNCTION("""COMPUTED_VALUE"""),0.0)</f>
        <v>0</v>
      </c>
      <c r="W46" s="44">
        <f>IFERROR(__xludf.DUMMYFUNCTION("""COMPUTED_VALUE"""),1.0)</f>
        <v>1</v>
      </c>
      <c r="X46" s="44">
        <f>IFERROR(__xludf.DUMMYFUNCTION("""COMPUTED_VALUE"""),0.0)</f>
        <v>0</v>
      </c>
      <c r="Y46" s="44">
        <f>IFERROR(__xludf.DUMMYFUNCTION("""COMPUTED_VALUE"""),0.0)</f>
        <v>0</v>
      </c>
      <c r="Z46" s="44">
        <f>IFERROR(__xludf.DUMMYFUNCTION("""COMPUTED_VALUE"""),1.0)</f>
        <v>1</v>
      </c>
      <c r="AA46" s="44">
        <f>IFERROR(__xludf.DUMMYFUNCTION("""COMPUTED_VALUE"""),0.0)</f>
        <v>0</v>
      </c>
      <c r="AB46" s="44">
        <f>IFERROR(__xludf.DUMMYFUNCTION("""COMPUTED_VALUE"""),1.0)</f>
        <v>1</v>
      </c>
      <c r="AC46" s="44">
        <f>IFERROR(__xludf.DUMMYFUNCTION("""COMPUTED_VALUE"""),0.0)</f>
        <v>0</v>
      </c>
      <c r="AD46" s="44">
        <f>IFERROR(__xludf.DUMMYFUNCTION("""COMPUTED_VALUE"""),0.0)</f>
        <v>0</v>
      </c>
      <c r="AE46" s="44">
        <f>IFERROR(__xludf.DUMMYFUNCTION("""COMPUTED_VALUE"""),0.0)</f>
        <v>0</v>
      </c>
      <c r="AF46" s="44">
        <f>IFERROR(__xludf.DUMMYFUNCTION("""COMPUTED_VALUE"""),0.0)</f>
        <v>0</v>
      </c>
      <c r="AG46" s="44"/>
      <c r="AH46" s="44"/>
      <c r="AI46" s="44"/>
      <c r="AJ46" s="44"/>
      <c r="AK46" s="44"/>
      <c r="AL46" s="44"/>
      <c r="AM46" s="44">
        <f>IFERROR(__xludf.DUMMYFUNCTION("""COMPUTED_VALUE"""),11.0)</f>
        <v>11</v>
      </c>
      <c r="AN46" s="44">
        <f>IFERROR(__xludf.DUMMYFUNCTION("""COMPUTED_VALUE"""),5.0)</f>
        <v>5</v>
      </c>
      <c r="AO46" s="44">
        <f>IFERROR(__xludf.DUMMYFUNCTION("""COMPUTED_VALUE"""),1.0)</f>
        <v>1</v>
      </c>
      <c r="AP46" s="44">
        <f>IFERROR(__xludf.DUMMYFUNCTION("""COMPUTED_VALUE"""),0.0)</f>
        <v>0</v>
      </c>
      <c r="AQ46" s="44"/>
      <c r="AR46" s="44">
        <f>IFERROR(__xludf.DUMMYFUNCTION("""COMPUTED_VALUE"""),153.0)</f>
        <v>153</v>
      </c>
      <c r="AS46" s="44">
        <f>IFERROR(__xludf.DUMMYFUNCTION("""COMPUTED_VALUE"""),8.0)</f>
        <v>8</v>
      </c>
      <c r="AT46" s="44">
        <f>IFERROR(__xludf.DUMMYFUNCTION("""COMPUTED_VALUE"""),1.0)</f>
        <v>1</v>
      </c>
      <c r="AU46" s="44">
        <f>IFERROR(__xludf.DUMMYFUNCTION("""COMPUTED_VALUE"""),65.0)</f>
        <v>65</v>
      </c>
      <c r="AV46" s="44">
        <f>IFERROR(__xludf.DUMMYFUNCTION("""COMPUTED_VALUE"""),19.0)</f>
        <v>19</v>
      </c>
      <c r="AW46" s="44">
        <f>IFERROR(__xludf.DUMMYFUNCTION("""COMPUTED_VALUE"""),4.0)</f>
        <v>4</v>
      </c>
      <c r="AX46" s="45">
        <f t="shared" si="2"/>
        <v>277</v>
      </c>
    </row>
    <row r="47" ht="15.75" customHeight="1">
      <c r="A47" s="46" t="s">
        <v>9</v>
      </c>
      <c r="B47" s="47" t="s">
        <v>86</v>
      </c>
      <c r="C47" s="48">
        <v>3.0</v>
      </c>
      <c r="D47" s="54">
        <v>516.0</v>
      </c>
      <c r="E47" s="49">
        <f>IFERROR(__xludf.DUMMYFUNCTION("""COMPUTED_VALUE"""),252.0)</f>
        <v>252</v>
      </c>
      <c r="F47" s="49">
        <f>IFERROR(__xludf.DUMMYFUNCTION("""COMPUTED_VALUE"""),3.0)</f>
        <v>3</v>
      </c>
      <c r="G47" s="49">
        <f>IFERROR(__xludf.DUMMYFUNCTION("""COMPUTED_VALUE"""),4.0)</f>
        <v>4</v>
      </c>
      <c r="H47" s="49">
        <f>IFERROR(__xludf.DUMMYFUNCTION("""COMPUTED_VALUE"""),248.0)</f>
        <v>248</v>
      </c>
      <c r="I47" s="44">
        <f>IFERROR(__xludf.DUMMYFUNCTION("""COMPUTED_VALUE"""),0.0)</f>
        <v>0</v>
      </c>
      <c r="J47" s="44">
        <f>IFERROR(__xludf.DUMMYFUNCTION("""COMPUTED_VALUE"""),1.0)</f>
        <v>1</v>
      </c>
      <c r="K47" s="44">
        <f>IFERROR(__xludf.DUMMYFUNCTION("""COMPUTED_VALUE"""),2.0)</f>
        <v>2</v>
      </c>
      <c r="L47" s="44">
        <f>IFERROR(__xludf.DUMMYFUNCTION("""COMPUTED_VALUE"""),1.0)</f>
        <v>1</v>
      </c>
      <c r="M47" s="44">
        <f>IFERROR(__xludf.DUMMYFUNCTION("""COMPUTED_VALUE"""),0.0)</f>
        <v>0</v>
      </c>
      <c r="N47" s="44">
        <f>IFERROR(__xludf.DUMMYFUNCTION("""COMPUTED_VALUE"""),0.0)</f>
        <v>0</v>
      </c>
      <c r="O47" s="44">
        <f>IFERROR(__xludf.DUMMYFUNCTION("""COMPUTED_VALUE"""),1.0)</f>
        <v>1</v>
      </c>
      <c r="P47" s="44">
        <f>IFERROR(__xludf.DUMMYFUNCTION("""COMPUTED_VALUE"""),2.0)</f>
        <v>2</v>
      </c>
      <c r="Q47" s="44">
        <f>IFERROR(__xludf.DUMMYFUNCTION("""COMPUTED_VALUE"""),0.0)</f>
        <v>0</v>
      </c>
      <c r="R47" s="44">
        <f>IFERROR(__xludf.DUMMYFUNCTION("""COMPUTED_VALUE"""),2.0)</f>
        <v>2</v>
      </c>
      <c r="S47" s="44">
        <f>IFERROR(__xludf.DUMMYFUNCTION("""COMPUTED_VALUE"""),0.0)</f>
        <v>0</v>
      </c>
      <c r="T47" s="44">
        <f>IFERROR(__xludf.DUMMYFUNCTION("""COMPUTED_VALUE"""),0.0)</f>
        <v>0</v>
      </c>
      <c r="U47" s="44">
        <f>IFERROR(__xludf.DUMMYFUNCTION("""COMPUTED_VALUE"""),0.0)</f>
        <v>0</v>
      </c>
      <c r="V47" s="44">
        <f>IFERROR(__xludf.DUMMYFUNCTION("""COMPUTED_VALUE"""),0.0)</f>
        <v>0</v>
      </c>
      <c r="W47" s="44">
        <f>IFERROR(__xludf.DUMMYFUNCTION("""COMPUTED_VALUE"""),0.0)</f>
        <v>0</v>
      </c>
      <c r="X47" s="44">
        <f>IFERROR(__xludf.DUMMYFUNCTION("""COMPUTED_VALUE"""),0.0)</f>
        <v>0</v>
      </c>
      <c r="Y47" s="44">
        <f>IFERROR(__xludf.DUMMYFUNCTION("""COMPUTED_VALUE"""),3.0)</f>
        <v>3</v>
      </c>
      <c r="Z47" s="44">
        <f>IFERROR(__xludf.DUMMYFUNCTION("""COMPUTED_VALUE"""),0.0)</f>
        <v>0</v>
      </c>
      <c r="AA47" s="44">
        <f>IFERROR(__xludf.DUMMYFUNCTION("""COMPUTED_VALUE"""),4.0)</f>
        <v>4</v>
      </c>
      <c r="AB47" s="44">
        <f>IFERROR(__xludf.DUMMYFUNCTION("""COMPUTED_VALUE"""),1.0)</f>
        <v>1</v>
      </c>
      <c r="AC47" s="44">
        <f>IFERROR(__xludf.DUMMYFUNCTION("""COMPUTED_VALUE"""),3.0)</f>
        <v>3</v>
      </c>
      <c r="AD47" s="44">
        <f>IFERROR(__xludf.DUMMYFUNCTION("""COMPUTED_VALUE"""),0.0)</f>
        <v>0</v>
      </c>
      <c r="AE47" s="44">
        <f>IFERROR(__xludf.DUMMYFUNCTION("""COMPUTED_VALUE"""),1.0)</f>
        <v>1</v>
      </c>
      <c r="AF47" s="44">
        <f>IFERROR(__xludf.DUMMYFUNCTION("""COMPUTED_VALUE"""),0.0)</f>
        <v>0</v>
      </c>
      <c r="AG47" s="44">
        <f>IFERROR(__xludf.DUMMYFUNCTION("""COMPUTED_VALUE"""),0.0)</f>
        <v>0</v>
      </c>
      <c r="AH47" s="44">
        <f>IFERROR(__xludf.DUMMYFUNCTION("""COMPUTED_VALUE"""),1.0)</f>
        <v>1</v>
      </c>
      <c r="AI47" s="44">
        <f>IFERROR(__xludf.DUMMYFUNCTION("""COMPUTED_VALUE"""),0.0)</f>
        <v>0</v>
      </c>
      <c r="AJ47" s="44">
        <f>IFERROR(__xludf.DUMMYFUNCTION("""COMPUTED_VALUE"""),0.0)</f>
        <v>0</v>
      </c>
      <c r="AK47" s="44">
        <f>IFERROR(__xludf.DUMMYFUNCTION("""COMPUTED_VALUE"""),3.0)</f>
        <v>3</v>
      </c>
      <c r="AL47" s="44">
        <f>IFERROR(__xludf.DUMMYFUNCTION("""COMPUTED_VALUE"""),0.0)</f>
        <v>0</v>
      </c>
      <c r="AM47" s="44">
        <f>IFERROR(__xludf.DUMMYFUNCTION("""COMPUTED_VALUE"""),16.0)</f>
        <v>16</v>
      </c>
      <c r="AN47" s="44">
        <f>IFERROR(__xludf.DUMMYFUNCTION("""COMPUTED_VALUE"""),0.0)</f>
        <v>0</v>
      </c>
      <c r="AO47" s="44">
        <f>IFERROR(__xludf.DUMMYFUNCTION("""COMPUTED_VALUE"""),0.0)</f>
        <v>0</v>
      </c>
      <c r="AP47" s="44">
        <f>IFERROR(__xludf.DUMMYFUNCTION("""COMPUTED_VALUE"""),0.0)</f>
        <v>0</v>
      </c>
      <c r="AQ47" s="44">
        <f>IFERROR(__xludf.DUMMYFUNCTION("""COMPUTED_VALUE"""),2.0)</f>
        <v>2</v>
      </c>
      <c r="AR47" s="44">
        <f>IFERROR(__xludf.DUMMYFUNCTION("""COMPUTED_VALUE"""),164.0)</f>
        <v>164</v>
      </c>
      <c r="AS47" s="44">
        <f>IFERROR(__xludf.DUMMYFUNCTION("""COMPUTED_VALUE"""),4.0)</f>
        <v>4</v>
      </c>
      <c r="AT47" s="44">
        <f>IFERROR(__xludf.DUMMYFUNCTION("""COMPUTED_VALUE"""),0.0)</f>
        <v>0</v>
      </c>
      <c r="AU47" s="44">
        <f>IFERROR(__xludf.DUMMYFUNCTION("""COMPUTED_VALUE"""),31.0)</f>
        <v>31</v>
      </c>
      <c r="AV47" s="44">
        <f>IFERROR(__xludf.DUMMYFUNCTION("""COMPUTED_VALUE"""),4.0)</f>
        <v>4</v>
      </c>
      <c r="AW47" s="44">
        <f>IFERROR(__xludf.DUMMYFUNCTION("""COMPUTED_VALUE"""),2.0)</f>
        <v>2</v>
      </c>
      <c r="AX47" s="45">
        <f t="shared" si="2"/>
        <v>248</v>
      </c>
    </row>
    <row r="48" ht="15.75" customHeight="1">
      <c r="A48" s="46" t="s">
        <v>9</v>
      </c>
      <c r="B48" s="47" t="s">
        <v>86</v>
      </c>
      <c r="C48" s="48">
        <v>4.0</v>
      </c>
      <c r="D48" s="54">
        <v>515.0</v>
      </c>
      <c r="E48" s="49">
        <f>IFERROR(__xludf.DUMMYFUNCTION("""COMPUTED_VALUE"""),216.0)</f>
        <v>216</v>
      </c>
      <c r="F48" s="49">
        <f>IFERROR(__xludf.DUMMYFUNCTION("""COMPUTED_VALUE"""),4.0)</f>
        <v>4</v>
      </c>
      <c r="G48" s="49">
        <f>IFERROR(__xludf.DUMMYFUNCTION("""COMPUTED_VALUE"""),2.0)</f>
        <v>2</v>
      </c>
      <c r="H48" s="49">
        <f>IFERROR(__xludf.DUMMYFUNCTION("""COMPUTED_VALUE"""),214.0)</f>
        <v>214</v>
      </c>
      <c r="I48" s="44"/>
      <c r="J48" s="44">
        <f>IFERROR(__xludf.DUMMYFUNCTION("""COMPUTED_VALUE"""),1.0)</f>
        <v>1</v>
      </c>
      <c r="K48" s="44">
        <f>IFERROR(__xludf.DUMMYFUNCTION("""COMPUTED_VALUE"""),5.0)</f>
        <v>5</v>
      </c>
      <c r="L48" s="44">
        <f>IFERROR(__xludf.DUMMYFUNCTION("""COMPUTED_VALUE"""),1.0)</f>
        <v>1</v>
      </c>
      <c r="M48" s="44">
        <f>IFERROR(__xludf.DUMMYFUNCTION("""COMPUTED_VALUE"""),2.0)</f>
        <v>2</v>
      </c>
      <c r="N48" s="44">
        <f>IFERROR(__xludf.DUMMYFUNCTION("""COMPUTED_VALUE"""),1.0)</f>
        <v>1</v>
      </c>
      <c r="O48" s="44"/>
      <c r="P48" s="44"/>
      <c r="Q48" s="44"/>
      <c r="R48" s="44">
        <f>IFERROR(__xludf.DUMMYFUNCTION("""COMPUTED_VALUE"""),2.0)</f>
        <v>2</v>
      </c>
      <c r="S48" s="44">
        <f>IFERROR(__xludf.DUMMYFUNCTION("""COMPUTED_VALUE"""),1.0)</f>
        <v>1</v>
      </c>
      <c r="T48" s="44">
        <f>IFERROR(__xludf.DUMMYFUNCTION("""COMPUTED_VALUE"""),1.0)</f>
        <v>1</v>
      </c>
      <c r="U48" s="44"/>
      <c r="V48" s="44"/>
      <c r="W48" s="44"/>
      <c r="X48" s="44"/>
      <c r="Y48" s="44">
        <f>IFERROR(__xludf.DUMMYFUNCTION("""COMPUTED_VALUE"""),3.0)</f>
        <v>3</v>
      </c>
      <c r="Z48" s="44"/>
      <c r="AA48" s="44">
        <f>IFERROR(__xludf.DUMMYFUNCTION("""COMPUTED_VALUE"""),8.0)</f>
        <v>8</v>
      </c>
      <c r="AB48" s="44"/>
      <c r="AC48" s="44"/>
      <c r="AD48" s="44">
        <f>IFERROR(__xludf.DUMMYFUNCTION("""COMPUTED_VALUE"""),1.0)</f>
        <v>1</v>
      </c>
      <c r="AE48" s="44"/>
      <c r="AF48" s="44"/>
      <c r="AG48" s="44">
        <f>IFERROR(__xludf.DUMMYFUNCTION("""COMPUTED_VALUE"""),2.0)</f>
        <v>2</v>
      </c>
      <c r="AH48" s="44"/>
      <c r="AI48" s="44"/>
      <c r="AJ48" s="44">
        <f>IFERROR(__xludf.DUMMYFUNCTION("""COMPUTED_VALUE"""),1.0)</f>
        <v>1</v>
      </c>
      <c r="AK48" s="44"/>
      <c r="AL48" s="44"/>
      <c r="AM48" s="44">
        <f>IFERROR(__xludf.DUMMYFUNCTION("""COMPUTED_VALUE"""),20.0)</f>
        <v>20</v>
      </c>
      <c r="AN48" s="44">
        <f>IFERROR(__xludf.DUMMYFUNCTION("""COMPUTED_VALUE"""),3.0)</f>
        <v>3</v>
      </c>
      <c r="AO48" s="44">
        <f>IFERROR(__xludf.DUMMYFUNCTION("""COMPUTED_VALUE"""),1.0)</f>
        <v>1</v>
      </c>
      <c r="AP48" s="44"/>
      <c r="AQ48" s="44"/>
      <c r="AR48" s="44">
        <f>IFERROR(__xludf.DUMMYFUNCTION("""COMPUTED_VALUE"""),113.0)</f>
        <v>113</v>
      </c>
      <c r="AS48" s="44">
        <f>IFERROR(__xludf.DUMMYFUNCTION("""COMPUTED_VALUE"""),5.0)</f>
        <v>5</v>
      </c>
      <c r="AT48" s="44">
        <f>IFERROR(__xludf.DUMMYFUNCTION("""COMPUTED_VALUE"""),0.0)</f>
        <v>0</v>
      </c>
      <c r="AU48" s="44">
        <f>IFERROR(__xludf.DUMMYFUNCTION("""COMPUTED_VALUE"""),37.0)</f>
        <v>37</v>
      </c>
      <c r="AV48" s="44">
        <f>IFERROR(__xludf.DUMMYFUNCTION("""COMPUTED_VALUE"""),1.0)</f>
        <v>1</v>
      </c>
      <c r="AW48" s="44">
        <f>IFERROR(__xludf.DUMMYFUNCTION("""COMPUTED_VALUE"""),5.0)</f>
        <v>5</v>
      </c>
      <c r="AX48" s="45">
        <f t="shared" si="2"/>
        <v>214</v>
      </c>
    </row>
  </sheetData>
  <conditionalFormatting sqref="AX4:AX48">
    <cfRule type="cellIs" dxfId="4" priority="1" operator="equal">
      <formula>H4</formula>
    </cfRule>
  </conditionalFormatting>
  <conditionalFormatting sqref="AX4:AX48">
    <cfRule type="cellIs" dxfId="5" priority="2" operator="notEqual">
      <formula>H4</formula>
    </cfRule>
  </conditionalFormatting>
  <dataValidations>
    <dataValidation type="decimal" allowBlank="1" showDropDown="1" sqref="F4:X48">
      <formula1>0.0</formula1>
      <formula2>600.0</formula2>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75"/>
    <col customWidth="1" min="2" max="2" width="14.38"/>
    <col customWidth="1" min="3" max="50" width="6.25"/>
  </cols>
  <sheetData>
    <row r="1" ht="117.0" customHeight="1">
      <c r="A1" s="27"/>
      <c r="B1" s="27"/>
      <c r="C1" s="27"/>
      <c r="D1" s="28">
        <f>SUM(D4:D39)</f>
        <v>14050</v>
      </c>
      <c r="E1" s="29" t="str">
        <f>IFERROR(__xludf.DUMMYFUNCTION("IMPORTRANGE(""1cbpdEn7l8YE46L_khlfRfxyURNjuxAXUCD-NNVdtKWI"",""Resultats!D1:AV1"")"),"")</f>
        <v/>
      </c>
      <c r="F1" s="29"/>
      <c r="G1" s="29"/>
      <c r="H1" s="29"/>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1"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32"/>
    </row>
    <row r="2" ht="15.75" customHeight="1">
      <c r="A2" s="33"/>
      <c r="B2" s="33"/>
      <c r="C2" s="33"/>
      <c r="D2" s="33"/>
      <c r="E2" s="10">
        <f t="shared" ref="E2:AX2" si="1">SUM(E4:E39)</f>
        <v>3533</v>
      </c>
      <c r="F2" s="10">
        <f t="shared" si="1"/>
        <v>40</v>
      </c>
      <c r="G2" s="10">
        <f t="shared" si="1"/>
        <v>33</v>
      </c>
      <c r="H2" s="10">
        <f t="shared" si="1"/>
        <v>3503</v>
      </c>
      <c r="I2" s="11">
        <f t="shared" si="1"/>
        <v>13</v>
      </c>
      <c r="J2" s="11">
        <f t="shared" si="1"/>
        <v>12</v>
      </c>
      <c r="K2" s="11">
        <f t="shared" si="1"/>
        <v>28</v>
      </c>
      <c r="L2" s="11">
        <f t="shared" si="1"/>
        <v>2</v>
      </c>
      <c r="M2" s="11">
        <f t="shared" si="1"/>
        <v>10</v>
      </c>
      <c r="N2" s="11">
        <f t="shared" si="1"/>
        <v>2</v>
      </c>
      <c r="O2" s="11">
        <f t="shared" si="1"/>
        <v>2</v>
      </c>
      <c r="P2" s="11">
        <f t="shared" si="1"/>
        <v>4</v>
      </c>
      <c r="Q2" s="11">
        <f t="shared" si="1"/>
        <v>7</v>
      </c>
      <c r="R2" s="11">
        <f t="shared" si="1"/>
        <v>474</v>
      </c>
      <c r="S2" s="11">
        <f t="shared" si="1"/>
        <v>11</v>
      </c>
      <c r="T2" s="11">
        <f t="shared" si="1"/>
        <v>2</v>
      </c>
      <c r="U2" s="11">
        <f t="shared" si="1"/>
        <v>0</v>
      </c>
      <c r="V2" s="11">
        <f t="shared" si="1"/>
        <v>6</v>
      </c>
      <c r="W2" s="11">
        <f t="shared" si="1"/>
        <v>3</v>
      </c>
      <c r="X2" s="11">
        <f t="shared" si="1"/>
        <v>1</v>
      </c>
      <c r="Y2" s="11">
        <f t="shared" si="1"/>
        <v>2</v>
      </c>
      <c r="Z2" s="11">
        <f t="shared" si="1"/>
        <v>8</v>
      </c>
      <c r="AA2" s="11">
        <f t="shared" si="1"/>
        <v>15</v>
      </c>
      <c r="AB2" s="11">
        <f t="shared" si="1"/>
        <v>0</v>
      </c>
      <c r="AC2" s="11">
        <f t="shared" si="1"/>
        <v>12</v>
      </c>
      <c r="AD2" s="11">
        <f t="shared" si="1"/>
        <v>8</v>
      </c>
      <c r="AE2" s="11">
        <f t="shared" si="1"/>
        <v>3</v>
      </c>
      <c r="AF2" s="11">
        <f t="shared" si="1"/>
        <v>4</v>
      </c>
      <c r="AG2" s="11">
        <f t="shared" si="1"/>
        <v>1</v>
      </c>
      <c r="AH2" s="11">
        <f t="shared" si="1"/>
        <v>5</v>
      </c>
      <c r="AI2" s="11">
        <f t="shared" si="1"/>
        <v>2</v>
      </c>
      <c r="AJ2" s="11">
        <f t="shared" si="1"/>
        <v>3</v>
      </c>
      <c r="AK2" s="11">
        <f t="shared" si="1"/>
        <v>11</v>
      </c>
      <c r="AL2" s="11">
        <f t="shared" si="1"/>
        <v>4</v>
      </c>
      <c r="AM2" s="11">
        <f t="shared" si="1"/>
        <v>475</v>
      </c>
      <c r="AN2" s="11">
        <f t="shared" si="1"/>
        <v>7</v>
      </c>
      <c r="AO2" s="11">
        <f t="shared" si="1"/>
        <v>2</v>
      </c>
      <c r="AP2" s="11">
        <f t="shared" si="1"/>
        <v>4</v>
      </c>
      <c r="AQ2" s="11">
        <f t="shared" si="1"/>
        <v>4</v>
      </c>
      <c r="AR2" s="11">
        <f t="shared" si="1"/>
        <v>2032</v>
      </c>
      <c r="AS2" s="11">
        <f t="shared" si="1"/>
        <v>36</v>
      </c>
      <c r="AT2" s="11">
        <f t="shared" si="1"/>
        <v>1</v>
      </c>
      <c r="AU2" s="11">
        <f t="shared" si="1"/>
        <v>2386</v>
      </c>
      <c r="AV2" s="11">
        <f t="shared" si="1"/>
        <v>37</v>
      </c>
      <c r="AW2" s="11">
        <f t="shared" si="1"/>
        <v>24</v>
      </c>
      <c r="AX2" s="34">
        <f t="shared" si="1"/>
        <v>5663</v>
      </c>
    </row>
    <row r="3" ht="15.75" customHeight="1">
      <c r="A3" s="35" t="s">
        <v>1</v>
      </c>
      <c r="B3" s="35" t="s">
        <v>27</v>
      </c>
      <c r="C3" s="35" t="s">
        <v>28</v>
      </c>
      <c r="D3" s="36" t="s">
        <v>29</v>
      </c>
      <c r="E3" s="21" t="str">
        <f>IFERROR(__xludf.DUMMYFUNCTION("IMPORTRANGE(""1cbpdEn7l8YE46L_khlfRfxyURNjuxAXUCD-NNVdtKWI"",""Resultats!D4:AV4"")"),"Votants")</f>
        <v>Votants</v>
      </c>
      <c r="F3" s="21" t="str">
        <f>IFERROR(__xludf.DUMMYFUNCTION("""COMPUTED_VALUE"""),"HorBur")</f>
        <v>HorBur</v>
      </c>
      <c r="G3" s="21" t="str">
        <f>IFERROR(__xludf.DUMMYFUNCTION("""COMPUTED_VALUE"""),"B. NULS")</f>
        <v>B. NULS</v>
      </c>
      <c r="H3" s="21" t="str">
        <f>IFERROR(__xludf.DUMMYFUNCTION("""COMPUTED_VALUE"""),"SVE")</f>
        <v>SVE</v>
      </c>
      <c r="I3" s="37" t="str">
        <f>IFERROR(__xludf.DUMMYFUNCTION("""COMPUTED_VALUE"""),"ALSR")</f>
        <v>ALSR</v>
      </c>
      <c r="J3" s="37" t="str">
        <f>IFERROR(__xludf.DUMMYFUNCTION("""COMPUTED_VALUE"""),"SK")</f>
        <v>SK</v>
      </c>
      <c r="K3" s="37" t="str">
        <f>IFERROR(__xludf.DUMMYFUNCTION("""COMPUTED_VALUE"""),"RVN")</f>
        <v>RVN</v>
      </c>
      <c r="L3" s="37" t="str">
        <f>IFERROR(__xludf.DUMMYFUNCTION("""COMPUTED_VALUE"""),"UGP")</f>
        <v>UGP</v>
      </c>
      <c r="M3" s="37" t="str">
        <f>IFERROR(__xludf.DUMMYFUNCTION("""COMPUTED_VALUE"""),"PAKN")</f>
        <v>PAKN</v>
      </c>
      <c r="N3" s="37" t="str">
        <f>IFERROR(__xludf.DUMMYFUNCTION("""COMPUTED_VALUE"""),"CXY")</f>
        <v>CXY</v>
      </c>
      <c r="O3" s="37" t="str">
        <f>IFERROR(__xludf.DUMMYFUNCTION("""COMPUTED_VALUE"""),"UCB")</f>
        <v>UCB</v>
      </c>
      <c r="P3" s="37" t="str">
        <f>IFERROR(__xludf.DUMMYFUNCTION("""COMPUTED_VALUE"""),"JS")</f>
        <v>JS</v>
      </c>
      <c r="Q3" s="37" t="str">
        <f>IFERROR(__xludf.DUMMYFUNCTION("""COMPUTED_VALUE"""),"AKNS")</f>
        <v>AKNS</v>
      </c>
      <c r="R3" s="37" t="str">
        <f>IFERROR(__xludf.DUMMYFUNCTION("""COMPUTED_VALUE"""),"ALSA")</f>
        <v>ALSA</v>
      </c>
      <c r="S3" s="37" t="str">
        <f>IFERROR(__xludf.DUMMYFUNCTION("""COMPUTED_VALUE"""),"NAFS")</f>
        <v>NAFS</v>
      </c>
      <c r="T3" s="37" t="str">
        <f>IFERROR(__xludf.DUMMYFUNCTION("""COMPUTED_VALUE"""),"UNITE")</f>
        <v>UNITE</v>
      </c>
      <c r="U3" s="37" t="str">
        <f>IFERROR(__xludf.DUMMYFUNCTION("""COMPUTED_VALUE"""),"ACSIF")</f>
        <v>ACSIF</v>
      </c>
      <c r="V3" s="37" t="str">
        <f>IFERROR(__xludf.DUMMYFUNCTION("""COMPUTED_VALUE"""),"WAREF")</f>
        <v>WAREF</v>
      </c>
      <c r="W3" s="37" t="str">
        <f>IFERROR(__xludf.DUMMYFUNCTION("""COMPUTED_VALUE"""),"ACTION")</f>
        <v>ACTION</v>
      </c>
      <c r="X3" s="37" t="str">
        <f>IFERROR(__xludf.DUMMYFUNCTION("""COMPUTED_VALUE"""),"UNK")</f>
        <v>UNK</v>
      </c>
      <c r="Y3" s="37" t="str">
        <f>IFERROR(__xludf.DUMMYFUNCTION("""COMPUTED_VALUE"""),"DUND")</f>
        <v>DUND</v>
      </c>
      <c r="Z3" s="37" t="str">
        <f>IFERROR(__xludf.DUMMYFUNCTION("""COMPUTED_VALUE"""),"NAWLE")</f>
        <v>NAWLE</v>
      </c>
      <c r="AA3" s="37" t="str">
        <f>IFERROR(__xludf.DUMMYFUNCTION("""COMPUTED_VALUE"""),"NATION")</f>
        <v>NATION</v>
      </c>
      <c r="AB3" s="37" t="str">
        <f>IFERROR(__xludf.DUMMYFUNCTION("""COMPUTED_VALUE"""),"MLS")</f>
        <v>MLS</v>
      </c>
      <c r="AC3" s="37" t="str">
        <f>IFERROR(__xludf.DUMMYFUNCTION("""COMPUTED_VALUE"""),"TERANG")</f>
        <v>TERANG</v>
      </c>
      <c r="AD3" s="37" t="str">
        <f>IFERROR(__xludf.DUMMYFUNCTION("""COMPUTED_VALUE"""),"ADL")</f>
        <v>ADL</v>
      </c>
      <c r="AE3" s="37" t="str">
        <f>IFERROR(__xludf.DUMMYFUNCTION("""COMPUTED_VALUE"""),"PEPS")</f>
        <v>PEPS</v>
      </c>
      <c r="AF3" s="37" t="str">
        <f>IFERROR(__xludf.DUMMYFUNCTION("""COMPUTED_VALUE"""),"ABS")</f>
        <v>ABS</v>
      </c>
      <c r="AG3" s="37" t="str">
        <f>IFERROR(__xludf.DUMMYFUNCTION("""COMPUTED_VALUE"""),"ADS")</f>
        <v>ADS</v>
      </c>
      <c r="AH3" s="37" t="str">
        <f>IFERROR(__xludf.DUMMYFUNCTION("""COMPUTED_VALUE"""),"GYB")</f>
        <v>GYB</v>
      </c>
      <c r="AI3" s="37" t="str">
        <f>IFERROR(__xludf.DUMMYFUNCTION("""COMPUTED_VALUE"""),"JDAW")</f>
        <v>JDAW</v>
      </c>
      <c r="AJ3" s="37" t="str">
        <f>IFERROR(__xludf.DUMMYFUNCTION("""COMPUTED_VALUE"""),"DSG")</f>
        <v>DSG</v>
      </c>
      <c r="AK3" s="37" t="str">
        <f>IFERROR(__xludf.DUMMYFUNCTION("""COMPUTED_VALUE"""),"FDR")</f>
        <v>FDR</v>
      </c>
      <c r="AL3" s="37" t="str">
        <f>IFERROR(__xludf.DUMMYFUNCTION("""COMPUTED_VALUE"""),"ALJ")</f>
        <v>ALJ</v>
      </c>
      <c r="AM3" s="37" t="str">
        <f>IFERROR(__xludf.DUMMYFUNCTION("""COMPUTED_VALUE"""),"PASTEF")</f>
        <v>PASTEF</v>
      </c>
      <c r="AN3" s="37" t="str">
        <f>IFERROR(__xludf.DUMMYFUNCTION("""COMPUTED_VALUE"""),"ANP")</f>
        <v>ANP</v>
      </c>
      <c r="AO3" s="37" t="str">
        <f>IFERROR(__xludf.DUMMYFUNCTION("""COMPUTED_VALUE"""),"FARLU")</f>
        <v>FARLU</v>
      </c>
      <c r="AP3" s="37" t="str">
        <f>IFERROR(__xludf.DUMMYFUNCTION("""COMPUTED_VALUE"""),"LFJ")</f>
        <v>LFJ</v>
      </c>
      <c r="AQ3" s="37" t="str">
        <f>IFERROR(__xludf.DUMMYFUNCTION("""COMPUTED_VALUE"""),"SP")</f>
        <v>SP</v>
      </c>
      <c r="AR3" s="37" t="str">
        <f>IFERROR(__xludf.DUMMYFUNCTION("""COMPUTED_VALUE"""),"CJNJ")</f>
        <v>CJNJ</v>
      </c>
      <c r="AS3" s="37" t="str">
        <f>IFERROR(__xludf.DUMMYFUNCTION("""COMPUTED_VALUE"""),"SSK")</f>
        <v>SSK</v>
      </c>
      <c r="AT3" s="37" t="str">
        <f>IFERROR(__xludf.DUMMYFUNCTION("""COMPUTED_VALUE"""),"BDN")</f>
        <v>BDN</v>
      </c>
      <c r="AU3" s="37" t="str">
        <f>IFERROR(__xludf.DUMMYFUNCTION("""COMPUTED_VALUE"""),"TWS")</f>
        <v>TWS</v>
      </c>
      <c r="AV3" s="37" t="str">
        <f>IFERROR(__xludf.DUMMYFUNCTION("""COMPUTED_VALUE"""),"GRAS")</f>
        <v>GRAS</v>
      </c>
      <c r="AW3" s="37" t="str">
        <f>IFERROR(__xludf.DUMMYFUNCTION("""COMPUTED_VALUE"""),"SS")</f>
        <v>SS</v>
      </c>
      <c r="AX3" s="38" t="s">
        <v>30</v>
      </c>
    </row>
    <row r="4" ht="15.75" customHeight="1">
      <c r="A4" s="39" t="s">
        <v>10</v>
      </c>
      <c r="B4" s="40" t="s">
        <v>87</v>
      </c>
      <c r="C4" s="41">
        <v>1.0</v>
      </c>
      <c r="D4" s="41">
        <v>330.0</v>
      </c>
      <c r="E4" s="49" t="str">
        <f>IFERROR(__xludf.DUMMYFUNCTION("IMPORTRANGE(""https://docs.google.com/spreadsheets/d/1JRq_GOD1wdNh5M9jDwUIYgeea4GLDhaXlJgS5AoA9lM/edit?gid=0#gid=0"",""E4:AW39"")"),"")</f>
        <v/>
      </c>
      <c r="F4" s="49"/>
      <c r="G4" s="49"/>
      <c r="H4" s="49"/>
      <c r="I4" s="44">
        <f>IFERROR(__xludf.DUMMYFUNCTION("""COMPUTED_VALUE"""),0.0)</f>
        <v>0</v>
      </c>
      <c r="J4" s="44">
        <f>IFERROR(__xludf.DUMMYFUNCTION("""COMPUTED_VALUE"""),0.0)</f>
        <v>0</v>
      </c>
      <c r="K4" s="44">
        <f>IFERROR(__xludf.DUMMYFUNCTION("""COMPUTED_VALUE"""),2.0)</f>
        <v>2</v>
      </c>
      <c r="L4" s="44">
        <f>IFERROR(__xludf.DUMMYFUNCTION("""COMPUTED_VALUE"""),0.0)</f>
        <v>0</v>
      </c>
      <c r="M4" s="44">
        <f>IFERROR(__xludf.DUMMYFUNCTION("""COMPUTED_VALUE"""),0.0)</f>
        <v>0</v>
      </c>
      <c r="N4" s="44">
        <f>IFERROR(__xludf.DUMMYFUNCTION("""COMPUTED_VALUE"""),1.0)</f>
        <v>1</v>
      </c>
      <c r="O4" s="44">
        <f>IFERROR(__xludf.DUMMYFUNCTION("""COMPUTED_VALUE"""),0.0)</f>
        <v>0</v>
      </c>
      <c r="P4" s="44">
        <f>IFERROR(__xludf.DUMMYFUNCTION("""COMPUTED_VALUE"""),0.0)</f>
        <v>0</v>
      </c>
      <c r="Q4" s="44">
        <f>IFERROR(__xludf.DUMMYFUNCTION("""COMPUTED_VALUE"""),0.0)</f>
        <v>0</v>
      </c>
      <c r="R4" s="44">
        <f>IFERROR(__xludf.DUMMYFUNCTION("""COMPUTED_VALUE"""),9.0)</f>
        <v>9</v>
      </c>
      <c r="S4" s="44">
        <f>IFERROR(__xludf.DUMMYFUNCTION("""COMPUTED_VALUE"""),0.0)</f>
        <v>0</v>
      </c>
      <c r="T4" s="44">
        <f>IFERROR(__xludf.DUMMYFUNCTION("""COMPUTED_VALUE"""),0.0)</f>
        <v>0</v>
      </c>
      <c r="U4" s="44">
        <f>IFERROR(__xludf.DUMMYFUNCTION("""COMPUTED_VALUE"""),0.0)</f>
        <v>0</v>
      </c>
      <c r="V4" s="44">
        <f>IFERROR(__xludf.DUMMYFUNCTION("""COMPUTED_VALUE"""),0.0)</f>
        <v>0</v>
      </c>
      <c r="W4" s="44">
        <f>IFERROR(__xludf.DUMMYFUNCTION("""COMPUTED_VALUE"""),0.0)</f>
        <v>0</v>
      </c>
      <c r="X4" s="44">
        <f>IFERROR(__xludf.DUMMYFUNCTION("""COMPUTED_VALUE"""),0.0)</f>
        <v>0</v>
      </c>
      <c r="Y4" s="44">
        <f>IFERROR(__xludf.DUMMYFUNCTION("""COMPUTED_VALUE"""),0.0)</f>
        <v>0</v>
      </c>
      <c r="Z4" s="44">
        <f>IFERROR(__xludf.DUMMYFUNCTION("""COMPUTED_VALUE"""),0.0)</f>
        <v>0</v>
      </c>
      <c r="AA4" s="44">
        <f>IFERROR(__xludf.DUMMYFUNCTION("""COMPUTED_VALUE"""),0.0)</f>
        <v>0</v>
      </c>
      <c r="AB4" s="44">
        <f>IFERROR(__xludf.DUMMYFUNCTION("""COMPUTED_VALUE"""),0.0)</f>
        <v>0</v>
      </c>
      <c r="AC4" s="44">
        <f>IFERROR(__xludf.DUMMYFUNCTION("""COMPUTED_VALUE"""),0.0)</f>
        <v>0</v>
      </c>
      <c r="AD4" s="44">
        <f>IFERROR(__xludf.DUMMYFUNCTION("""COMPUTED_VALUE"""),0.0)</f>
        <v>0</v>
      </c>
      <c r="AE4" s="44">
        <f>IFERROR(__xludf.DUMMYFUNCTION("""COMPUTED_VALUE"""),0.0)</f>
        <v>0</v>
      </c>
      <c r="AF4" s="44">
        <f>IFERROR(__xludf.DUMMYFUNCTION("""COMPUTED_VALUE"""),1.0)</f>
        <v>1</v>
      </c>
      <c r="AG4" s="44">
        <f>IFERROR(__xludf.DUMMYFUNCTION("""COMPUTED_VALUE"""),0.0)</f>
        <v>0</v>
      </c>
      <c r="AH4" s="44">
        <f>IFERROR(__xludf.DUMMYFUNCTION("""COMPUTED_VALUE"""),0.0)</f>
        <v>0</v>
      </c>
      <c r="AI4" s="44">
        <f>IFERROR(__xludf.DUMMYFUNCTION("""COMPUTED_VALUE"""),0.0)</f>
        <v>0</v>
      </c>
      <c r="AJ4" s="44">
        <f>IFERROR(__xludf.DUMMYFUNCTION("""COMPUTED_VALUE"""),0.0)</f>
        <v>0</v>
      </c>
      <c r="AK4" s="44">
        <f>IFERROR(__xludf.DUMMYFUNCTION("""COMPUTED_VALUE"""),0.0)</f>
        <v>0</v>
      </c>
      <c r="AL4" s="44">
        <f>IFERROR(__xludf.DUMMYFUNCTION("""COMPUTED_VALUE"""),0.0)</f>
        <v>0</v>
      </c>
      <c r="AM4" s="44">
        <f>IFERROR(__xludf.DUMMYFUNCTION("""COMPUTED_VALUE"""),16.0)</f>
        <v>16</v>
      </c>
      <c r="AN4" s="44">
        <f>IFERROR(__xludf.DUMMYFUNCTION("""COMPUTED_VALUE"""),0.0)</f>
        <v>0</v>
      </c>
      <c r="AO4" s="44">
        <f>IFERROR(__xludf.DUMMYFUNCTION("""COMPUTED_VALUE"""),0.0)</f>
        <v>0</v>
      </c>
      <c r="AP4" s="44">
        <f>IFERROR(__xludf.DUMMYFUNCTION("""COMPUTED_VALUE"""),0.0)</f>
        <v>0</v>
      </c>
      <c r="AQ4" s="44">
        <f>IFERROR(__xludf.DUMMYFUNCTION("""COMPUTED_VALUE"""),1.0)</f>
        <v>1</v>
      </c>
      <c r="AR4" s="44">
        <f>IFERROR(__xludf.DUMMYFUNCTION("""COMPUTED_VALUE"""),87.0)</f>
        <v>87</v>
      </c>
      <c r="AS4" s="44">
        <f>IFERROR(__xludf.DUMMYFUNCTION("""COMPUTED_VALUE"""),0.0)</f>
        <v>0</v>
      </c>
      <c r="AT4" s="44">
        <f>IFERROR(__xludf.DUMMYFUNCTION("""COMPUTED_VALUE"""),0.0)</f>
        <v>0</v>
      </c>
      <c r="AU4" s="44">
        <f>IFERROR(__xludf.DUMMYFUNCTION("""COMPUTED_VALUE"""),41.0)</f>
        <v>41</v>
      </c>
      <c r="AV4" s="44">
        <f>IFERROR(__xludf.DUMMYFUNCTION("""COMPUTED_VALUE"""),0.0)</f>
        <v>0</v>
      </c>
      <c r="AW4" s="44">
        <f>IFERROR(__xludf.DUMMYFUNCTION("""COMPUTED_VALUE"""),1.0)</f>
        <v>1</v>
      </c>
      <c r="AX4" s="45">
        <f t="shared" ref="AX4:AX39" si="2">SUM(I4:AW4)</f>
        <v>159</v>
      </c>
    </row>
    <row r="5" ht="15.75" customHeight="1">
      <c r="A5" s="46" t="s">
        <v>10</v>
      </c>
      <c r="B5" s="47" t="s">
        <v>87</v>
      </c>
      <c r="C5" s="48">
        <v>2.0</v>
      </c>
      <c r="D5" s="48">
        <v>330.0</v>
      </c>
      <c r="E5" s="49">
        <f>IFERROR(__xludf.DUMMYFUNCTION("""COMPUTED_VALUE"""),163.0)</f>
        <v>163</v>
      </c>
      <c r="F5" s="49">
        <f>IFERROR(__xludf.DUMMYFUNCTION("""COMPUTED_VALUE"""),3.0)</f>
        <v>3</v>
      </c>
      <c r="G5" s="49">
        <f>IFERROR(__xludf.DUMMYFUNCTION("""COMPUTED_VALUE"""),1.0)</f>
        <v>1</v>
      </c>
      <c r="H5" s="49">
        <f>IFERROR(__xludf.DUMMYFUNCTION("""COMPUTED_VALUE"""),162.0)</f>
        <v>162</v>
      </c>
      <c r="I5" s="44">
        <f>IFERROR(__xludf.DUMMYFUNCTION("""COMPUTED_VALUE"""),0.0)</f>
        <v>0</v>
      </c>
      <c r="J5" s="44">
        <f>IFERROR(__xludf.DUMMYFUNCTION("""COMPUTED_VALUE"""),1.0)</f>
        <v>1</v>
      </c>
      <c r="K5" s="44">
        <f>IFERROR(__xludf.DUMMYFUNCTION("""COMPUTED_VALUE"""),2.0)</f>
        <v>2</v>
      </c>
      <c r="L5" s="44">
        <f>IFERROR(__xludf.DUMMYFUNCTION("""COMPUTED_VALUE"""),0.0)</f>
        <v>0</v>
      </c>
      <c r="M5" s="44">
        <f>IFERROR(__xludf.DUMMYFUNCTION("""COMPUTED_VALUE"""),0.0)</f>
        <v>0</v>
      </c>
      <c r="N5" s="44">
        <f>IFERROR(__xludf.DUMMYFUNCTION("""COMPUTED_VALUE"""),0.0)</f>
        <v>0</v>
      </c>
      <c r="O5" s="44">
        <f>IFERROR(__xludf.DUMMYFUNCTION("""COMPUTED_VALUE"""),0.0)</f>
        <v>0</v>
      </c>
      <c r="P5" s="44">
        <f>IFERROR(__xludf.DUMMYFUNCTION("""COMPUTED_VALUE"""),0.0)</f>
        <v>0</v>
      </c>
      <c r="Q5" s="44">
        <f>IFERROR(__xludf.DUMMYFUNCTION("""COMPUTED_VALUE"""),0.0)</f>
        <v>0</v>
      </c>
      <c r="R5" s="44">
        <f>IFERROR(__xludf.DUMMYFUNCTION("""COMPUTED_VALUE"""),13.0)</f>
        <v>13</v>
      </c>
      <c r="S5" s="44">
        <f>IFERROR(__xludf.DUMMYFUNCTION("""COMPUTED_VALUE"""),0.0)</f>
        <v>0</v>
      </c>
      <c r="T5" s="44">
        <f>IFERROR(__xludf.DUMMYFUNCTION("""COMPUTED_VALUE"""),0.0)</f>
        <v>0</v>
      </c>
      <c r="U5" s="44">
        <f>IFERROR(__xludf.DUMMYFUNCTION("""COMPUTED_VALUE"""),0.0)</f>
        <v>0</v>
      </c>
      <c r="V5" s="44">
        <f>IFERROR(__xludf.DUMMYFUNCTION("""COMPUTED_VALUE"""),0.0)</f>
        <v>0</v>
      </c>
      <c r="W5" s="44">
        <f>IFERROR(__xludf.DUMMYFUNCTION("""COMPUTED_VALUE"""),0.0)</f>
        <v>0</v>
      </c>
      <c r="X5" s="44">
        <f>IFERROR(__xludf.DUMMYFUNCTION("""COMPUTED_VALUE"""),0.0)</f>
        <v>0</v>
      </c>
      <c r="Y5" s="44">
        <f>IFERROR(__xludf.DUMMYFUNCTION("""COMPUTED_VALUE"""),0.0)</f>
        <v>0</v>
      </c>
      <c r="Z5" s="44">
        <f>IFERROR(__xludf.DUMMYFUNCTION("""COMPUTED_VALUE"""),0.0)</f>
        <v>0</v>
      </c>
      <c r="AA5" s="44">
        <f>IFERROR(__xludf.DUMMYFUNCTION("""COMPUTED_VALUE"""),0.0)</f>
        <v>0</v>
      </c>
      <c r="AB5" s="44">
        <f>IFERROR(__xludf.DUMMYFUNCTION("""COMPUTED_VALUE"""),0.0)</f>
        <v>0</v>
      </c>
      <c r="AC5" s="44">
        <f>IFERROR(__xludf.DUMMYFUNCTION("""COMPUTED_VALUE"""),0.0)</f>
        <v>0</v>
      </c>
      <c r="AD5" s="44">
        <f>IFERROR(__xludf.DUMMYFUNCTION("""COMPUTED_VALUE"""),0.0)</f>
        <v>0</v>
      </c>
      <c r="AE5" s="44">
        <f>IFERROR(__xludf.DUMMYFUNCTION("""COMPUTED_VALUE"""),0.0)</f>
        <v>0</v>
      </c>
      <c r="AF5" s="44">
        <f>IFERROR(__xludf.DUMMYFUNCTION("""COMPUTED_VALUE"""),0.0)</f>
        <v>0</v>
      </c>
      <c r="AG5" s="44">
        <f>IFERROR(__xludf.DUMMYFUNCTION("""COMPUTED_VALUE"""),0.0)</f>
        <v>0</v>
      </c>
      <c r="AH5" s="44">
        <f>IFERROR(__xludf.DUMMYFUNCTION("""COMPUTED_VALUE"""),0.0)</f>
        <v>0</v>
      </c>
      <c r="AI5" s="44">
        <f>IFERROR(__xludf.DUMMYFUNCTION("""COMPUTED_VALUE"""),0.0)</f>
        <v>0</v>
      </c>
      <c r="AJ5" s="44">
        <f>IFERROR(__xludf.DUMMYFUNCTION("""COMPUTED_VALUE"""),0.0)</f>
        <v>0</v>
      </c>
      <c r="AK5" s="44">
        <f>IFERROR(__xludf.DUMMYFUNCTION("""COMPUTED_VALUE"""),0.0)</f>
        <v>0</v>
      </c>
      <c r="AL5" s="44">
        <f>IFERROR(__xludf.DUMMYFUNCTION("""COMPUTED_VALUE"""),0.0)</f>
        <v>0</v>
      </c>
      <c r="AM5" s="44">
        <f>IFERROR(__xludf.DUMMYFUNCTION("""COMPUTED_VALUE"""),15.0)</f>
        <v>15</v>
      </c>
      <c r="AN5" s="44">
        <f>IFERROR(__xludf.DUMMYFUNCTION("""COMPUTED_VALUE"""),0.0)</f>
        <v>0</v>
      </c>
      <c r="AO5" s="44">
        <f>IFERROR(__xludf.DUMMYFUNCTION("""COMPUTED_VALUE"""),0.0)</f>
        <v>0</v>
      </c>
      <c r="AP5" s="44">
        <f>IFERROR(__xludf.DUMMYFUNCTION("""COMPUTED_VALUE"""),0.0)</f>
        <v>0</v>
      </c>
      <c r="AQ5" s="44">
        <f>IFERROR(__xludf.DUMMYFUNCTION("""COMPUTED_VALUE"""),0.0)</f>
        <v>0</v>
      </c>
      <c r="AR5" s="44">
        <f>IFERROR(__xludf.DUMMYFUNCTION("""COMPUTED_VALUE"""),72.0)</f>
        <v>72</v>
      </c>
      <c r="AS5" s="44">
        <f>IFERROR(__xludf.DUMMYFUNCTION("""COMPUTED_VALUE"""),0.0)</f>
        <v>0</v>
      </c>
      <c r="AT5" s="44">
        <f>IFERROR(__xludf.DUMMYFUNCTION("""COMPUTED_VALUE"""),0.0)</f>
        <v>0</v>
      </c>
      <c r="AU5" s="44">
        <f>IFERROR(__xludf.DUMMYFUNCTION("""COMPUTED_VALUE"""),31.0)</f>
        <v>31</v>
      </c>
      <c r="AV5" s="44">
        <f>IFERROR(__xludf.DUMMYFUNCTION("""COMPUTED_VALUE"""),0.0)</f>
        <v>0</v>
      </c>
      <c r="AW5" s="44">
        <f>IFERROR(__xludf.DUMMYFUNCTION("""COMPUTED_VALUE"""),1.0)</f>
        <v>1</v>
      </c>
      <c r="AX5" s="45">
        <f t="shared" si="2"/>
        <v>135</v>
      </c>
    </row>
    <row r="6" ht="15.75" customHeight="1">
      <c r="A6" s="46" t="s">
        <v>10</v>
      </c>
      <c r="B6" s="47" t="s">
        <v>88</v>
      </c>
      <c r="C6" s="48">
        <v>1.0</v>
      </c>
      <c r="D6" s="48">
        <v>329.0</v>
      </c>
      <c r="E6" s="49"/>
      <c r="F6" s="49"/>
      <c r="G6" s="49"/>
      <c r="H6" s="49"/>
      <c r="I6" s="44">
        <f>IFERROR(__xludf.DUMMYFUNCTION("""COMPUTED_VALUE"""),0.0)</f>
        <v>0</v>
      </c>
      <c r="J6" s="44">
        <f>IFERROR(__xludf.DUMMYFUNCTION("""COMPUTED_VALUE"""),4.0)</f>
        <v>4</v>
      </c>
      <c r="K6" s="44">
        <f>IFERROR(__xludf.DUMMYFUNCTION("""COMPUTED_VALUE"""),0.0)</f>
        <v>0</v>
      </c>
      <c r="L6" s="44">
        <f>IFERROR(__xludf.DUMMYFUNCTION("""COMPUTED_VALUE"""),0.0)</f>
        <v>0</v>
      </c>
      <c r="M6" s="44">
        <f>IFERROR(__xludf.DUMMYFUNCTION("""COMPUTED_VALUE"""),0.0)</f>
        <v>0</v>
      </c>
      <c r="N6" s="44">
        <f>IFERROR(__xludf.DUMMYFUNCTION("""COMPUTED_VALUE"""),0.0)</f>
        <v>0</v>
      </c>
      <c r="O6" s="44">
        <f>IFERROR(__xludf.DUMMYFUNCTION("""COMPUTED_VALUE"""),0.0)</f>
        <v>0</v>
      </c>
      <c r="P6" s="44">
        <f>IFERROR(__xludf.DUMMYFUNCTION("""COMPUTED_VALUE"""),0.0)</f>
        <v>0</v>
      </c>
      <c r="Q6" s="44">
        <f>IFERROR(__xludf.DUMMYFUNCTION("""COMPUTED_VALUE"""),0.0)</f>
        <v>0</v>
      </c>
      <c r="R6" s="44">
        <f>IFERROR(__xludf.DUMMYFUNCTION("""COMPUTED_VALUE"""),0.0)</f>
        <v>0</v>
      </c>
      <c r="S6" s="44">
        <f>IFERROR(__xludf.DUMMYFUNCTION("""COMPUTED_VALUE"""),0.0)</f>
        <v>0</v>
      </c>
      <c r="T6" s="44">
        <f>IFERROR(__xludf.DUMMYFUNCTION("""COMPUTED_VALUE"""),0.0)</f>
        <v>0</v>
      </c>
      <c r="U6" s="44">
        <f>IFERROR(__xludf.DUMMYFUNCTION("""COMPUTED_VALUE"""),0.0)</f>
        <v>0</v>
      </c>
      <c r="V6" s="44">
        <f>IFERROR(__xludf.DUMMYFUNCTION("""COMPUTED_VALUE"""),0.0)</f>
        <v>0</v>
      </c>
      <c r="W6" s="44">
        <f>IFERROR(__xludf.DUMMYFUNCTION("""COMPUTED_VALUE"""),0.0)</f>
        <v>0</v>
      </c>
      <c r="X6" s="44">
        <f>IFERROR(__xludf.DUMMYFUNCTION("""COMPUTED_VALUE"""),0.0)</f>
        <v>0</v>
      </c>
      <c r="Y6" s="44">
        <f>IFERROR(__xludf.DUMMYFUNCTION("""COMPUTED_VALUE"""),0.0)</f>
        <v>0</v>
      </c>
      <c r="Z6" s="44">
        <f>IFERROR(__xludf.DUMMYFUNCTION("""COMPUTED_VALUE"""),0.0)</f>
        <v>0</v>
      </c>
      <c r="AA6" s="44">
        <f>IFERROR(__xludf.DUMMYFUNCTION("""COMPUTED_VALUE"""),0.0)</f>
        <v>0</v>
      </c>
      <c r="AB6" s="44">
        <f>IFERROR(__xludf.DUMMYFUNCTION("""COMPUTED_VALUE"""),0.0)</f>
        <v>0</v>
      </c>
      <c r="AC6" s="44">
        <f>IFERROR(__xludf.DUMMYFUNCTION("""COMPUTED_VALUE"""),0.0)</f>
        <v>0</v>
      </c>
      <c r="AD6" s="44">
        <f>IFERROR(__xludf.DUMMYFUNCTION("""COMPUTED_VALUE"""),0.0)</f>
        <v>0</v>
      </c>
      <c r="AE6" s="44">
        <f>IFERROR(__xludf.DUMMYFUNCTION("""COMPUTED_VALUE"""),0.0)</f>
        <v>0</v>
      </c>
      <c r="AF6" s="44">
        <f>IFERROR(__xludf.DUMMYFUNCTION("""COMPUTED_VALUE"""),0.0)</f>
        <v>0</v>
      </c>
      <c r="AG6" s="44">
        <f>IFERROR(__xludf.DUMMYFUNCTION("""COMPUTED_VALUE"""),0.0)</f>
        <v>0</v>
      </c>
      <c r="AH6" s="44">
        <f>IFERROR(__xludf.DUMMYFUNCTION("""COMPUTED_VALUE"""),0.0)</f>
        <v>0</v>
      </c>
      <c r="AI6" s="44">
        <f>IFERROR(__xludf.DUMMYFUNCTION("""COMPUTED_VALUE"""),0.0)</f>
        <v>0</v>
      </c>
      <c r="AJ6" s="44">
        <f>IFERROR(__xludf.DUMMYFUNCTION("""COMPUTED_VALUE"""),0.0)</f>
        <v>0</v>
      </c>
      <c r="AK6" s="44">
        <f>IFERROR(__xludf.DUMMYFUNCTION("""COMPUTED_VALUE"""),0.0)</f>
        <v>0</v>
      </c>
      <c r="AL6" s="44">
        <f>IFERROR(__xludf.DUMMYFUNCTION("""COMPUTED_VALUE"""),0.0)</f>
        <v>0</v>
      </c>
      <c r="AM6" s="44">
        <f>IFERROR(__xludf.DUMMYFUNCTION("""COMPUTED_VALUE"""),11.0)</f>
        <v>11</v>
      </c>
      <c r="AN6" s="44">
        <f>IFERROR(__xludf.DUMMYFUNCTION("""COMPUTED_VALUE"""),0.0)</f>
        <v>0</v>
      </c>
      <c r="AO6" s="44">
        <f>IFERROR(__xludf.DUMMYFUNCTION("""COMPUTED_VALUE"""),0.0)</f>
        <v>0</v>
      </c>
      <c r="AP6" s="44">
        <f>IFERROR(__xludf.DUMMYFUNCTION("""COMPUTED_VALUE"""),0.0)</f>
        <v>0</v>
      </c>
      <c r="AQ6" s="44">
        <f>IFERROR(__xludf.DUMMYFUNCTION("""COMPUTED_VALUE"""),0.0)</f>
        <v>0</v>
      </c>
      <c r="AR6" s="44">
        <f>IFERROR(__xludf.DUMMYFUNCTION("""COMPUTED_VALUE"""),45.0)</f>
        <v>45</v>
      </c>
      <c r="AS6" s="44">
        <f>IFERROR(__xludf.DUMMYFUNCTION("""COMPUTED_VALUE"""),0.0)</f>
        <v>0</v>
      </c>
      <c r="AT6" s="44">
        <f>IFERROR(__xludf.DUMMYFUNCTION("""COMPUTED_VALUE"""),0.0)</f>
        <v>0</v>
      </c>
      <c r="AU6" s="44">
        <f>IFERROR(__xludf.DUMMYFUNCTION("""COMPUTED_VALUE"""),98.0)</f>
        <v>98</v>
      </c>
      <c r="AV6" s="44">
        <f>IFERROR(__xludf.DUMMYFUNCTION("""COMPUTED_VALUE"""),0.0)</f>
        <v>0</v>
      </c>
      <c r="AW6" s="44">
        <f>IFERROR(__xludf.DUMMYFUNCTION("""COMPUTED_VALUE"""),0.0)</f>
        <v>0</v>
      </c>
      <c r="AX6" s="45">
        <f t="shared" si="2"/>
        <v>158</v>
      </c>
    </row>
    <row r="7" ht="15.75" customHeight="1">
      <c r="A7" s="46" t="s">
        <v>10</v>
      </c>
      <c r="B7" s="47" t="s">
        <v>88</v>
      </c>
      <c r="C7" s="48">
        <v>2.0</v>
      </c>
      <c r="D7" s="48">
        <v>329.0</v>
      </c>
      <c r="E7" s="49">
        <f>IFERROR(__xludf.DUMMYFUNCTION("""COMPUTED_VALUE"""),173.0)</f>
        <v>173</v>
      </c>
      <c r="F7" s="49">
        <f>IFERROR(__xludf.DUMMYFUNCTION("""COMPUTED_VALUE"""),5.0)</f>
        <v>5</v>
      </c>
      <c r="G7" s="49">
        <f>IFERROR(__xludf.DUMMYFUNCTION("""COMPUTED_VALUE"""),0.0)</f>
        <v>0</v>
      </c>
      <c r="H7" s="49">
        <f>IFERROR(__xludf.DUMMYFUNCTION("""COMPUTED_VALUE"""),173.0)</f>
        <v>173</v>
      </c>
      <c r="I7" s="44">
        <f>IFERROR(__xludf.DUMMYFUNCTION("""COMPUTED_VALUE"""),1.0)</f>
        <v>1</v>
      </c>
      <c r="J7" s="44">
        <f>IFERROR(__xludf.DUMMYFUNCTION("""COMPUTED_VALUE"""),2.0)</f>
        <v>2</v>
      </c>
      <c r="K7" s="44">
        <f>IFERROR(__xludf.DUMMYFUNCTION("""COMPUTED_VALUE"""),2.0)</f>
        <v>2</v>
      </c>
      <c r="L7" s="44">
        <f>IFERROR(__xludf.DUMMYFUNCTION("""COMPUTED_VALUE"""),0.0)</f>
        <v>0</v>
      </c>
      <c r="M7" s="44">
        <f>IFERROR(__xludf.DUMMYFUNCTION("""COMPUTED_VALUE"""),1.0)</f>
        <v>1</v>
      </c>
      <c r="N7" s="44">
        <f>IFERROR(__xludf.DUMMYFUNCTION("""COMPUTED_VALUE"""),1.0)</f>
        <v>1</v>
      </c>
      <c r="O7" s="44">
        <f>IFERROR(__xludf.DUMMYFUNCTION("""COMPUTED_VALUE"""),1.0)</f>
        <v>1</v>
      </c>
      <c r="P7" s="44">
        <f>IFERROR(__xludf.DUMMYFUNCTION("""COMPUTED_VALUE"""),0.0)</f>
        <v>0</v>
      </c>
      <c r="Q7" s="44">
        <f>IFERROR(__xludf.DUMMYFUNCTION("""COMPUTED_VALUE"""),0.0)</f>
        <v>0</v>
      </c>
      <c r="R7" s="44">
        <f>IFERROR(__xludf.DUMMYFUNCTION("""COMPUTED_VALUE"""),3.0)</f>
        <v>3</v>
      </c>
      <c r="S7" s="44">
        <f>IFERROR(__xludf.DUMMYFUNCTION("""COMPUTED_VALUE"""),1.0)</f>
        <v>1</v>
      </c>
      <c r="T7" s="44">
        <f>IFERROR(__xludf.DUMMYFUNCTION("""COMPUTED_VALUE"""),0.0)</f>
        <v>0</v>
      </c>
      <c r="U7" s="44">
        <f>IFERROR(__xludf.DUMMYFUNCTION("""COMPUTED_VALUE"""),0.0)</f>
        <v>0</v>
      </c>
      <c r="V7" s="44">
        <f>IFERROR(__xludf.DUMMYFUNCTION("""COMPUTED_VALUE"""),0.0)</f>
        <v>0</v>
      </c>
      <c r="W7" s="44">
        <f>IFERROR(__xludf.DUMMYFUNCTION("""COMPUTED_VALUE"""),1.0)</f>
        <v>1</v>
      </c>
      <c r="X7" s="44">
        <f>IFERROR(__xludf.DUMMYFUNCTION("""COMPUTED_VALUE"""),0.0)</f>
        <v>0</v>
      </c>
      <c r="Y7" s="44">
        <f>IFERROR(__xludf.DUMMYFUNCTION("""COMPUTED_VALUE"""),0.0)</f>
        <v>0</v>
      </c>
      <c r="Z7" s="44">
        <f>IFERROR(__xludf.DUMMYFUNCTION("""COMPUTED_VALUE"""),0.0)</f>
        <v>0</v>
      </c>
      <c r="AA7" s="44">
        <f>IFERROR(__xludf.DUMMYFUNCTION("""COMPUTED_VALUE"""),0.0)</f>
        <v>0</v>
      </c>
      <c r="AB7" s="44">
        <f>IFERROR(__xludf.DUMMYFUNCTION("""COMPUTED_VALUE"""),0.0)</f>
        <v>0</v>
      </c>
      <c r="AC7" s="44">
        <f>IFERROR(__xludf.DUMMYFUNCTION("""COMPUTED_VALUE"""),0.0)</f>
        <v>0</v>
      </c>
      <c r="AD7" s="44">
        <f>IFERROR(__xludf.DUMMYFUNCTION("""COMPUTED_VALUE"""),0.0)</f>
        <v>0</v>
      </c>
      <c r="AE7" s="44">
        <f>IFERROR(__xludf.DUMMYFUNCTION("""COMPUTED_VALUE"""),0.0)</f>
        <v>0</v>
      </c>
      <c r="AF7" s="44">
        <f>IFERROR(__xludf.DUMMYFUNCTION("""COMPUTED_VALUE"""),0.0)</f>
        <v>0</v>
      </c>
      <c r="AG7" s="44">
        <f>IFERROR(__xludf.DUMMYFUNCTION("""COMPUTED_VALUE"""),0.0)</f>
        <v>0</v>
      </c>
      <c r="AH7" s="44">
        <f>IFERROR(__xludf.DUMMYFUNCTION("""COMPUTED_VALUE"""),1.0)</f>
        <v>1</v>
      </c>
      <c r="AI7" s="44">
        <f>IFERROR(__xludf.DUMMYFUNCTION("""COMPUTED_VALUE"""),0.0)</f>
        <v>0</v>
      </c>
      <c r="AJ7" s="44">
        <f>IFERROR(__xludf.DUMMYFUNCTION("""COMPUTED_VALUE"""),0.0)</f>
        <v>0</v>
      </c>
      <c r="AK7" s="44">
        <f>IFERROR(__xludf.DUMMYFUNCTION("""COMPUTED_VALUE"""),0.0)</f>
        <v>0</v>
      </c>
      <c r="AL7" s="44">
        <f>IFERROR(__xludf.DUMMYFUNCTION("""COMPUTED_VALUE"""),0.0)</f>
        <v>0</v>
      </c>
      <c r="AM7" s="44">
        <f>IFERROR(__xludf.DUMMYFUNCTION("""COMPUTED_VALUE"""),12.0)</f>
        <v>12</v>
      </c>
      <c r="AN7" s="44">
        <f>IFERROR(__xludf.DUMMYFUNCTION("""COMPUTED_VALUE"""),0.0)</f>
        <v>0</v>
      </c>
      <c r="AO7" s="44">
        <f>IFERROR(__xludf.DUMMYFUNCTION("""COMPUTED_VALUE"""),0.0)</f>
        <v>0</v>
      </c>
      <c r="AP7" s="44">
        <f>IFERROR(__xludf.DUMMYFUNCTION("""COMPUTED_VALUE"""),0.0)</f>
        <v>0</v>
      </c>
      <c r="AQ7" s="44">
        <f>IFERROR(__xludf.DUMMYFUNCTION("""COMPUTED_VALUE"""),0.0)</f>
        <v>0</v>
      </c>
      <c r="AR7" s="44">
        <f>IFERROR(__xludf.DUMMYFUNCTION("""COMPUTED_VALUE"""),48.0)</f>
        <v>48</v>
      </c>
      <c r="AS7" s="44">
        <f>IFERROR(__xludf.DUMMYFUNCTION("""COMPUTED_VALUE"""),1.0)</f>
        <v>1</v>
      </c>
      <c r="AT7" s="44">
        <f>IFERROR(__xludf.DUMMYFUNCTION("""COMPUTED_VALUE"""),0.0)</f>
        <v>0</v>
      </c>
      <c r="AU7" s="44">
        <f>IFERROR(__xludf.DUMMYFUNCTION("""COMPUTED_VALUE"""),92.0)</f>
        <v>92</v>
      </c>
      <c r="AV7" s="44">
        <f>IFERROR(__xludf.DUMMYFUNCTION("""COMPUTED_VALUE"""),1.0)</f>
        <v>1</v>
      </c>
      <c r="AW7" s="44">
        <f>IFERROR(__xludf.DUMMYFUNCTION("""COMPUTED_VALUE"""),5.0)</f>
        <v>5</v>
      </c>
      <c r="AX7" s="45">
        <f t="shared" si="2"/>
        <v>173</v>
      </c>
    </row>
    <row r="8" ht="15.75" customHeight="1">
      <c r="A8" s="46" t="s">
        <v>10</v>
      </c>
      <c r="B8" s="47" t="s">
        <v>89</v>
      </c>
      <c r="C8" s="48">
        <v>1.0</v>
      </c>
      <c r="D8" s="48">
        <v>306.0</v>
      </c>
      <c r="E8" s="49">
        <f>IFERROR(__xludf.DUMMYFUNCTION("""COMPUTED_VALUE"""),156.0)</f>
        <v>156</v>
      </c>
      <c r="F8" s="49">
        <f>IFERROR(__xludf.DUMMYFUNCTION("""COMPUTED_VALUE"""),0.0)</f>
        <v>0</v>
      </c>
      <c r="G8" s="49">
        <f>IFERROR(__xludf.DUMMYFUNCTION("""COMPUTED_VALUE"""),0.0)</f>
        <v>0</v>
      </c>
      <c r="H8" s="49">
        <f>IFERROR(__xludf.DUMMYFUNCTION("""COMPUTED_VALUE"""),156.0)</f>
        <v>156</v>
      </c>
      <c r="I8" s="44">
        <f>IFERROR(__xludf.DUMMYFUNCTION("""COMPUTED_VALUE"""),0.0)</f>
        <v>0</v>
      </c>
      <c r="J8" s="44">
        <f>IFERROR(__xludf.DUMMYFUNCTION("""COMPUTED_VALUE"""),0.0)</f>
        <v>0</v>
      </c>
      <c r="K8" s="44">
        <f>IFERROR(__xludf.DUMMYFUNCTION("""COMPUTED_VALUE"""),0.0)</f>
        <v>0</v>
      </c>
      <c r="L8" s="44">
        <f>IFERROR(__xludf.DUMMYFUNCTION("""COMPUTED_VALUE"""),1.0)</f>
        <v>1</v>
      </c>
      <c r="M8" s="44">
        <f>IFERROR(__xludf.DUMMYFUNCTION("""COMPUTED_VALUE"""),1.0)</f>
        <v>1</v>
      </c>
      <c r="N8" s="44">
        <f>IFERROR(__xludf.DUMMYFUNCTION("""COMPUTED_VALUE"""),0.0)</f>
        <v>0</v>
      </c>
      <c r="O8" s="44">
        <f>IFERROR(__xludf.DUMMYFUNCTION("""COMPUTED_VALUE"""),0.0)</f>
        <v>0</v>
      </c>
      <c r="P8" s="44">
        <f>IFERROR(__xludf.DUMMYFUNCTION("""COMPUTED_VALUE"""),0.0)</f>
        <v>0</v>
      </c>
      <c r="Q8" s="44">
        <f>IFERROR(__xludf.DUMMYFUNCTION("""COMPUTED_VALUE"""),0.0)</f>
        <v>0</v>
      </c>
      <c r="R8" s="44">
        <f>IFERROR(__xludf.DUMMYFUNCTION("""COMPUTED_VALUE"""),2.0)</f>
        <v>2</v>
      </c>
      <c r="S8" s="44">
        <f>IFERROR(__xludf.DUMMYFUNCTION("""COMPUTED_VALUE"""),1.0)</f>
        <v>1</v>
      </c>
      <c r="T8" s="44">
        <f>IFERROR(__xludf.DUMMYFUNCTION("""COMPUTED_VALUE"""),0.0)</f>
        <v>0</v>
      </c>
      <c r="U8" s="44">
        <f>IFERROR(__xludf.DUMMYFUNCTION("""COMPUTED_VALUE"""),0.0)</f>
        <v>0</v>
      </c>
      <c r="V8" s="44">
        <f>IFERROR(__xludf.DUMMYFUNCTION("""COMPUTED_VALUE"""),0.0)</f>
        <v>0</v>
      </c>
      <c r="W8" s="44">
        <f>IFERROR(__xludf.DUMMYFUNCTION("""COMPUTED_VALUE"""),0.0)</f>
        <v>0</v>
      </c>
      <c r="X8" s="44">
        <f>IFERROR(__xludf.DUMMYFUNCTION("""COMPUTED_VALUE"""),0.0)</f>
        <v>0</v>
      </c>
      <c r="Y8" s="44">
        <f>IFERROR(__xludf.DUMMYFUNCTION("""COMPUTED_VALUE"""),0.0)</f>
        <v>0</v>
      </c>
      <c r="Z8" s="44">
        <f>IFERROR(__xludf.DUMMYFUNCTION("""COMPUTED_VALUE"""),0.0)</f>
        <v>0</v>
      </c>
      <c r="AA8" s="44">
        <f>IFERROR(__xludf.DUMMYFUNCTION("""COMPUTED_VALUE"""),0.0)</f>
        <v>0</v>
      </c>
      <c r="AB8" s="44">
        <f>IFERROR(__xludf.DUMMYFUNCTION("""COMPUTED_VALUE"""),0.0)</f>
        <v>0</v>
      </c>
      <c r="AC8" s="44">
        <f>IFERROR(__xludf.DUMMYFUNCTION("""COMPUTED_VALUE"""),0.0)</f>
        <v>0</v>
      </c>
      <c r="AD8" s="44">
        <f>IFERROR(__xludf.DUMMYFUNCTION("""COMPUTED_VALUE"""),0.0)</f>
        <v>0</v>
      </c>
      <c r="AE8" s="44">
        <f>IFERROR(__xludf.DUMMYFUNCTION("""COMPUTED_VALUE"""),0.0)</f>
        <v>0</v>
      </c>
      <c r="AF8" s="44">
        <f>IFERROR(__xludf.DUMMYFUNCTION("""COMPUTED_VALUE"""),0.0)</f>
        <v>0</v>
      </c>
      <c r="AG8" s="44">
        <f>IFERROR(__xludf.DUMMYFUNCTION("""COMPUTED_VALUE"""),0.0)</f>
        <v>0</v>
      </c>
      <c r="AH8" s="44">
        <f>IFERROR(__xludf.DUMMYFUNCTION("""COMPUTED_VALUE"""),0.0)</f>
        <v>0</v>
      </c>
      <c r="AI8" s="44">
        <f>IFERROR(__xludf.DUMMYFUNCTION("""COMPUTED_VALUE"""),1.0)</f>
        <v>1</v>
      </c>
      <c r="AJ8" s="44">
        <f>IFERROR(__xludf.DUMMYFUNCTION("""COMPUTED_VALUE"""),0.0)</f>
        <v>0</v>
      </c>
      <c r="AK8" s="44">
        <f>IFERROR(__xludf.DUMMYFUNCTION("""COMPUTED_VALUE"""),0.0)</f>
        <v>0</v>
      </c>
      <c r="AL8" s="44">
        <f>IFERROR(__xludf.DUMMYFUNCTION("""COMPUTED_VALUE"""),0.0)</f>
        <v>0</v>
      </c>
      <c r="AM8" s="44">
        <f>IFERROR(__xludf.DUMMYFUNCTION("""COMPUTED_VALUE"""),0.0)</f>
        <v>0</v>
      </c>
      <c r="AN8" s="44">
        <f>IFERROR(__xludf.DUMMYFUNCTION("""COMPUTED_VALUE"""),0.0)</f>
        <v>0</v>
      </c>
      <c r="AO8" s="44">
        <f>IFERROR(__xludf.DUMMYFUNCTION("""COMPUTED_VALUE"""),0.0)</f>
        <v>0</v>
      </c>
      <c r="AP8" s="44">
        <f>IFERROR(__xludf.DUMMYFUNCTION("""COMPUTED_VALUE"""),0.0)</f>
        <v>0</v>
      </c>
      <c r="AQ8" s="44">
        <f>IFERROR(__xludf.DUMMYFUNCTION("""COMPUTED_VALUE"""),0.0)</f>
        <v>0</v>
      </c>
      <c r="AR8" s="44">
        <f>IFERROR(__xludf.DUMMYFUNCTION("""COMPUTED_VALUE"""),23.0)</f>
        <v>23</v>
      </c>
      <c r="AS8" s="44">
        <f>IFERROR(__xludf.DUMMYFUNCTION("""COMPUTED_VALUE"""),0.0)</f>
        <v>0</v>
      </c>
      <c r="AT8" s="44">
        <f>IFERROR(__xludf.DUMMYFUNCTION("""COMPUTED_VALUE"""),0.0)</f>
        <v>0</v>
      </c>
      <c r="AU8" s="44">
        <f>IFERROR(__xludf.DUMMYFUNCTION("""COMPUTED_VALUE"""),127.0)</f>
        <v>127</v>
      </c>
      <c r="AV8" s="44">
        <f>IFERROR(__xludf.DUMMYFUNCTION("""COMPUTED_VALUE"""),0.0)</f>
        <v>0</v>
      </c>
      <c r="AW8" s="44">
        <f>IFERROR(__xludf.DUMMYFUNCTION("""COMPUTED_VALUE"""),0.0)</f>
        <v>0</v>
      </c>
      <c r="AX8" s="45">
        <f t="shared" si="2"/>
        <v>156</v>
      </c>
    </row>
    <row r="9" ht="15.75" customHeight="1">
      <c r="A9" s="46" t="s">
        <v>10</v>
      </c>
      <c r="B9" s="47" t="s">
        <v>89</v>
      </c>
      <c r="C9" s="48">
        <v>2.0</v>
      </c>
      <c r="D9" s="48">
        <v>304.0</v>
      </c>
      <c r="E9" s="49">
        <f>IFERROR(__xludf.DUMMYFUNCTION("""COMPUTED_VALUE"""),150.0)</f>
        <v>150</v>
      </c>
      <c r="F9" s="49">
        <f>IFERROR(__xludf.DUMMYFUNCTION("""COMPUTED_VALUE"""),0.0)</f>
        <v>0</v>
      </c>
      <c r="G9" s="49">
        <f>IFERROR(__xludf.DUMMYFUNCTION("""COMPUTED_VALUE"""),0.0)</f>
        <v>0</v>
      </c>
      <c r="H9" s="49">
        <f>IFERROR(__xludf.DUMMYFUNCTION("""COMPUTED_VALUE"""),150.0)</f>
        <v>150</v>
      </c>
      <c r="I9" s="44">
        <f>IFERROR(__xludf.DUMMYFUNCTION("""COMPUTED_VALUE"""),0.0)</f>
        <v>0</v>
      </c>
      <c r="J9" s="44">
        <f>IFERROR(__xludf.DUMMYFUNCTION("""COMPUTED_VALUE"""),0.0)</f>
        <v>0</v>
      </c>
      <c r="K9" s="44">
        <f>IFERROR(__xludf.DUMMYFUNCTION("""COMPUTED_VALUE"""),0.0)</f>
        <v>0</v>
      </c>
      <c r="L9" s="44">
        <f>IFERROR(__xludf.DUMMYFUNCTION("""COMPUTED_VALUE"""),0.0)</f>
        <v>0</v>
      </c>
      <c r="M9" s="44">
        <f>IFERROR(__xludf.DUMMYFUNCTION("""COMPUTED_VALUE"""),0.0)</f>
        <v>0</v>
      </c>
      <c r="N9" s="44">
        <f>IFERROR(__xludf.DUMMYFUNCTION("""COMPUTED_VALUE"""),0.0)</f>
        <v>0</v>
      </c>
      <c r="O9" s="44">
        <f>IFERROR(__xludf.DUMMYFUNCTION("""COMPUTED_VALUE"""),0.0)</f>
        <v>0</v>
      </c>
      <c r="P9" s="44">
        <f>IFERROR(__xludf.DUMMYFUNCTION("""COMPUTED_VALUE"""),0.0)</f>
        <v>0</v>
      </c>
      <c r="Q9" s="44">
        <f>IFERROR(__xludf.DUMMYFUNCTION("""COMPUTED_VALUE"""),0.0)</f>
        <v>0</v>
      </c>
      <c r="R9" s="44">
        <f>IFERROR(__xludf.DUMMYFUNCTION("""COMPUTED_VALUE"""),0.0)</f>
        <v>0</v>
      </c>
      <c r="S9" s="44">
        <f>IFERROR(__xludf.DUMMYFUNCTION("""COMPUTED_VALUE"""),0.0)</f>
        <v>0</v>
      </c>
      <c r="T9" s="44">
        <f>IFERROR(__xludf.DUMMYFUNCTION("""COMPUTED_VALUE"""),0.0)</f>
        <v>0</v>
      </c>
      <c r="U9" s="44">
        <f>IFERROR(__xludf.DUMMYFUNCTION("""COMPUTED_VALUE"""),0.0)</f>
        <v>0</v>
      </c>
      <c r="V9" s="44">
        <f>IFERROR(__xludf.DUMMYFUNCTION("""COMPUTED_VALUE"""),0.0)</f>
        <v>0</v>
      </c>
      <c r="W9" s="44">
        <f>IFERROR(__xludf.DUMMYFUNCTION("""COMPUTED_VALUE"""),0.0)</f>
        <v>0</v>
      </c>
      <c r="X9" s="44">
        <f>IFERROR(__xludf.DUMMYFUNCTION("""COMPUTED_VALUE"""),0.0)</f>
        <v>0</v>
      </c>
      <c r="Y9" s="44">
        <f>IFERROR(__xludf.DUMMYFUNCTION("""COMPUTED_VALUE"""),0.0)</f>
        <v>0</v>
      </c>
      <c r="Z9" s="44">
        <f>IFERROR(__xludf.DUMMYFUNCTION("""COMPUTED_VALUE"""),0.0)</f>
        <v>0</v>
      </c>
      <c r="AA9" s="44">
        <f>IFERROR(__xludf.DUMMYFUNCTION("""COMPUTED_VALUE"""),0.0)</f>
        <v>0</v>
      </c>
      <c r="AB9" s="44">
        <f>IFERROR(__xludf.DUMMYFUNCTION("""COMPUTED_VALUE"""),0.0)</f>
        <v>0</v>
      </c>
      <c r="AC9" s="44">
        <f>IFERROR(__xludf.DUMMYFUNCTION("""COMPUTED_VALUE"""),0.0)</f>
        <v>0</v>
      </c>
      <c r="AD9" s="44">
        <f>IFERROR(__xludf.DUMMYFUNCTION("""COMPUTED_VALUE"""),0.0)</f>
        <v>0</v>
      </c>
      <c r="AE9" s="44">
        <f>IFERROR(__xludf.DUMMYFUNCTION("""COMPUTED_VALUE"""),0.0)</f>
        <v>0</v>
      </c>
      <c r="AF9" s="44">
        <f>IFERROR(__xludf.DUMMYFUNCTION("""COMPUTED_VALUE"""),0.0)</f>
        <v>0</v>
      </c>
      <c r="AG9" s="44">
        <f>IFERROR(__xludf.DUMMYFUNCTION("""COMPUTED_VALUE"""),0.0)</f>
        <v>0</v>
      </c>
      <c r="AH9" s="44">
        <f>IFERROR(__xludf.DUMMYFUNCTION("""COMPUTED_VALUE"""),0.0)</f>
        <v>0</v>
      </c>
      <c r="AI9" s="44">
        <f>IFERROR(__xludf.DUMMYFUNCTION("""COMPUTED_VALUE"""),0.0)</f>
        <v>0</v>
      </c>
      <c r="AJ9" s="44">
        <f>IFERROR(__xludf.DUMMYFUNCTION("""COMPUTED_VALUE"""),0.0)</f>
        <v>0</v>
      </c>
      <c r="AK9" s="44">
        <f>IFERROR(__xludf.DUMMYFUNCTION("""COMPUTED_VALUE"""),0.0)</f>
        <v>0</v>
      </c>
      <c r="AL9" s="44">
        <f>IFERROR(__xludf.DUMMYFUNCTION("""COMPUTED_VALUE"""),0.0)</f>
        <v>0</v>
      </c>
      <c r="AM9" s="44">
        <f>IFERROR(__xludf.DUMMYFUNCTION("""COMPUTED_VALUE"""),0.0)</f>
        <v>0</v>
      </c>
      <c r="AN9" s="44">
        <f>IFERROR(__xludf.DUMMYFUNCTION("""COMPUTED_VALUE"""),0.0)</f>
        <v>0</v>
      </c>
      <c r="AO9" s="44">
        <f>IFERROR(__xludf.DUMMYFUNCTION("""COMPUTED_VALUE"""),0.0)</f>
        <v>0</v>
      </c>
      <c r="AP9" s="44">
        <f>IFERROR(__xludf.DUMMYFUNCTION("""COMPUTED_VALUE"""),0.0)</f>
        <v>0</v>
      </c>
      <c r="AQ9" s="44">
        <f>IFERROR(__xludf.DUMMYFUNCTION("""COMPUTED_VALUE"""),0.0)</f>
        <v>0</v>
      </c>
      <c r="AR9" s="44">
        <f>IFERROR(__xludf.DUMMYFUNCTION("""COMPUTED_VALUE"""),24.0)</f>
        <v>24</v>
      </c>
      <c r="AS9" s="44">
        <f>IFERROR(__xludf.DUMMYFUNCTION("""COMPUTED_VALUE"""),0.0)</f>
        <v>0</v>
      </c>
      <c r="AT9" s="44">
        <f>IFERROR(__xludf.DUMMYFUNCTION("""COMPUTED_VALUE"""),0.0)</f>
        <v>0</v>
      </c>
      <c r="AU9" s="44">
        <f>IFERROR(__xludf.DUMMYFUNCTION("""COMPUTED_VALUE"""),126.0)</f>
        <v>126</v>
      </c>
      <c r="AV9" s="44">
        <f>IFERROR(__xludf.DUMMYFUNCTION("""COMPUTED_VALUE"""),0.0)</f>
        <v>0</v>
      </c>
      <c r="AW9" s="44">
        <f>IFERROR(__xludf.DUMMYFUNCTION("""COMPUTED_VALUE"""),0.0)</f>
        <v>0</v>
      </c>
      <c r="AX9" s="45">
        <f t="shared" si="2"/>
        <v>150</v>
      </c>
    </row>
    <row r="10" ht="15.75" customHeight="1">
      <c r="A10" s="46" t="s">
        <v>10</v>
      </c>
      <c r="B10" s="47" t="s">
        <v>90</v>
      </c>
      <c r="C10" s="48">
        <v>1.0</v>
      </c>
      <c r="D10" s="48">
        <v>435.0</v>
      </c>
      <c r="E10" s="49">
        <f>IFERROR(__xludf.DUMMYFUNCTION("""COMPUTED_VALUE"""),247.0)</f>
        <v>247</v>
      </c>
      <c r="F10" s="49">
        <f>IFERROR(__xludf.DUMMYFUNCTION("""COMPUTED_VALUE"""),0.0)</f>
        <v>0</v>
      </c>
      <c r="G10" s="49">
        <f>IFERROR(__xludf.DUMMYFUNCTION("""COMPUTED_VALUE"""),8.0)</f>
        <v>8</v>
      </c>
      <c r="H10" s="49">
        <f>IFERROR(__xludf.DUMMYFUNCTION("""COMPUTED_VALUE"""),239.0)</f>
        <v>239</v>
      </c>
      <c r="I10" s="43">
        <f>IFERROR(__xludf.DUMMYFUNCTION("""COMPUTED_VALUE"""),1.0)</f>
        <v>1</v>
      </c>
      <c r="J10" s="43">
        <f>IFERROR(__xludf.DUMMYFUNCTION("""COMPUTED_VALUE"""),0.0)</f>
        <v>0</v>
      </c>
      <c r="K10" s="43">
        <f>IFERROR(__xludf.DUMMYFUNCTION("""COMPUTED_VALUE"""),1.0)</f>
        <v>1</v>
      </c>
      <c r="L10" s="43">
        <f>IFERROR(__xludf.DUMMYFUNCTION("""COMPUTED_VALUE"""),1.0)</f>
        <v>1</v>
      </c>
      <c r="M10" s="43">
        <f>IFERROR(__xludf.DUMMYFUNCTION("""COMPUTED_VALUE"""),1.0)</f>
        <v>1</v>
      </c>
      <c r="N10" s="44">
        <f>IFERROR(__xludf.DUMMYFUNCTION("""COMPUTED_VALUE"""),0.0)</f>
        <v>0</v>
      </c>
      <c r="O10" s="44">
        <f>IFERROR(__xludf.DUMMYFUNCTION("""COMPUTED_VALUE"""),0.0)</f>
        <v>0</v>
      </c>
      <c r="P10" s="44">
        <f>IFERROR(__xludf.DUMMYFUNCTION("""COMPUTED_VALUE"""),0.0)</f>
        <v>0</v>
      </c>
      <c r="Q10" s="43">
        <f>IFERROR(__xludf.DUMMYFUNCTION("""COMPUTED_VALUE"""),1.0)</f>
        <v>1</v>
      </c>
      <c r="R10" s="43">
        <f>IFERROR(__xludf.DUMMYFUNCTION("""COMPUTED_VALUE"""),16.0)</f>
        <v>16</v>
      </c>
      <c r="S10" s="43">
        <f>IFERROR(__xludf.DUMMYFUNCTION("""COMPUTED_VALUE"""),1.0)</f>
        <v>1</v>
      </c>
      <c r="T10" s="44">
        <f>IFERROR(__xludf.DUMMYFUNCTION("""COMPUTED_VALUE"""),0.0)</f>
        <v>0</v>
      </c>
      <c r="U10" s="44">
        <f>IFERROR(__xludf.DUMMYFUNCTION("""COMPUTED_VALUE"""),0.0)</f>
        <v>0</v>
      </c>
      <c r="V10" s="44">
        <f>IFERROR(__xludf.DUMMYFUNCTION("""COMPUTED_VALUE"""),0.0)</f>
        <v>0</v>
      </c>
      <c r="W10" s="44">
        <f>IFERROR(__xludf.DUMMYFUNCTION("""COMPUTED_VALUE"""),0.0)</f>
        <v>0</v>
      </c>
      <c r="X10" s="44">
        <f>IFERROR(__xludf.DUMMYFUNCTION("""COMPUTED_VALUE"""),0.0)</f>
        <v>0</v>
      </c>
      <c r="Y10" s="44">
        <f>IFERROR(__xludf.DUMMYFUNCTION("""COMPUTED_VALUE"""),0.0)</f>
        <v>0</v>
      </c>
      <c r="Z10" s="43">
        <f>IFERROR(__xludf.DUMMYFUNCTION("""COMPUTED_VALUE"""),1.0)</f>
        <v>1</v>
      </c>
      <c r="AA10" s="43">
        <f>IFERROR(__xludf.DUMMYFUNCTION("""COMPUTED_VALUE"""),3.0)</f>
        <v>3</v>
      </c>
      <c r="AB10" s="44">
        <f>IFERROR(__xludf.DUMMYFUNCTION("""COMPUTED_VALUE"""),0.0)</f>
        <v>0</v>
      </c>
      <c r="AC10" s="43">
        <f>IFERROR(__xludf.DUMMYFUNCTION("""COMPUTED_VALUE"""),1.0)</f>
        <v>1</v>
      </c>
      <c r="AD10" s="44">
        <f>IFERROR(__xludf.DUMMYFUNCTION("""COMPUTED_VALUE"""),0.0)</f>
        <v>0</v>
      </c>
      <c r="AE10" s="43">
        <f>IFERROR(__xludf.DUMMYFUNCTION("""COMPUTED_VALUE"""),1.0)</f>
        <v>1</v>
      </c>
      <c r="AF10" s="44">
        <f>IFERROR(__xludf.DUMMYFUNCTION("""COMPUTED_VALUE"""),0.0)</f>
        <v>0</v>
      </c>
      <c r="AG10" s="44">
        <f>IFERROR(__xludf.DUMMYFUNCTION("""COMPUTED_VALUE"""),0.0)</f>
        <v>0</v>
      </c>
      <c r="AH10" s="44">
        <f>IFERROR(__xludf.DUMMYFUNCTION("""COMPUTED_VALUE"""),0.0)</f>
        <v>0</v>
      </c>
      <c r="AI10" s="44">
        <f>IFERROR(__xludf.DUMMYFUNCTION("""COMPUTED_VALUE"""),0.0)</f>
        <v>0</v>
      </c>
      <c r="AJ10" s="44">
        <f>IFERROR(__xludf.DUMMYFUNCTION("""COMPUTED_VALUE"""),0.0)</f>
        <v>0</v>
      </c>
      <c r="AK10" s="43">
        <f>IFERROR(__xludf.DUMMYFUNCTION("""COMPUTED_VALUE"""),2.0)</f>
        <v>2</v>
      </c>
      <c r="AL10" s="43">
        <f>IFERROR(__xludf.DUMMYFUNCTION("""COMPUTED_VALUE"""),2.0)</f>
        <v>2</v>
      </c>
      <c r="AM10" s="43">
        <f>IFERROR(__xludf.DUMMYFUNCTION("""COMPUTED_VALUE"""),51.0)</f>
        <v>51</v>
      </c>
      <c r="AN10" s="43">
        <f>IFERROR(__xludf.DUMMYFUNCTION("""COMPUTED_VALUE"""),3.0)</f>
        <v>3</v>
      </c>
      <c r="AO10" s="44">
        <f>IFERROR(__xludf.DUMMYFUNCTION("""COMPUTED_VALUE"""),0.0)</f>
        <v>0</v>
      </c>
      <c r="AP10" s="44">
        <f>IFERROR(__xludf.DUMMYFUNCTION("""COMPUTED_VALUE"""),0.0)</f>
        <v>0</v>
      </c>
      <c r="AQ10" s="43">
        <f>IFERROR(__xludf.DUMMYFUNCTION("""COMPUTED_VALUE"""),1.0)</f>
        <v>1</v>
      </c>
      <c r="AR10" s="43">
        <f>IFERROR(__xludf.DUMMYFUNCTION("""COMPUTED_VALUE"""),129.0)</f>
        <v>129</v>
      </c>
      <c r="AS10" s="44">
        <f>IFERROR(__xludf.DUMMYFUNCTION("""COMPUTED_VALUE"""),4.0)</f>
        <v>4</v>
      </c>
      <c r="AT10" s="44">
        <f>IFERROR(__xludf.DUMMYFUNCTION("""COMPUTED_VALUE"""),0.0)</f>
        <v>0</v>
      </c>
      <c r="AU10" s="44">
        <f>IFERROR(__xludf.DUMMYFUNCTION("""COMPUTED_VALUE"""),19.0)</f>
        <v>19</v>
      </c>
      <c r="AV10" s="44">
        <f>IFERROR(__xludf.DUMMYFUNCTION("""COMPUTED_VALUE"""),0.0)</f>
        <v>0</v>
      </c>
      <c r="AW10" s="44">
        <f>IFERROR(__xludf.DUMMYFUNCTION("""COMPUTED_VALUE"""),0.0)</f>
        <v>0</v>
      </c>
      <c r="AX10" s="45">
        <f t="shared" si="2"/>
        <v>239</v>
      </c>
    </row>
    <row r="11" ht="15.75" customHeight="1">
      <c r="A11" s="46" t="s">
        <v>10</v>
      </c>
      <c r="B11" s="47" t="s">
        <v>90</v>
      </c>
      <c r="C11" s="48">
        <v>2.0</v>
      </c>
      <c r="D11" s="48">
        <v>436.0</v>
      </c>
      <c r="E11" s="49">
        <f>IFERROR(__xludf.DUMMYFUNCTION("""COMPUTED_VALUE"""),235.0)</f>
        <v>235</v>
      </c>
      <c r="F11" s="49">
        <f>IFERROR(__xludf.DUMMYFUNCTION("""COMPUTED_VALUE"""),2.0)</f>
        <v>2</v>
      </c>
      <c r="G11" s="49">
        <f>IFERROR(__xludf.DUMMYFUNCTION("""COMPUTED_VALUE"""),2.0)</f>
        <v>2</v>
      </c>
      <c r="H11" s="49">
        <f>IFERROR(__xludf.DUMMYFUNCTION("""COMPUTED_VALUE"""),233.0)</f>
        <v>233</v>
      </c>
      <c r="I11" s="44">
        <f>IFERROR(__xludf.DUMMYFUNCTION("""COMPUTED_VALUE"""),2.0)</f>
        <v>2</v>
      </c>
      <c r="J11" s="44">
        <f>IFERROR(__xludf.DUMMYFUNCTION("""COMPUTED_VALUE"""),2.0)</f>
        <v>2</v>
      </c>
      <c r="K11" s="44">
        <f>IFERROR(__xludf.DUMMYFUNCTION("""COMPUTED_VALUE"""),5.0)</f>
        <v>5</v>
      </c>
      <c r="L11" s="44">
        <f>IFERROR(__xludf.DUMMYFUNCTION("""COMPUTED_VALUE"""),0.0)</f>
        <v>0</v>
      </c>
      <c r="M11" s="44">
        <f>IFERROR(__xludf.DUMMYFUNCTION("""COMPUTED_VALUE"""),1.0)</f>
        <v>1</v>
      </c>
      <c r="N11" s="44">
        <f>IFERROR(__xludf.DUMMYFUNCTION("""COMPUTED_VALUE"""),0.0)</f>
        <v>0</v>
      </c>
      <c r="O11" s="44">
        <f>IFERROR(__xludf.DUMMYFUNCTION("""COMPUTED_VALUE"""),0.0)</f>
        <v>0</v>
      </c>
      <c r="P11" s="44">
        <f>IFERROR(__xludf.DUMMYFUNCTION("""COMPUTED_VALUE"""),1.0)</f>
        <v>1</v>
      </c>
      <c r="Q11" s="44">
        <f>IFERROR(__xludf.DUMMYFUNCTION("""COMPUTED_VALUE"""),0.0)</f>
        <v>0</v>
      </c>
      <c r="R11" s="44">
        <f>IFERROR(__xludf.DUMMYFUNCTION("""COMPUTED_VALUE"""),25.0)</f>
        <v>25</v>
      </c>
      <c r="S11" s="44">
        <f>IFERROR(__xludf.DUMMYFUNCTION("""COMPUTED_VALUE"""),1.0)</f>
        <v>1</v>
      </c>
      <c r="T11" s="44">
        <f>IFERROR(__xludf.DUMMYFUNCTION("""COMPUTED_VALUE"""),1.0)</f>
        <v>1</v>
      </c>
      <c r="U11" s="44">
        <f>IFERROR(__xludf.DUMMYFUNCTION("""COMPUTED_VALUE"""),0.0)</f>
        <v>0</v>
      </c>
      <c r="V11" s="44">
        <f>IFERROR(__xludf.DUMMYFUNCTION("""COMPUTED_VALUE"""),0.0)</f>
        <v>0</v>
      </c>
      <c r="W11" s="44">
        <f>IFERROR(__xludf.DUMMYFUNCTION("""COMPUTED_VALUE"""),2.0)</f>
        <v>2</v>
      </c>
      <c r="X11" s="44">
        <f>IFERROR(__xludf.DUMMYFUNCTION("""COMPUTED_VALUE"""),0.0)</f>
        <v>0</v>
      </c>
      <c r="Y11" s="44">
        <f>IFERROR(__xludf.DUMMYFUNCTION("""COMPUTED_VALUE"""),0.0)</f>
        <v>0</v>
      </c>
      <c r="Z11" s="44">
        <f>IFERROR(__xludf.DUMMYFUNCTION("""COMPUTED_VALUE"""),0.0)</f>
        <v>0</v>
      </c>
      <c r="AA11" s="44">
        <f>IFERROR(__xludf.DUMMYFUNCTION("""COMPUTED_VALUE"""),3.0)</f>
        <v>3</v>
      </c>
      <c r="AB11" s="44">
        <f>IFERROR(__xludf.DUMMYFUNCTION("""COMPUTED_VALUE"""),0.0)</f>
        <v>0</v>
      </c>
      <c r="AC11" s="44">
        <f>IFERROR(__xludf.DUMMYFUNCTION("""COMPUTED_VALUE"""),1.0)</f>
        <v>1</v>
      </c>
      <c r="AD11" s="44">
        <f>IFERROR(__xludf.DUMMYFUNCTION("""COMPUTED_VALUE"""),0.0)</f>
        <v>0</v>
      </c>
      <c r="AE11" s="44">
        <f>IFERROR(__xludf.DUMMYFUNCTION("""COMPUTED_VALUE"""),0.0)</f>
        <v>0</v>
      </c>
      <c r="AF11" s="44">
        <f>IFERROR(__xludf.DUMMYFUNCTION("""COMPUTED_VALUE"""),0.0)</f>
        <v>0</v>
      </c>
      <c r="AG11" s="44">
        <f>IFERROR(__xludf.DUMMYFUNCTION("""COMPUTED_VALUE"""),0.0)</f>
        <v>0</v>
      </c>
      <c r="AH11" s="44">
        <f>IFERROR(__xludf.DUMMYFUNCTION("""COMPUTED_VALUE"""),0.0)</f>
        <v>0</v>
      </c>
      <c r="AI11" s="44">
        <f>IFERROR(__xludf.DUMMYFUNCTION("""COMPUTED_VALUE"""),0.0)</f>
        <v>0</v>
      </c>
      <c r="AJ11" s="44">
        <f>IFERROR(__xludf.DUMMYFUNCTION("""COMPUTED_VALUE"""),1.0)</f>
        <v>1</v>
      </c>
      <c r="AK11" s="44">
        <f>IFERROR(__xludf.DUMMYFUNCTION("""COMPUTED_VALUE"""),0.0)</f>
        <v>0</v>
      </c>
      <c r="AL11" s="44">
        <f>IFERROR(__xludf.DUMMYFUNCTION("""COMPUTED_VALUE"""),0.0)</f>
        <v>0</v>
      </c>
      <c r="AM11" s="44">
        <f>IFERROR(__xludf.DUMMYFUNCTION("""COMPUTED_VALUE"""),52.0)</f>
        <v>52</v>
      </c>
      <c r="AN11" s="44">
        <f>IFERROR(__xludf.DUMMYFUNCTION("""COMPUTED_VALUE"""),1.0)</f>
        <v>1</v>
      </c>
      <c r="AO11" s="44">
        <f>IFERROR(__xludf.DUMMYFUNCTION("""COMPUTED_VALUE"""),0.0)</f>
        <v>0</v>
      </c>
      <c r="AP11" s="44">
        <f>IFERROR(__xludf.DUMMYFUNCTION("""COMPUTED_VALUE"""),0.0)</f>
        <v>0</v>
      </c>
      <c r="AQ11" s="44">
        <f>IFERROR(__xludf.DUMMYFUNCTION("""COMPUTED_VALUE"""),0.0)</f>
        <v>0</v>
      </c>
      <c r="AR11" s="44">
        <f>IFERROR(__xludf.DUMMYFUNCTION("""COMPUTED_VALUE"""),119.0)</f>
        <v>119</v>
      </c>
      <c r="AS11" s="44">
        <f>IFERROR(__xludf.DUMMYFUNCTION("""COMPUTED_VALUE"""),0.0)</f>
        <v>0</v>
      </c>
      <c r="AT11" s="44">
        <f>IFERROR(__xludf.DUMMYFUNCTION("""COMPUTED_VALUE"""),0.0)</f>
        <v>0</v>
      </c>
      <c r="AU11" s="44">
        <f>IFERROR(__xludf.DUMMYFUNCTION("""COMPUTED_VALUE"""),16.0)</f>
        <v>16</v>
      </c>
      <c r="AV11" s="44">
        <f>IFERROR(__xludf.DUMMYFUNCTION("""COMPUTED_VALUE"""),0.0)</f>
        <v>0</v>
      </c>
      <c r="AW11" s="44">
        <f>IFERROR(__xludf.DUMMYFUNCTION("""COMPUTED_VALUE"""),0.0)</f>
        <v>0</v>
      </c>
      <c r="AX11" s="45">
        <f t="shared" si="2"/>
        <v>233</v>
      </c>
    </row>
    <row r="12" ht="15.75" customHeight="1">
      <c r="A12" s="46" t="s">
        <v>10</v>
      </c>
      <c r="B12" s="47" t="s">
        <v>90</v>
      </c>
      <c r="C12" s="48">
        <v>3.0</v>
      </c>
      <c r="D12" s="48">
        <v>436.0</v>
      </c>
      <c r="E12" s="42">
        <f>IFERROR(__xludf.DUMMYFUNCTION("""COMPUTED_VALUE"""),264.0)</f>
        <v>264</v>
      </c>
      <c r="F12" s="42">
        <f>IFERROR(__xludf.DUMMYFUNCTION("""COMPUTED_VALUE"""),0.0)</f>
        <v>0</v>
      </c>
      <c r="G12" s="42">
        <f>IFERROR(__xludf.DUMMYFUNCTION("""COMPUTED_VALUE"""),3.0)</f>
        <v>3</v>
      </c>
      <c r="H12" s="42">
        <f>IFERROR(__xludf.DUMMYFUNCTION("""COMPUTED_VALUE"""),261.0)</f>
        <v>261</v>
      </c>
      <c r="I12" s="43">
        <f>IFERROR(__xludf.DUMMYFUNCTION("""COMPUTED_VALUE"""),0.0)</f>
        <v>0</v>
      </c>
      <c r="J12" s="43">
        <f>IFERROR(__xludf.DUMMYFUNCTION("""COMPUTED_VALUE"""),1.0)</f>
        <v>1</v>
      </c>
      <c r="K12" s="43">
        <f>IFERROR(__xludf.DUMMYFUNCTION("""COMPUTED_VALUE"""),4.0)</f>
        <v>4</v>
      </c>
      <c r="L12" s="44">
        <f>IFERROR(__xludf.DUMMYFUNCTION("""COMPUTED_VALUE"""),0.0)</f>
        <v>0</v>
      </c>
      <c r="M12" s="43">
        <f>IFERROR(__xludf.DUMMYFUNCTION("""COMPUTED_VALUE"""),1.0)</f>
        <v>1</v>
      </c>
      <c r="N12" s="44">
        <f>IFERROR(__xludf.DUMMYFUNCTION("""COMPUTED_VALUE"""),0.0)</f>
        <v>0</v>
      </c>
      <c r="O12" s="44">
        <f>IFERROR(__xludf.DUMMYFUNCTION("""COMPUTED_VALUE"""),0.0)</f>
        <v>0</v>
      </c>
      <c r="P12" s="43">
        <f>IFERROR(__xludf.DUMMYFUNCTION("""COMPUTED_VALUE"""),1.0)</f>
        <v>1</v>
      </c>
      <c r="Q12" s="44">
        <f>IFERROR(__xludf.DUMMYFUNCTION("""COMPUTED_VALUE"""),0.0)</f>
        <v>0</v>
      </c>
      <c r="R12" s="43">
        <f>IFERROR(__xludf.DUMMYFUNCTION("""COMPUTED_VALUE"""),21.0)</f>
        <v>21</v>
      </c>
      <c r="S12" s="43">
        <f>IFERROR(__xludf.DUMMYFUNCTION("""COMPUTED_VALUE"""),2.0)</f>
        <v>2</v>
      </c>
      <c r="T12" s="44">
        <f>IFERROR(__xludf.DUMMYFUNCTION("""COMPUTED_VALUE"""),0.0)</f>
        <v>0</v>
      </c>
      <c r="U12" s="44">
        <f>IFERROR(__xludf.DUMMYFUNCTION("""COMPUTED_VALUE"""),0.0)</f>
        <v>0</v>
      </c>
      <c r="V12" s="43">
        <f>IFERROR(__xludf.DUMMYFUNCTION("""COMPUTED_VALUE"""),2.0)</f>
        <v>2</v>
      </c>
      <c r="W12" s="44">
        <f>IFERROR(__xludf.DUMMYFUNCTION("""COMPUTED_VALUE"""),0.0)</f>
        <v>0</v>
      </c>
      <c r="X12" s="44">
        <f>IFERROR(__xludf.DUMMYFUNCTION("""COMPUTED_VALUE"""),0.0)</f>
        <v>0</v>
      </c>
      <c r="Y12" s="43">
        <f>IFERROR(__xludf.DUMMYFUNCTION("""COMPUTED_VALUE"""),0.0)</f>
        <v>0</v>
      </c>
      <c r="Z12" s="44">
        <f>IFERROR(__xludf.DUMMYFUNCTION("""COMPUTED_VALUE"""),0.0)</f>
        <v>0</v>
      </c>
      <c r="AA12" s="44">
        <f>IFERROR(__xludf.DUMMYFUNCTION("""COMPUTED_VALUE"""),0.0)</f>
        <v>0</v>
      </c>
      <c r="AB12" s="44">
        <f>IFERROR(__xludf.DUMMYFUNCTION("""COMPUTED_VALUE"""),0.0)</f>
        <v>0</v>
      </c>
      <c r="AC12" s="44">
        <f>IFERROR(__xludf.DUMMYFUNCTION("""COMPUTED_VALUE"""),0.0)</f>
        <v>0</v>
      </c>
      <c r="AD12" s="44">
        <f>IFERROR(__xludf.DUMMYFUNCTION("""COMPUTED_VALUE"""),0.0)</f>
        <v>0</v>
      </c>
      <c r="AE12" s="44">
        <f>IFERROR(__xludf.DUMMYFUNCTION("""COMPUTED_VALUE"""),0.0)</f>
        <v>0</v>
      </c>
      <c r="AF12" s="44">
        <f>IFERROR(__xludf.DUMMYFUNCTION("""COMPUTED_VALUE"""),0.0)</f>
        <v>0</v>
      </c>
      <c r="AG12" s="44">
        <f>IFERROR(__xludf.DUMMYFUNCTION("""COMPUTED_VALUE"""),0.0)</f>
        <v>0</v>
      </c>
      <c r="AH12" s="44">
        <f>IFERROR(__xludf.DUMMYFUNCTION("""COMPUTED_VALUE"""),0.0)</f>
        <v>0</v>
      </c>
      <c r="AI12" s="44">
        <f>IFERROR(__xludf.DUMMYFUNCTION("""COMPUTED_VALUE"""),0.0)</f>
        <v>0</v>
      </c>
      <c r="AJ12" s="44">
        <f>IFERROR(__xludf.DUMMYFUNCTION("""COMPUTED_VALUE"""),0.0)</f>
        <v>0</v>
      </c>
      <c r="AK12" s="43">
        <f>IFERROR(__xludf.DUMMYFUNCTION("""COMPUTED_VALUE"""),1.0)</f>
        <v>1</v>
      </c>
      <c r="AL12" s="44">
        <f>IFERROR(__xludf.DUMMYFUNCTION("""COMPUTED_VALUE"""),0.0)</f>
        <v>0</v>
      </c>
      <c r="AM12" s="43">
        <f>IFERROR(__xludf.DUMMYFUNCTION("""COMPUTED_VALUE"""),50.0)</f>
        <v>50</v>
      </c>
      <c r="AN12" s="43">
        <f>IFERROR(__xludf.DUMMYFUNCTION("""COMPUTED_VALUE"""),1.0)</f>
        <v>1</v>
      </c>
      <c r="AO12" s="44">
        <f>IFERROR(__xludf.DUMMYFUNCTION("""COMPUTED_VALUE"""),0.0)</f>
        <v>0</v>
      </c>
      <c r="AP12" s="44">
        <f>IFERROR(__xludf.DUMMYFUNCTION("""COMPUTED_VALUE"""),0.0)</f>
        <v>0</v>
      </c>
      <c r="AQ12" s="44">
        <f>IFERROR(__xludf.DUMMYFUNCTION("""COMPUTED_VALUE"""),0.0)</f>
        <v>0</v>
      </c>
      <c r="AR12" s="43">
        <f>IFERROR(__xludf.DUMMYFUNCTION("""COMPUTED_VALUE"""),146.0)</f>
        <v>146</v>
      </c>
      <c r="AS12" s="43">
        <f>IFERROR(__xludf.DUMMYFUNCTION("""COMPUTED_VALUE"""),1.0)</f>
        <v>1</v>
      </c>
      <c r="AT12" s="44">
        <f>IFERROR(__xludf.DUMMYFUNCTION("""COMPUTED_VALUE"""),0.0)</f>
        <v>0</v>
      </c>
      <c r="AU12" s="43">
        <f>IFERROR(__xludf.DUMMYFUNCTION("""COMPUTED_VALUE"""),28.0)</f>
        <v>28</v>
      </c>
      <c r="AV12" s="43">
        <f>IFERROR(__xludf.DUMMYFUNCTION("""COMPUTED_VALUE"""),2.0)</f>
        <v>2</v>
      </c>
      <c r="AW12" s="44">
        <f>IFERROR(__xludf.DUMMYFUNCTION("""COMPUTED_VALUE"""),0.0)</f>
        <v>0</v>
      </c>
      <c r="AX12" s="45">
        <f t="shared" si="2"/>
        <v>261</v>
      </c>
    </row>
    <row r="13" ht="15.75" customHeight="1">
      <c r="A13" s="46" t="s">
        <v>10</v>
      </c>
      <c r="B13" s="47" t="s">
        <v>91</v>
      </c>
      <c r="C13" s="48">
        <v>1.0</v>
      </c>
      <c r="D13" s="48">
        <v>462.0</v>
      </c>
      <c r="E13" s="49">
        <f>IFERROR(__xludf.DUMMYFUNCTION("""COMPUTED_VALUE"""),238.0)</f>
        <v>238</v>
      </c>
      <c r="F13" s="49">
        <f>IFERROR(__xludf.DUMMYFUNCTION("""COMPUTED_VALUE"""),2.0)</f>
        <v>2</v>
      </c>
      <c r="G13" s="49">
        <f>IFERROR(__xludf.DUMMYFUNCTION("""COMPUTED_VALUE"""),1.0)</f>
        <v>1</v>
      </c>
      <c r="H13" s="49">
        <f>IFERROR(__xludf.DUMMYFUNCTION("""COMPUTED_VALUE"""),236.0)</f>
        <v>236</v>
      </c>
      <c r="I13" s="44">
        <f>IFERROR(__xludf.DUMMYFUNCTION("""COMPUTED_VALUE"""),0.0)</f>
        <v>0</v>
      </c>
      <c r="J13" s="44">
        <f>IFERROR(__xludf.DUMMYFUNCTION("""COMPUTED_VALUE"""),1.0)</f>
        <v>1</v>
      </c>
      <c r="K13" s="44">
        <f>IFERROR(__xludf.DUMMYFUNCTION("""COMPUTED_VALUE"""),3.0)</f>
        <v>3</v>
      </c>
      <c r="L13" s="44">
        <f>IFERROR(__xludf.DUMMYFUNCTION("""COMPUTED_VALUE"""),0.0)</f>
        <v>0</v>
      </c>
      <c r="M13" s="44">
        <f>IFERROR(__xludf.DUMMYFUNCTION("""COMPUTED_VALUE"""),1.0)</f>
        <v>1</v>
      </c>
      <c r="N13" s="44">
        <f>IFERROR(__xludf.DUMMYFUNCTION("""COMPUTED_VALUE"""),0.0)</f>
        <v>0</v>
      </c>
      <c r="O13" s="44">
        <f>IFERROR(__xludf.DUMMYFUNCTION("""COMPUTED_VALUE"""),0.0)</f>
        <v>0</v>
      </c>
      <c r="P13" s="44">
        <f>IFERROR(__xludf.DUMMYFUNCTION("""COMPUTED_VALUE"""),0.0)</f>
        <v>0</v>
      </c>
      <c r="Q13" s="44">
        <f>IFERROR(__xludf.DUMMYFUNCTION("""COMPUTED_VALUE"""),0.0)</f>
        <v>0</v>
      </c>
      <c r="R13" s="44">
        <f>IFERROR(__xludf.DUMMYFUNCTION("""COMPUTED_VALUE"""),20.0)</f>
        <v>20</v>
      </c>
      <c r="S13" s="44">
        <f>IFERROR(__xludf.DUMMYFUNCTION("""COMPUTED_VALUE"""),0.0)</f>
        <v>0</v>
      </c>
      <c r="T13" s="44">
        <f>IFERROR(__xludf.DUMMYFUNCTION("""COMPUTED_VALUE"""),0.0)</f>
        <v>0</v>
      </c>
      <c r="U13" s="44">
        <f>IFERROR(__xludf.DUMMYFUNCTION("""COMPUTED_VALUE"""),0.0)</f>
        <v>0</v>
      </c>
      <c r="V13" s="44">
        <f>IFERROR(__xludf.DUMMYFUNCTION("""COMPUTED_VALUE"""),0.0)</f>
        <v>0</v>
      </c>
      <c r="W13" s="44">
        <f>IFERROR(__xludf.DUMMYFUNCTION("""COMPUTED_VALUE"""),0.0)</f>
        <v>0</v>
      </c>
      <c r="X13" s="44">
        <f>IFERROR(__xludf.DUMMYFUNCTION("""COMPUTED_VALUE"""),0.0)</f>
        <v>0</v>
      </c>
      <c r="Y13" s="44">
        <f>IFERROR(__xludf.DUMMYFUNCTION("""COMPUTED_VALUE"""),0.0)</f>
        <v>0</v>
      </c>
      <c r="Z13" s="44">
        <f>IFERROR(__xludf.DUMMYFUNCTION("""COMPUTED_VALUE"""),1.0)</f>
        <v>1</v>
      </c>
      <c r="AA13" s="44">
        <f>IFERROR(__xludf.DUMMYFUNCTION("""COMPUTED_VALUE"""),0.0)</f>
        <v>0</v>
      </c>
      <c r="AB13" s="44">
        <f>IFERROR(__xludf.DUMMYFUNCTION("""COMPUTED_VALUE"""),0.0)</f>
        <v>0</v>
      </c>
      <c r="AC13" s="44">
        <f>IFERROR(__xludf.DUMMYFUNCTION("""COMPUTED_VALUE"""),0.0)</f>
        <v>0</v>
      </c>
      <c r="AD13" s="44">
        <f>IFERROR(__xludf.DUMMYFUNCTION("""COMPUTED_VALUE"""),0.0)</f>
        <v>0</v>
      </c>
      <c r="AE13" s="44">
        <f>IFERROR(__xludf.DUMMYFUNCTION("""COMPUTED_VALUE"""),0.0)</f>
        <v>0</v>
      </c>
      <c r="AF13" s="44">
        <f>IFERROR(__xludf.DUMMYFUNCTION("""COMPUTED_VALUE"""),0.0)</f>
        <v>0</v>
      </c>
      <c r="AG13" s="44">
        <f>IFERROR(__xludf.DUMMYFUNCTION("""COMPUTED_VALUE"""),0.0)</f>
        <v>0</v>
      </c>
      <c r="AH13" s="44">
        <f>IFERROR(__xludf.DUMMYFUNCTION("""COMPUTED_VALUE"""),0.0)</f>
        <v>0</v>
      </c>
      <c r="AI13" s="44">
        <f>IFERROR(__xludf.DUMMYFUNCTION("""COMPUTED_VALUE"""),0.0)</f>
        <v>0</v>
      </c>
      <c r="AJ13" s="44">
        <f>IFERROR(__xludf.DUMMYFUNCTION("""COMPUTED_VALUE"""),0.0)</f>
        <v>0</v>
      </c>
      <c r="AK13" s="44">
        <f>IFERROR(__xludf.DUMMYFUNCTION("""COMPUTED_VALUE"""),0.0)</f>
        <v>0</v>
      </c>
      <c r="AL13" s="44">
        <f>IFERROR(__xludf.DUMMYFUNCTION("""COMPUTED_VALUE"""),0.0)</f>
        <v>0</v>
      </c>
      <c r="AM13" s="44">
        <f>IFERROR(__xludf.DUMMYFUNCTION("""COMPUTED_VALUE"""),17.0)</f>
        <v>17</v>
      </c>
      <c r="AN13" s="44">
        <f>IFERROR(__xludf.DUMMYFUNCTION("""COMPUTED_VALUE"""),2.0)</f>
        <v>2</v>
      </c>
      <c r="AO13" s="44">
        <f>IFERROR(__xludf.DUMMYFUNCTION("""COMPUTED_VALUE"""),0.0)</f>
        <v>0</v>
      </c>
      <c r="AP13" s="44">
        <f>IFERROR(__xludf.DUMMYFUNCTION("""COMPUTED_VALUE"""),1.0)</f>
        <v>1</v>
      </c>
      <c r="AQ13" s="44">
        <f>IFERROR(__xludf.DUMMYFUNCTION("""COMPUTED_VALUE"""),0.0)</f>
        <v>0</v>
      </c>
      <c r="AR13" s="44">
        <f>IFERROR(__xludf.DUMMYFUNCTION("""COMPUTED_VALUE"""),128.0)</f>
        <v>128</v>
      </c>
      <c r="AS13" s="44">
        <f>IFERROR(__xludf.DUMMYFUNCTION("""COMPUTED_VALUE"""),1.0)</f>
        <v>1</v>
      </c>
      <c r="AT13" s="44">
        <f>IFERROR(__xludf.DUMMYFUNCTION("""COMPUTED_VALUE"""),0.0)</f>
        <v>0</v>
      </c>
      <c r="AU13" s="44">
        <f>IFERROR(__xludf.DUMMYFUNCTION("""COMPUTED_VALUE"""),48.0)</f>
        <v>48</v>
      </c>
      <c r="AV13" s="44">
        <f>IFERROR(__xludf.DUMMYFUNCTION("""COMPUTED_VALUE"""),12.0)</f>
        <v>12</v>
      </c>
      <c r="AW13" s="44">
        <f>IFERROR(__xludf.DUMMYFUNCTION("""COMPUTED_VALUE"""),1.0)</f>
        <v>1</v>
      </c>
      <c r="AX13" s="45">
        <f t="shared" si="2"/>
        <v>236</v>
      </c>
    </row>
    <row r="14" ht="15.75" customHeight="1">
      <c r="A14" s="46" t="s">
        <v>10</v>
      </c>
      <c r="B14" s="47" t="s">
        <v>92</v>
      </c>
      <c r="C14" s="48">
        <v>1.0</v>
      </c>
      <c r="D14" s="48">
        <v>476.0</v>
      </c>
      <c r="E14" s="49"/>
      <c r="F14" s="49"/>
      <c r="G14" s="49"/>
      <c r="H14" s="49"/>
      <c r="I14" s="44">
        <f>IFERROR(__xludf.DUMMYFUNCTION("""COMPUTED_VALUE"""),0.0)</f>
        <v>0</v>
      </c>
      <c r="J14" s="44">
        <f>IFERROR(__xludf.DUMMYFUNCTION("""COMPUTED_VALUE"""),0.0)</f>
        <v>0</v>
      </c>
      <c r="K14" s="44">
        <f>IFERROR(__xludf.DUMMYFUNCTION("""COMPUTED_VALUE"""),0.0)</f>
        <v>0</v>
      </c>
      <c r="L14" s="44">
        <f>IFERROR(__xludf.DUMMYFUNCTION("""COMPUTED_VALUE"""),0.0)</f>
        <v>0</v>
      </c>
      <c r="M14" s="44">
        <f>IFERROR(__xludf.DUMMYFUNCTION("""COMPUTED_VALUE"""),0.0)</f>
        <v>0</v>
      </c>
      <c r="N14" s="44">
        <f>IFERROR(__xludf.DUMMYFUNCTION("""COMPUTED_VALUE"""),0.0)</f>
        <v>0</v>
      </c>
      <c r="O14" s="44">
        <f>IFERROR(__xludf.DUMMYFUNCTION("""COMPUTED_VALUE"""),0.0)</f>
        <v>0</v>
      </c>
      <c r="P14" s="44">
        <f>IFERROR(__xludf.DUMMYFUNCTION("""COMPUTED_VALUE"""),0.0)</f>
        <v>0</v>
      </c>
      <c r="Q14" s="44">
        <f>IFERROR(__xludf.DUMMYFUNCTION("""COMPUTED_VALUE"""),0.0)</f>
        <v>0</v>
      </c>
      <c r="R14" s="44">
        <f>IFERROR(__xludf.DUMMYFUNCTION("""COMPUTED_VALUE"""),0.0)</f>
        <v>0</v>
      </c>
      <c r="S14" s="44"/>
      <c r="T14" s="44">
        <f>IFERROR(__xludf.DUMMYFUNCTION("""COMPUTED_VALUE"""),0.0)</f>
        <v>0</v>
      </c>
      <c r="U14" s="44">
        <f>IFERROR(__xludf.DUMMYFUNCTION("""COMPUTED_VALUE"""),0.0)</f>
        <v>0</v>
      </c>
      <c r="V14" s="44">
        <f>IFERROR(__xludf.DUMMYFUNCTION("""COMPUTED_VALUE"""),0.0)</f>
        <v>0</v>
      </c>
      <c r="W14" s="44">
        <f>IFERROR(__xludf.DUMMYFUNCTION("""COMPUTED_VALUE"""),0.0)</f>
        <v>0</v>
      </c>
      <c r="X14" s="44">
        <f>IFERROR(__xludf.DUMMYFUNCTION("""COMPUTED_VALUE"""),0.0)</f>
        <v>0</v>
      </c>
      <c r="Y14" s="44">
        <f>IFERROR(__xludf.DUMMYFUNCTION("""COMPUTED_VALUE"""),0.0)</f>
        <v>0</v>
      </c>
      <c r="Z14" s="44">
        <f>IFERROR(__xludf.DUMMYFUNCTION("""COMPUTED_VALUE"""),0.0)</f>
        <v>0</v>
      </c>
      <c r="AA14" s="44">
        <f>IFERROR(__xludf.DUMMYFUNCTION("""COMPUTED_VALUE"""),0.0)</f>
        <v>0</v>
      </c>
      <c r="AB14" s="44">
        <f>IFERROR(__xludf.DUMMYFUNCTION("""COMPUTED_VALUE"""),0.0)</f>
        <v>0</v>
      </c>
      <c r="AC14" s="44">
        <f>IFERROR(__xludf.DUMMYFUNCTION("""COMPUTED_VALUE"""),0.0)</f>
        <v>0</v>
      </c>
      <c r="AD14" s="44">
        <f>IFERROR(__xludf.DUMMYFUNCTION("""COMPUTED_VALUE"""),0.0)</f>
        <v>0</v>
      </c>
      <c r="AE14" s="44">
        <f>IFERROR(__xludf.DUMMYFUNCTION("""COMPUTED_VALUE"""),0.0)</f>
        <v>0</v>
      </c>
      <c r="AF14" s="44">
        <f>IFERROR(__xludf.DUMMYFUNCTION("""COMPUTED_VALUE"""),0.0)</f>
        <v>0</v>
      </c>
      <c r="AG14" s="44">
        <f>IFERROR(__xludf.DUMMYFUNCTION("""COMPUTED_VALUE"""),0.0)</f>
        <v>0</v>
      </c>
      <c r="AH14" s="44">
        <f>IFERROR(__xludf.DUMMYFUNCTION("""COMPUTED_VALUE"""),0.0)</f>
        <v>0</v>
      </c>
      <c r="AI14" s="44">
        <f>IFERROR(__xludf.DUMMYFUNCTION("""COMPUTED_VALUE"""),0.0)</f>
        <v>0</v>
      </c>
      <c r="AJ14" s="44">
        <f>IFERROR(__xludf.DUMMYFUNCTION("""COMPUTED_VALUE"""),0.0)</f>
        <v>0</v>
      </c>
      <c r="AK14" s="44">
        <f>IFERROR(__xludf.DUMMYFUNCTION("""COMPUTED_VALUE"""),0.0)</f>
        <v>0</v>
      </c>
      <c r="AL14" s="44">
        <f>IFERROR(__xludf.DUMMYFUNCTION("""COMPUTED_VALUE"""),0.0)</f>
        <v>0</v>
      </c>
      <c r="AM14" s="44">
        <f>IFERROR(__xludf.DUMMYFUNCTION("""COMPUTED_VALUE"""),0.0)</f>
        <v>0</v>
      </c>
      <c r="AN14" s="44">
        <f>IFERROR(__xludf.DUMMYFUNCTION("""COMPUTED_VALUE"""),0.0)</f>
        <v>0</v>
      </c>
      <c r="AO14" s="44">
        <f>IFERROR(__xludf.DUMMYFUNCTION("""COMPUTED_VALUE"""),0.0)</f>
        <v>0</v>
      </c>
      <c r="AP14" s="44">
        <f>IFERROR(__xludf.DUMMYFUNCTION("""COMPUTED_VALUE"""),0.0)</f>
        <v>0</v>
      </c>
      <c r="AQ14" s="44">
        <f>IFERROR(__xludf.DUMMYFUNCTION("""COMPUTED_VALUE"""),0.0)</f>
        <v>0</v>
      </c>
      <c r="AR14" s="44">
        <f>IFERROR(__xludf.DUMMYFUNCTION("""COMPUTED_VALUE"""),117.0)</f>
        <v>117</v>
      </c>
      <c r="AS14" s="44">
        <f>IFERROR(__xludf.DUMMYFUNCTION("""COMPUTED_VALUE"""),0.0)</f>
        <v>0</v>
      </c>
      <c r="AT14" s="44">
        <f>IFERROR(__xludf.DUMMYFUNCTION("""COMPUTED_VALUE"""),0.0)</f>
        <v>0</v>
      </c>
      <c r="AU14" s="44">
        <f>IFERROR(__xludf.DUMMYFUNCTION("""COMPUTED_VALUE"""),83.0)</f>
        <v>83</v>
      </c>
      <c r="AV14" s="44">
        <f>IFERROR(__xludf.DUMMYFUNCTION("""COMPUTED_VALUE"""),0.0)</f>
        <v>0</v>
      </c>
      <c r="AW14" s="44">
        <f>IFERROR(__xludf.DUMMYFUNCTION("""COMPUTED_VALUE"""),0.0)</f>
        <v>0</v>
      </c>
      <c r="AX14" s="45">
        <f t="shared" si="2"/>
        <v>200</v>
      </c>
    </row>
    <row r="15" ht="15.75" customHeight="1">
      <c r="A15" s="46" t="s">
        <v>10</v>
      </c>
      <c r="B15" s="47" t="s">
        <v>93</v>
      </c>
      <c r="C15" s="48">
        <v>1.0</v>
      </c>
      <c r="D15" s="48">
        <v>479.0</v>
      </c>
      <c r="E15" s="49"/>
      <c r="F15" s="49"/>
      <c r="G15" s="49"/>
      <c r="H15" s="49"/>
      <c r="I15" s="44">
        <f>IFERROR(__xludf.DUMMYFUNCTION("""COMPUTED_VALUE"""),0.0)</f>
        <v>0</v>
      </c>
      <c r="J15" s="44">
        <f>IFERROR(__xludf.DUMMYFUNCTION("""COMPUTED_VALUE"""),0.0)</f>
        <v>0</v>
      </c>
      <c r="K15" s="44">
        <f>IFERROR(__xludf.DUMMYFUNCTION("""COMPUTED_VALUE"""),0.0)</f>
        <v>0</v>
      </c>
      <c r="L15" s="44">
        <f>IFERROR(__xludf.DUMMYFUNCTION("""COMPUTED_VALUE"""),0.0)</f>
        <v>0</v>
      </c>
      <c r="M15" s="44">
        <f>IFERROR(__xludf.DUMMYFUNCTION("""COMPUTED_VALUE"""),0.0)</f>
        <v>0</v>
      </c>
      <c r="N15" s="44">
        <f>IFERROR(__xludf.DUMMYFUNCTION("""COMPUTED_VALUE"""),0.0)</f>
        <v>0</v>
      </c>
      <c r="O15" s="44">
        <f>IFERROR(__xludf.DUMMYFUNCTION("""COMPUTED_VALUE"""),0.0)</f>
        <v>0</v>
      </c>
      <c r="P15" s="44">
        <f>IFERROR(__xludf.DUMMYFUNCTION("""COMPUTED_VALUE"""),0.0)</f>
        <v>0</v>
      </c>
      <c r="Q15" s="44">
        <f>IFERROR(__xludf.DUMMYFUNCTION("""COMPUTED_VALUE"""),0.0)</f>
        <v>0</v>
      </c>
      <c r="R15" s="44">
        <f>IFERROR(__xludf.DUMMYFUNCTION("""COMPUTED_VALUE"""),164.0)</f>
        <v>164</v>
      </c>
      <c r="S15" s="44">
        <f>IFERROR(__xludf.DUMMYFUNCTION("""COMPUTED_VALUE"""),0.0)</f>
        <v>0</v>
      </c>
      <c r="T15" s="44">
        <f>IFERROR(__xludf.DUMMYFUNCTION("""COMPUTED_VALUE"""),0.0)</f>
        <v>0</v>
      </c>
      <c r="U15" s="44">
        <f>IFERROR(__xludf.DUMMYFUNCTION("""COMPUTED_VALUE"""),0.0)</f>
        <v>0</v>
      </c>
      <c r="V15" s="44">
        <f>IFERROR(__xludf.DUMMYFUNCTION("""COMPUTED_VALUE"""),0.0)</f>
        <v>0</v>
      </c>
      <c r="W15" s="44">
        <f>IFERROR(__xludf.DUMMYFUNCTION("""COMPUTED_VALUE"""),0.0)</f>
        <v>0</v>
      </c>
      <c r="X15" s="44">
        <f>IFERROR(__xludf.DUMMYFUNCTION("""COMPUTED_VALUE"""),0.0)</f>
        <v>0</v>
      </c>
      <c r="Y15" s="44">
        <f>IFERROR(__xludf.DUMMYFUNCTION("""COMPUTED_VALUE"""),0.0)</f>
        <v>0</v>
      </c>
      <c r="Z15" s="44">
        <f>IFERROR(__xludf.DUMMYFUNCTION("""COMPUTED_VALUE"""),0.0)</f>
        <v>0</v>
      </c>
      <c r="AA15" s="44">
        <f>IFERROR(__xludf.DUMMYFUNCTION("""COMPUTED_VALUE"""),0.0)</f>
        <v>0</v>
      </c>
      <c r="AB15" s="44">
        <f>IFERROR(__xludf.DUMMYFUNCTION("""COMPUTED_VALUE"""),0.0)</f>
        <v>0</v>
      </c>
      <c r="AC15" s="44">
        <f>IFERROR(__xludf.DUMMYFUNCTION("""COMPUTED_VALUE"""),0.0)</f>
        <v>0</v>
      </c>
      <c r="AD15" s="44">
        <f>IFERROR(__xludf.DUMMYFUNCTION("""COMPUTED_VALUE"""),0.0)</f>
        <v>0</v>
      </c>
      <c r="AE15" s="44">
        <f>IFERROR(__xludf.DUMMYFUNCTION("""COMPUTED_VALUE"""),0.0)</f>
        <v>0</v>
      </c>
      <c r="AF15" s="44">
        <f>IFERROR(__xludf.DUMMYFUNCTION("""COMPUTED_VALUE"""),0.0)</f>
        <v>0</v>
      </c>
      <c r="AG15" s="44">
        <f>IFERROR(__xludf.DUMMYFUNCTION("""COMPUTED_VALUE"""),0.0)</f>
        <v>0</v>
      </c>
      <c r="AH15" s="44">
        <f>IFERROR(__xludf.DUMMYFUNCTION("""COMPUTED_VALUE"""),0.0)</f>
        <v>0</v>
      </c>
      <c r="AI15" s="44">
        <f>IFERROR(__xludf.DUMMYFUNCTION("""COMPUTED_VALUE"""),0.0)</f>
        <v>0</v>
      </c>
      <c r="AJ15" s="44">
        <f>IFERROR(__xludf.DUMMYFUNCTION("""COMPUTED_VALUE"""),0.0)</f>
        <v>0</v>
      </c>
      <c r="AK15" s="44">
        <f>IFERROR(__xludf.DUMMYFUNCTION("""COMPUTED_VALUE"""),0.0)</f>
        <v>0</v>
      </c>
      <c r="AL15" s="44">
        <f>IFERROR(__xludf.DUMMYFUNCTION("""COMPUTED_VALUE"""),0.0)</f>
        <v>0</v>
      </c>
      <c r="AM15" s="44">
        <f>IFERROR(__xludf.DUMMYFUNCTION("""COMPUTED_VALUE"""),0.0)</f>
        <v>0</v>
      </c>
      <c r="AN15" s="44">
        <f>IFERROR(__xludf.DUMMYFUNCTION("""COMPUTED_VALUE"""),0.0)</f>
        <v>0</v>
      </c>
      <c r="AO15" s="44">
        <f>IFERROR(__xludf.DUMMYFUNCTION("""COMPUTED_VALUE"""),0.0)</f>
        <v>0</v>
      </c>
      <c r="AP15" s="44">
        <f>IFERROR(__xludf.DUMMYFUNCTION("""COMPUTED_VALUE"""),0.0)</f>
        <v>0</v>
      </c>
      <c r="AQ15" s="44">
        <f>IFERROR(__xludf.DUMMYFUNCTION("""COMPUTED_VALUE"""),0.0)</f>
        <v>0</v>
      </c>
      <c r="AR15" s="44">
        <f>IFERROR(__xludf.DUMMYFUNCTION("""COMPUTED_VALUE"""),16.0)</f>
        <v>16</v>
      </c>
      <c r="AS15" s="44">
        <f>IFERROR(__xludf.DUMMYFUNCTION("""COMPUTED_VALUE"""),0.0)</f>
        <v>0</v>
      </c>
      <c r="AT15" s="44">
        <f>IFERROR(__xludf.DUMMYFUNCTION("""COMPUTED_VALUE"""),0.0)</f>
        <v>0</v>
      </c>
      <c r="AU15" s="44">
        <f>IFERROR(__xludf.DUMMYFUNCTION("""COMPUTED_VALUE"""),49.0)</f>
        <v>49</v>
      </c>
      <c r="AV15" s="44">
        <f>IFERROR(__xludf.DUMMYFUNCTION("""COMPUTED_VALUE"""),0.0)</f>
        <v>0</v>
      </c>
      <c r="AW15" s="44">
        <f>IFERROR(__xludf.DUMMYFUNCTION("""COMPUTED_VALUE"""),0.0)</f>
        <v>0</v>
      </c>
      <c r="AX15" s="45">
        <f t="shared" si="2"/>
        <v>229</v>
      </c>
    </row>
    <row r="16" ht="15.75" customHeight="1">
      <c r="A16" s="46" t="s">
        <v>10</v>
      </c>
      <c r="B16" s="47" t="s">
        <v>94</v>
      </c>
      <c r="C16" s="48">
        <v>1.0</v>
      </c>
      <c r="D16" s="48">
        <v>520.0</v>
      </c>
      <c r="E16" s="49">
        <f>IFERROR(__xludf.DUMMYFUNCTION("""COMPUTED_VALUE"""),188.0)</f>
        <v>188</v>
      </c>
      <c r="F16" s="49">
        <f>IFERROR(__xludf.DUMMYFUNCTION("""COMPUTED_VALUE"""),2.0)</f>
        <v>2</v>
      </c>
      <c r="G16" s="49">
        <f>IFERROR(__xludf.DUMMYFUNCTION("""COMPUTED_VALUE"""),1.0)</f>
        <v>1</v>
      </c>
      <c r="H16" s="49">
        <f>IFERROR(__xludf.DUMMYFUNCTION("""COMPUTED_VALUE"""),187.0)</f>
        <v>187</v>
      </c>
      <c r="I16" s="44">
        <f>IFERROR(__xludf.DUMMYFUNCTION("""COMPUTED_VALUE"""),1.0)</f>
        <v>1</v>
      </c>
      <c r="J16" s="44">
        <f>IFERROR(__xludf.DUMMYFUNCTION("""COMPUTED_VALUE"""),0.0)</f>
        <v>0</v>
      </c>
      <c r="K16" s="44">
        <f>IFERROR(__xludf.DUMMYFUNCTION("""COMPUTED_VALUE"""),1.0)</f>
        <v>1</v>
      </c>
      <c r="L16" s="44">
        <f>IFERROR(__xludf.DUMMYFUNCTION("""COMPUTED_VALUE"""),0.0)</f>
        <v>0</v>
      </c>
      <c r="M16" s="44">
        <f>IFERROR(__xludf.DUMMYFUNCTION("""COMPUTED_VALUE"""),0.0)</f>
        <v>0</v>
      </c>
      <c r="N16" s="44">
        <f>IFERROR(__xludf.DUMMYFUNCTION("""COMPUTED_VALUE"""),0.0)</f>
        <v>0</v>
      </c>
      <c r="O16" s="44">
        <f>IFERROR(__xludf.DUMMYFUNCTION("""COMPUTED_VALUE"""),0.0)</f>
        <v>0</v>
      </c>
      <c r="P16" s="44">
        <f>IFERROR(__xludf.DUMMYFUNCTION("""COMPUTED_VALUE"""),0.0)</f>
        <v>0</v>
      </c>
      <c r="Q16" s="44">
        <f>IFERROR(__xludf.DUMMYFUNCTION("""COMPUTED_VALUE"""),0.0)</f>
        <v>0</v>
      </c>
      <c r="R16" s="44">
        <f>IFERROR(__xludf.DUMMYFUNCTION("""COMPUTED_VALUE"""),9.0)</f>
        <v>9</v>
      </c>
      <c r="S16" s="44">
        <f>IFERROR(__xludf.DUMMYFUNCTION("""COMPUTED_VALUE"""),0.0)</f>
        <v>0</v>
      </c>
      <c r="T16" s="44">
        <f>IFERROR(__xludf.DUMMYFUNCTION("""COMPUTED_VALUE"""),0.0)</f>
        <v>0</v>
      </c>
      <c r="U16" s="44">
        <f>IFERROR(__xludf.DUMMYFUNCTION("""COMPUTED_VALUE"""),0.0)</f>
        <v>0</v>
      </c>
      <c r="V16" s="44">
        <f>IFERROR(__xludf.DUMMYFUNCTION("""COMPUTED_VALUE"""),0.0)</f>
        <v>0</v>
      </c>
      <c r="W16" s="44">
        <f>IFERROR(__xludf.DUMMYFUNCTION("""COMPUTED_VALUE"""),0.0)</f>
        <v>0</v>
      </c>
      <c r="X16" s="44">
        <f>IFERROR(__xludf.DUMMYFUNCTION("""COMPUTED_VALUE"""),0.0)</f>
        <v>0</v>
      </c>
      <c r="Y16" s="44">
        <f>IFERROR(__xludf.DUMMYFUNCTION("""COMPUTED_VALUE"""),0.0)</f>
        <v>0</v>
      </c>
      <c r="Z16" s="44">
        <f>IFERROR(__xludf.DUMMYFUNCTION("""COMPUTED_VALUE"""),0.0)</f>
        <v>0</v>
      </c>
      <c r="AA16" s="44">
        <f>IFERROR(__xludf.DUMMYFUNCTION("""COMPUTED_VALUE"""),0.0)</f>
        <v>0</v>
      </c>
      <c r="AB16" s="44">
        <f>IFERROR(__xludf.DUMMYFUNCTION("""COMPUTED_VALUE"""),0.0)</f>
        <v>0</v>
      </c>
      <c r="AC16" s="44">
        <f>IFERROR(__xludf.DUMMYFUNCTION("""COMPUTED_VALUE"""),0.0)</f>
        <v>0</v>
      </c>
      <c r="AD16" s="44">
        <f>IFERROR(__xludf.DUMMYFUNCTION("""COMPUTED_VALUE"""),4.0)</f>
        <v>4</v>
      </c>
      <c r="AE16" s="44">
        <f>IFERROR(__xludf.DUMMYFUNCTION("""COMPUTED_VALUE"""),0.0)</f>
        <v>0</v>
      </c>
      <c r="AF16" s="44">
        <f>IFERROR(__xludf.DUMMYFUNCTION("""COMPUTED_VALUE"""),1.0)</f>
        <v>1</v>
      </c>
      <c r="AG16" s="44">
        <f>IFERROR(__xludf.DUMMYFUNCTION("""COMPUTED_VALUE"""),0.0)</f>
        <v>0</v>
      </c>
      <c r="AH16" s="44">
        <f>IFERROR(__xludf.DUMMYFUNCTION("""COMPUTED_VALUE"""),0.0)</f>
        <v>0</v>
      </c>
      <c r="AI16" s="44">
        <f>IFERROR(__xludf.DUMMYFUNCTION("""COMPUTED_VALUE"""),0.0)</f>
        <v>0</v>
      </c>
      <c r="AJ16" s="44">
        <f>IFERROR(__xludf.DUMMYFUNCTION("""COMPUTED_VALUE"""),0.0)</f>
        <v>0</v>
      </c>
      <c r="AK16" s="44">
        <f>IFERROR(__xludf.DUMMYFUNCTION("""COMPUTED_VALUE"""),0.0)</f>
        <v>0</v>
      </c>
      <c r="AL16" s="44">
        <f>IFERROR(__xludf.DUMMYFUNCTION("""COMPUTED_VALUE"""),0.0)</f>
        <v>0</v>
      </c>
      <c r="AM16" s="44">
        <f>IFERROR(__xludf.DUMMYFUNCTION("""COMPUTED_VALUE"""),8.0)</f>
        <v>8</v>
      </c>
      <c r="AN16" s="44">
        <f>IFERROR(__xludf.DUMMYFUNCTION("""COMPUTED_VALUE"""),0.0)</f>
        <v>0</v>
      </c>
      <c r="AO16" s="44">
        <f>IFERROR(__xludf.DUMMYFUNCTION("""COMPUTED_VALUE"""),0.0)</f>
        <v>0</v>
      </c>
      <c r="AP16" s="44">
        <f>IFERROR(__xludf.DUMMYFUNCTION("""COMPUTED_VALUE"""),0.0)</f>
        <v>0</v>
      </c>
      <c r="AQ16" s="44">
        <f>IFERROR(__xludf.DUMMYFUNCTION("""COMPUTED_VALUE"""),0.0)</f>
        <v>0</v>
      </c>
      <c r="AR16" s="44">
        <f>IFERROR(__xludf.DUMMYFUNCTION("""COMPUTED_VALUE"""),11.0)</f>
        <v>11</v>
      </c>
      <c r="AS16" s="44">
        <f>IFERROR(__xludf.DUMMYFUNCTION("""COMPUTED_VALUE"""),2.0)</f>
        <v>2</v>
      </c>
      <c r="AT16" s="44">
        <f>IFERROR(__xludf.DUMMYFUNCTION("""COMPUTED_VALUE"""),0.0)</f>
        <v>0</v>
      </c>
      <c r="AU16" s="44">
        <f>IFERROR(__xludf.DUMMYFUNCTION("""COMPUTED_VALUE"""),147.0)</f>
        <v>147</v>
      </c>
      <c r="AV16" s="44">
        <f>IFERROR(__xludf.DUMMYFUNCTION("""COMPUTED_VALUE"""),0.0)</f>
        <v>0</v>
      </c>
      <c r="AW16" s="44">
        <f>IFERROR(__xludf.DUMMYFUNCTION("""COMPUTED_VALUE"""),3.0)</f>
        <v>3</v>
      </c>
      <c r="AX16" s="45">
        <f t="shared" si="2"/>
        <v>187</v>
      </c>
    </row>
    <row r="17" ht="15.75" customHeight="1">
      <c r="A17" s="46" t="s">
        <v>10</v>
      </c>
      <c r="B17" s="47" t="s">
        <v>94</v>
      </c>
      <c r="C17" s="48">
        <v>2.0</v>
      </c>
      <c r="D17" s="48">
        <v>519.0</v>
      </c>
      <c r="E17" s="49">
        <f>IFERROR(__xludf.DUMMYFUNCTION("""COMPUTED_VALUE"""),177.0)</f>
        <v>177</v>
      </c>
      <c r="F17" s="49">
        <f>IFERROR(__xludf.DUMMYFUNCTION("""COMPUTED_VALUE"""),0.0)</f>
        <v>0</v>
      </c>
      <c r="G17" s="49">
        <f>IFERROR(__xludf.DUMMYFUNCTION("""COMPUTED_VALUE"""),1.0)</f>
        <v>1</v>
      </c>
      <c r="H17" s="49">
        <f>IFERROR(__xludf.DUMMYFUNCTION("""COMPUTED_VALUE"""),176.0)</f>
        <v>176</v>
      </c>
      <c r="I17" s="44">
        <f>IFERROR(__xludf.DUMMYFUNCTION("""COMPUTED_VALUE"""),0.0)</f>
        <v>0</v>
      </c>
      <c r="J17" s="44">
        <f>IFERROR(__xludf.DUMMYFUNCTION("""COMPUTED_VALUE"""),0.0)</f>
        <v>0</v>
      </c>
      <c r="K17" s="44">
        <f>IFERROR(__xludf.DUMMYFUNCTION("""COMPUTED_VALUE"""),1.0)</f>
        <v>1</v>
      </c>
      <c r="L17" s="44">
        <f>IFERROR(__xludf.DUMMYFUNCTION("""COMPUTED_VALUE"""),0.0)</f>
        <v>0</v>
      </c>
      <c r="M17" s="44">
        <f>IFERROR(__xludf.DUMMYFUNCTION("""COMPUTED_VALUE"""),0.0)</f>
        <v>0</v>
      </c>
      <c r="N17" s="44">
        <f>IFERROR(__xludf.DUMMYFUNCTION("""COMPUTED_VALUE"""),0.0)</f>
        <v>0</v>
      </c>
      <c r="O17" s="44">
        <f>IFERROR(__xludf.DUMMYFUNCTION("""COMPUTED_VALUE"""),0.0)</f>
        <v>0</v>
      </c>
      <c r="P17" s="44">
        <f>IFERROR(__xludf.DUMMYFUNCTION("""COMPUTED_VALUE"""),0.0)</f>
        <v>0</v>
      </c>
      <c r="Q17" s="44">
        <f>IFERROR(__xludf.DUMMYFUNCTION("""COMPUTED_VALUE"""),0.0)</f>
        <v>0</v>
      </c>
      <c r="R17" s="44">
        <f>IFERROR(__xludf.DUMMYFUNCTION("""COMPUTED_VALUE"""),14.0)</f>
        <v>14</v>
      </c>
      <c r="S17" s="44">
        <f>IFERROR(__xludf.DUMMYFUNCTION("""COMPUTED_VALUE"""),0.0)</f>
        <v>0</v>
      </c>
      <c r="T17" s="44">
        <f>IFERROR(__xludf.DUMMYFUNCTION("""COMPUTED_VALUE"""),0.0)</f>
        <v>0</v>
      </c>
      <c r="U17" s="44">
        <f>IFERROR(__xludf.DUMMYFUNCTION("""COMPUTED_VALUE"""),0.0)</f>
        <v>0</v>
      </c>
      <c r="V17" s="44">
        <f>IFERROR(__xludf.DUMMYFUNCTION("""COMPUTED_VALUE"""),0.0)</f>
        <v>0</v>
      </c>
      <c r="W17" s="44">
        <f>IFERROR(__xludf.DUMMYFUNCTION("""COMPUTED_VALUE"""),0.0)</f>
        <v>0</v>
      </c>
      <c r="X17" s="44">
        <f>IFERROR(__xludf.DUMMYFUNCTION("""COMPUTED_VALUE"""),1.0)</f>
        <v>1</v>
      </c>
      <c r="Y17" s="44">
        <f>IFERROR(__xludf.DUMMYFUNCTION("""COMPUTED_VALUE"""),0.0)</f>
        <v>0</v>
      </c>
      <c r="Z17" s="44">
        <f>IFERROR(__xludf.DUMMYFUNCTION("""COMPUTED_VALUE"""),0.0)</f>
        <v>0</v>
      </c>
      <c r="AA17" s="44">
        <f>IFERROR(__xludf.DUMMYFUNCTION("""COMPUTED_VALUE"""),0.0)</f>
        <v>0</v>
      </c>
      <c r="AB17" s="44">
        <f>IFERROR(__xludf.DUMMYFUNCTION("""COMPUTED_VALUE"""),0.0)</f>
        <v>0</v>
      </c>
      <c r="AC17" s="44">
        <f>IFERROR(__xludf.DUMMYFUNCTION("""COMPUTED_VALUE"""),0.0)</f>
        <v>0</v>
      </c>
      <c r="AD17" s="44">
        <f>IFERROR(__xludf.DUMMYFUNCTION("""COMPUTED_VALUE"""),1.0)</f>
        <v>1</v>
      </c>
      <c r="AE17" s="44">
        <f>IFERROR(__xludf.DUMMYFUNCTION("""COMPUTED_VALUE"""),0.0)</f>
        <v>0</v>
      </c>
      <c r="AF17" s="44">
        <f>IFERROR(__xludf.DUMMYFUNCTION("""COMPUTED_VALUE"""),0.0)</f>
        <v>0</v>
      </c>
      <c r="AG17" s="44">
        <f>IFERROR(__xludf.DUMMYFUNCTION("""COMPUTED_VALUE"""),0.0)</f>
        <v>0</v>
      </c>
      <c r="AH17" s="44">
        <f>IFERROR(__xludf.DUMMYFUNCTION("""COMPUTED_VALUE"""),2.0)</f>
        <v>2</v>
      </c>
      <c r="AI17" s="44">
        <f>IFERROR(__xludf.DUMMYFUNCTION("""COMPUTED_VALUE"""),0.0)</f>
        <v>0</v>
      </c>
      <c r="AJ17" s="44">
        <f>IFERROR(__xludf.DUMMYFUNCTION("""COMPUTED_VALUE"""),0.0)</f>
        <v>0</v>
      </c>
      <c r="AK17" s="44">
        <f>IFERROR(__xludf.DUMMYFUNCTION("""COMPUTED_VALUE"""),0.0)</f>
        <v>0</v>
      </c>
      <c r="AL17" s="44">
        <f>IFERROR(__xludf.DUMMYFUNCTION("""COMPUTED_VALUE"""),0.0)</f>
        <v>0</v>
      </c>
      <c r="AM17" s="44">
        <f>IFERROR(__xludf.DUMMYFUNCTION("""COMPUTED_VALUE"""),6.0)</f>
        <v>6</v>
      </c>
      <c r="AN17" s="44">
        <f>IFERROR(__xludf.DUMMYFUNCTION("""COMPUTED_VALUE"""),0.0)</f>
        <v>0</v>
      </c>
      <c r="AO17" s="44">
        <f>IFERROR(__xludf.DUMMYFUNCTION("""COMPUTED_VALUE"""),0.0)</f>
        <v>0</v>
      </c>
      <c r="AP17" s="44">
        <f>IFERROR(__xludf.DUMMYFUNCTION("""COMPUTED_VALUE"""),0.0)</f>
        <v>0</v>
      </c>
      <c r="AQ17" s="44">
        <f>IFERROR(__xludf.DUMMYFUNCTION("""COMPUTED_VALUE"""),0.0)</f>
        <v>0</v>
      </c>
      <c r="AR17" s="44">
        <f>IFERROR(__xludf.DUMMYFUNCTION("""COMPUTED_VALUE"""),21.0)</f>
        <v>21</v>
      </c>
      <c r="AS17" s="44">
        <f>IFERROR(__xludf.DUMMYFUNCTION("""COMPUTED_VALUE"""),1.0)</f>
        <v>1</v>
      </c>
      <c r="AT17" s="44">
        <f>IFERROR(__xludf.DUMMYFUNCTION("""COMPUTED_VALUE"""),0.0)</f>
        <v>0</v>
      </c>
      <c r="AU17" s="44">
        <f>IFERROR(__xludf.DUMMYFUNCTION("""COMPUTED_VALUE"""),128.0)</f>
        <v>128</v>
      </c>
      <c r="AV17" s="44">
        <f>IFERROR(__xludf.DUMMYFUNCTION("""COMPUTED_VALUE"""),1.0)</f>
        <v>1</v>
      </c>
      <c r="AW17" s="44">
        <f>IFERROR(__xludf.DUMMYFUNCTION("""COMPUTED_VALUE"""),0.0)</f>
        <v>0</v>
      </c>
      <c r="AX17" s="45">
        <f t="shared" si="2"/>
        <v>176</v>
      </c>
    </row>
    <row r="18" ht="15.75" customHeight="1">
      <c r="A18" s="46" t="s">
        <v>10</v>
      </c>
      <c r="B18" s="47" t="s">
        <v>94</v>
      </c>
      <c r="C18" s="48">
        <v>3.0</v>
      </c>
      <c r="D18" s="48">
        <v>518.0</v>
      </c>
      <c r="E18" s="49">
        <f>IFERROR(__xludf.DUMMYFUNCTION("""COMPUTED_VALUE"""),183.0)</f>
        <v>183</v>
      </c>
      <c r="F18" s="49">
        <f>IFERROR(__xludf.DUMMYFUNCTION("""COMPUTED_VALUE"""),2.0)</f>
        <v>2</v>
      </c>
      <c r="G18" s="49">
        <f>IFERROR(__xludf.DUMMYFUNCTION("""COMPUTED_VALUE"""),0.0)</f>
        <v>0</v>
      </c>
      <c r="H18" s="49">
        <f>IFERROR(__xludf.DUMMYFUNCTION("""COMPUTED_VALUE"""),183.0)</f>
        <v>183</v>
      </c>
      <c r="I18" s="44">
        <f>IFERROR(__xludf.DUMMYFUNCTION("""COMPUTED_VALUE"""),1.0)</f>
        <v>1</v>
      </c>
      <c r="J18" s="44">
        <f>IFERROR(__xludf.DUMMYFUNCTION("""COMPUTED_VALUE"""),1.0)</f>
        <v>1</v>
      </c>
      <c r="K18" s="44">
        <f>IFERROR(__xludf.DUMMYFUNCTION("""COMPUTED_VALUE"""),0.0)</f>
        <v>0</v>
      </c>
      <c r="L18" s="44">
        <f>IFERROR(__xludf.DUMMYFUNCTION("""COMPUTED_VALUE"""),0.0)</f>
        <v>0</v>
      </c>
      <c r="M18" s="44">
        <f>IFERROR(__xludf.DUMMYFUNCTION("""COMPUTED_VALUE"""),0.0)</f>
        <v>0</v>
      </c>
      <c r="N18" s="44">
        <f>IFERROR(__xludf.DUMMYFUNCTION("""COMPUTED_VALUE"""),0.0)</f>
        <v>0</v>
      </c>
      <c r="O18" s="44">
        <f>IFERROR(__xludf.DUMMYFUNCTION("""COMPUTED_VALUE"""),0.0)</f>
        <v>0</v>
      </c>
      <c r="P18" s="44">
        <f>IFERROR(__xludf.DUMMYFUNCTION("""COMPUTED_VALUE"""),0.0)</f>
        <v>0</v>
      </c>
      <c r="Q18" s="44">
        <f>IFERROR(__xludf.DUMMYFUNCTION("""COMPUTED_VALUE"""),0.0)</f>
        <v>0</v>
      </c>
      <c r="R18" s="44">
        <f>IFERROR(__xludf.DUMMYFUNCTION("""COMPUTED_VALUE"""),9.0)</f>
        <v>9</v>
      </c>
      <c r="S18" s="44">
        <f>IFERROR(__xludf.DUMMYFUNCTION("""COMPUTED_VALUE"""),1.0)</f>
        <v>1</v>
      </c>
      <c r="T18" s="44">
        <f>IFERROR(__xludf.DUMMYFUNCTION("""COMPUTED_VALUE"""),0.0)</f>
        <v>0</v>
      </c>
      <c r="U18" s="44">
        <f>IFERROR(__xludf.DUMMYFUNCTION("""COMPUTED_VALUE"""),0.0)</f>
        <v>0</v>
      </c>
      <c r="V18" s="44">
        <f>IFERROR(__xludf.DUMMYFUNCTION("""COMPUTED_VALUE"""),0.0)</f>
        <v>0</v>
      </c>
      <c r="W18" s="44">
        <f>IFERROR(__xludf.DUMMYFUNCTION("""COMPUTED_VALUE"""),0.0)</f>
        <v>0</v>
      </c>
      <c r="X18" s="44">
        <f>IFERROR(__xludf.DUMMYFUNCTION("""COMPUTED_VALUE"""),0.0)</f>
        <v>0</v>
      </c>
      <c r="Y18" s="44">
        <f>IFERROR(__xludf.DUMMYFUNCTION("""COMPUTED_VALUE"""),0.0)</f>
        <v>0</v>
      </c>
      <c r="Z18" s="44">
        <f>IFERROR(__xludf.DUMMYFUNCTION("""COMPUTED_VALUE"""),0.0)</f>
        <v>0</v>
      </c>
      <c r="AA18" s="44">
        <f>IFERROR(__xludf.DUMMYFUNCTION("""COMPUTED_VALUE"""),1.0)</f>
        <v>1</v>
      </c>
      <c r="AB18" s="44">
        <f>IFERROR(__xludf.DUMMYFUNCTION("""COMPUTED_VALUE"""),0.0)</f>
        <v>0</v>
      </c>
      <c r="AC18" s="44">
        <f>IFERROR(__xludf.DUMMYFUNCTION("""COMPUTED_VALUE"""),1.0)</f>
        <v>1</v>
      </c>
      <c r="AD18" s="44">
        <f>IFERROR(__xludf.DUMMYFUNCTION("""COMPUTED_VALUE"""),0.0)</f>
        <v>0</v>
      </c>
      <c r="AE18" s="44">
        <f>IFERROR(__xludf.DUMMYFUNCTION("""COMPUTED_VALUE"""),0.0)</f>
        <v>0</v>
      </c>
      <c r="AF18" s="44">
        <f>IFERROR(__xludf.DUMMYFUNCTION("""COMPUTED_VALUE"""),0.0)</f>
        <v>0</v>
      </c>
      <c r="AG18" s="44">
        <f>IFERROR(__xludf.DUMMYFUNCTION("""COMPUTED_VALUE"""),0.0)</f>
        <v>0</v>
      </c>
      <c r="AH18" s="44">
        <f>IFERROR(__xludf.DUMMYFUNCTION("""COMPUTED_VALUE"""),0.0)</f>
        <v>0</v>
      </c>
      <c r="AI18" s="44">
        <f>IFERROR(__xludf.DUMMYFUNCTION("""COMPUTED_VALUE"""),0.0)</f>
        <v>0</v>
      </c>
      <c r="AJ18" s="44">
        <f>IFERROR(__xludf.DUMMYFUNCTION("""COMPUTED_VALUE"""),0.0)</f>
        <v>0</v>
      </c>
      <c r="AK18" s="44">
        <f>IFERROR(__xludf.DUMMYFUNCTION("""COMPUTED_VALUE"""),0.0)</f>
        <v>0</v>
      </c>
      <c r="AL18" s="44">
        <f>IFERROR(__xludf.DUMMYFUNCTION("""COMPUTED_VALUE"""),0.0)</f>
        <v>0</v>
      </c>
      <c r="AM18" s="44">
        <f>IFERROR(__xludf.DUMMYFUNCTION("""COMPUTED_VALUE"""),14.0)</f>
        <v>14</v>
      </c>
      <c r="AN18" s="44">
        <f>IFERROR(__xludf.DUMMYFUNCTION("""COMPUTED_VALUE"""),0.0)</f>
        <v>0</v>
      </c>
      <c r="AO18" s="44">
        <f>IFERROR(__xludf.DUMMYFUNCTION("""COMPUTED_VALUE"""),0.0)</f>
        <v>0</v>
      </c>
      <c r="AP18" s="44">
        <f>IFERROR(__xludf.DUMMYFUNCTION("""COMPUTED_VALUE"""),0.0)</f>
        <v>0</v>
      </c>
      <c r="AQ18" s="44">
        <f>IFERROR(__xludf.DUMMYFUNCTION("""COMPUTED_VALUE"""),0.0)</f>
        <v>0</v>
      </c>
      <c r="AR18" s="44">
        <f>IFERROR(__xludf.DUMMYFUNCTION("""COMPUTED_VALUE"""),17.0)</f>
        <v>17</v>
      </c>
      <c r="AS18" s="44">
        <f>IFERROR(__xludf.DUMMYFUNCTION("""COMPUTED_VALUE"""),1.0)</f>
        <v>1</v>
      </c>
      <c r="AT18" s="44">
        <f>IFERROR(__xludf.DUMMYFUNCTION("""COMPUTED_VALUE"""),0.0)</f>
        <v>0</v>
      </c>
      <c r="AU18" s="44">
        <f>IFERROR(__xludf.DUMMYFUNCTION("""COMPUTED_VALUE"""),135.0)</f>
        <v>135</v>
      </c>
      <c r="AV18" s="44">
        <f>IFERROR(__xludf.DUMMYFUNCTION("""COMPUTED_VALUE"""),1.0)</f>
        <v>1</v>
      </c>
      <c r="AW18" s="44">
        <f>IFERROR(__xludf.DUMMYFUNCTION("""COMPUTED_VALUE"""),1.0)</f>
        <v>1</v>
      </c>
      <c r="AX18" s="45">
        <f t="shared" si="2"/>
        <v>183</v>
      </c>
    </row>
    <row r="19" ht="15.75" customHeight="1">
      <c r="A19" s="46" t="s">
        <v>10</v>
      </c>
      <c r="B19" s="47" t="s">
        <v>94</v>
      </c>
      <c r="C19" s="48">
        <v>4.0</v>
      </c>
      <c r="D19" s="48">
        <v>523.0</v>
      </c>
      <c r="E19" s="49">
        <f>IFERROR(__xludf.DUMMYFUNCTION("""COMPUTED_VALUE"""),123.0)</f>
        <v>123</v>
      </c>
      <c r="F19" s="49">
        <f>IFERROR(__xludf.DUMMYFUNCTION("""COMPUTED_VALUE"""),1.0)</f>
        <v>1</v>
      </c>
      <c r="G19" s="49">
        <f>IFERROR(__xludf.DUMMYFUNCTION("""COMPUTED_VALUE"""),1.0)</f>
        <v>1</v>
      </c>
      <c r="H19" s="49">
        <f>IFERROR(__xludf.DUMMYFUNCTION("""COMPUTED_VALUE"""),122.0)</f>
        <v>122</v>
      </c>
      <c r="I19" s="44">
        <f>IFERROR(__xludf.DUMMYFUNCTION("""COMPUTED_VALUE"""),0.0)</f>
        <v>0</v>
      </c>
      <c r="J19" s="44">
        <f>IFERROR(__xludf.DUMMYFUNCTION("""COMPUTED_VALUE"""),0.0)</f>
        <v>0</v>
      </c>
      <c r="K19" s="44">
        <f>IFERROR(__xludf.DUMMYFUNCTION("""COMPUTED_VALUE"""),0.0)</f>
        <v>0</v>
      </c>
      <c r="L19" s="44">
        <f>IFERROR(__xludf.DUMMYFUNCTION("""COMPUTED_VALUE"""),0.0)</f>
        <v>0</v>
      </c>
      <c r="M19" s="44">
        <f>IFERROR(__xludf.DUMMYFUNCTION("""COMPUTED_VALUE"""),0.0)</f>
        <v>0</v>
      </c>
      <c r="N19" s="44">
        <f>IFERROR(__xludf.DUMMYFUNCTION("""COMPUTED_VALUE"""),0.0)</f>
        <v>0</v>
      </c>
      <c r="O19" s="44">
        <f>IFERROR(__xludf.DUMMYFUNCTION("""COMPUTED_VALUE"""),0.0)</f>
        <v>0</v>
      </c>
      <c r="P19" s="44">
        <f>IFERROR(__xludf.DUMMYFUNCTION("""COMPUTED_VALUE"""),0.0)</f>
        <v>0</v>
      </c>
      <c r="Q19" s="44">
        <f>IFERROR(__xludf.DUMMYFUNCTION("""COMPUTED_VALUE"""),1.0)</f>
        <v>1</v>
      </c>
      <c r="R19" s="44">
        <f>IFERROR(__xludf.DUMMYFUNCTION("""COMPUTED_VALUE"""),12.0)</f>
        <v>12</v>
      </c>
      <c r="S19" s="44">
        <f>IFERROR(__xludf.DUMMYFUNCTION("""COMPUTED_VALUE"""),0.0)</f>
        <v>0</v>
      </c>
      <c r="T19" s="44">
        <f>IFERROR(__xludf.DUMMYFUNCTION("""COMPUTED_VALUE"""),0.0)</f>
        <v>0</v>
      </c>
      <c r="U19" s="44">
        <f>IFERROR(__xludf.DUMMYFUNCTION("""COMPUTED_VALUE"""),0.0)</f>
        <v>0</v>
      </c>
      <c r="V19" s="44">
        <f>IFERROR(__xludf.DUMMYFUNCTION("""COMPUTED_VALUE"""),1.0)</f>
        <v>1</v>
      </c>
      <c r="W19" s="44">
        <f>IFERROR(__xludf.DUMMYFUNCTION("""COMPUTED_VALUE"""),0.0)</f>
        <v>0</v>
      </c>
      <c r="X19" s="44">
        <f>IFERROR(__xludf.DUMMYFUNCTION("""COMPUTED_VALUE"""),0.0)</f>
        <v>0</v>
      </c>
      <c r="Y19" s="44">
        <f>IFERROR(__xludf.DUMMYFUNCTION("""COMPUTED_VALUE"""),0.0)</f>
        <v>0</v>
      </c>
      <c r="Z19" s="44">
        <f>IFERROR(__xludf.DUMMYFUNCTION("""COMPUTED_VALUE"""),0.0)</f>
        <v>0</v>
      </c>
      <c r="AA19" s="44">
        <f>IFERROR(__xludf.DUMMYFUNCTION("""COMPUTED_VALUE"""),0.0)</f>
        <v>0</v>
      </c>
      <c r="AB19" s="44">
        <f>IFERROR(__xludf.DUMMYFUNCTION("""COMPUTED_VALUE"""),0.0)</f>
        <v>0</v>
      </c>
      <c r="AC19" s="44">
        <f>IFERROR(__xludf.DUMMYFUNCTION("""COMPUTED_VALUE"""),1.0)</f>
        <v>1</v>
      </c>
      <c r="AD19" s="44">
        <f>IFERROR(__xludf.DUMMYFUNCTION("""COMPUTED_VALUE"""),0.0)</f>
        <v>0</v>
      </c>
      <c r="AE19" s="44">
        <f>IFERROR(__xludf.DUMMYFUNCTION("""COMPUTED_VALUE"""),0.0)</f>
        <v>0</v>
      </c>
      <c r="AF19" s="44">
        <f>IFERROR(__xludf.DUMMYFUNCTION("""COMPUTED_VALUE"""),0.0)</f>
        <v>0</v>
      </c>
      <c r="AG19" s="44">
        <f>IFERROR(__xludf.DUMMYFUNCTION("""COMPUTED_VALUE"""),0.0)</f>
        <v>0</v>
      </c>
      <c r="AH19" s="44">
        <f>IFERROR(__xludf.DUMMYFUNCTION("""COMPUTED_VALUE"""),0.0)</f>
        <v>0</v>
      </c>
      <c r="AI19" s="44">
        <f>IFERROR(__xludf.DUMMYFUNCTION("""COMPUTED_VALUE"""),0.0)</f>
        <v>0</v>
      </c>
      <c r="AJ19" s="44">
        <f>IFERROR(__xludf.DUMMYFUNCTION("""COMPUTED_VALUE"""),0.0)</f>
        <v>0</v>
      </c>
      <c r="AK19" s="44">
        <f>IFERROR(__xludf.DUMMYFUNCTION("""COMPUTED_VALUE"""),0.0)</f>
        <v>0</v>
      </c>
      <c r="AL19" s="44">
        <f>IFERROR(__xludf.DUMMYFUNCTION("""COMPUTED_VALUE"""),0.0)</f>
        <v>0</v>
      </c>
      <c r="AM19" s="44">
        <f>IFERROR(__xludf.DUMMYFUNCTION("""COMPUTED_VALUE"""),14.0)</f>
        <v>14</v>
      </c>
      <c r="AN19" s="44">
        <f>IFERROR(__xludf.DUMMYFUNCTION("""COMPUTED_VALUE"""),0.0)</f>
        <v>0</v>
      </c>
      <c r="AO19" s="44">
        <f>IFERROR(__xludf.DUMMYFUNCTION("""COMPUTED_VALUE"""),0.0)</f>
        <v>0</v>
      </c>
      <c r="AP19" s="44">
        <f>IFERROR(__xludf.DUMMYFUNCTION("""COMPUTED_VALUE"""),0.0)</f>
        <v>0</v>
      </c>
      <c r="AQ19" s="44">
        <f>IFERROR(__xludf.DUMMYFUNCTION("""COMPUTED_VALUE"""),1.0)</f>
        <v>1</v>
      </c>
      <c r="AR19" s="44">
        <f>IFERROR(__xludf.DUMMYFUNCTION("""COMPUTED_VALUE"""),20.0)</f>
        <v>20</v>
      </c>
      <c r="AS19" s="44">
        <f>IFERROR(__xludf.DUMMYFUNCTION("""COMPUTED_VALUE"""),0.0)</f>
        <v>0</v>
      </c>
      <c r="AT19" s="44">
        <f>IFERROR(__xludf.DUMMYFUNCTION("""COMPUTED_VALUE"""),0.0)</f>
        <v>0</v>
      </c>
      <c r="AU19" s="44">
        <f>IFERROR(__xludf.DUMMYFUNCTION("""COMPUTED_VALUE"""),72.0)</f>
        <v>72</v>
      </c>
      <c r="AV19" s="44">
        <f>IFERROR(__xludf.DUMMYFUNCTION("""COMPUTED_VALUE"""),0.0)</f>
        <v>0</v>
      </c>
      <c r="AW19" s="44">
        <f>IFERROR(__xludf.DUMMYFUNCTION("""COMPUTED_VALUE"""),0.0)</f>
        <v>0</v>
      </c>
      <c r="AX19" s="45">
        <f t="shared" si="2"/>
        <v>122</v>
      </c>
    </row>
    <row r="20" ht="15.75" customHeight="1">
      <c r="A20" s="46" t="s">
        <v>10</v>
      </c>
      <c r="B20" s="47" t="s">
        <v>95</v>
      </c>
      <c r="C20" s="48">
        <v>1.0</v>
      </c>
      <c r="D20" s="48">
        <v>256.0</v>
      </c>
      <c r="E20" s="49">
        <f>IFERROR(__xludf.DUMMYFUNCTION("""COMPUTED_VALUE"""),99.0)</f>
        <v>99</v>
      </c>
      <c r="F20" s="49">
        <f>IFERROR(__xludf.DUMMYFUNCTION("""COMPUTED_VALUE"""),4.0)</f>
        <v>4</v>
      </c>
      <c r="G20" s="49">
        <f>IFERROR(__xludf.DUMMYFUNCTION("""COMPUTED_VALUE"""),4.0)</f>
        <v>4</v>
      </c>
      <c r="H20" s="49">
        <f>IFERROR(__xludf.DUMMYFUNCTION("""COMPUTED_VALUE"""),95.0)</f>
        <v>95</v>
      </c>
      <c r="I20" s="44">
        <f>IFERROR(__xludf.DUMMYFUNCTION("""COMPUTED_VALUE"""),0.0)</f>
        <v>0</v>
      </c>
      <c r="J20" s="44">
        <f>IFERROR(__xludf.DUMMYFUNCTION("""COMPUTED_VALUE"""),0.0)</f>
        <v>0</v>
      </c>
      <c r="K20" s="44">
        <f>IFERROR(__xludf.DUMMYFUNCTION("""COMPUTED_VALUE"""),0.0)</f>
        <v>0</v>
      </c>
      <c r="L20" s="44">
        <f>IFERROR(__xludf.DUMMYFUNCTION("""COMPUTED_VALUE"""),0.0)</f>
        <v>0</v>
      </c>
      <c r="M20" s="44">
        <f>IFERROR(__xludf.DUMMYFUNCTION("""COMPUTED_VALUE"""),0.0)</f>
        <v>0</v>
      </c>
      <c r="N20" s="44">
        <f>IFERROR(__xludf.DUMMYFUNCTION("""COMPUTED_VALUE"""),0.0)</f>
        <v>0</v>
      </c>
      <c r="O20" s="44">
        <f>IFERROR(__xludf.DUMMYFUNCTION("""COMPUTED_VALUE"""),0.0)</f>
        <v>0</v>
      </c>
      <c r="P20" s="44">
        <f>IFERROR(__xludf.DUMMYFUNCTION("""COMPUTED_VALUE"""),0.0)</f>
        <v>0</v>
      </c>
      <c r="Q20" s="44">
        <f>IFERROR(__xludf.DUMMYFUNCTION("""COMPUTED_VALUE"""),0.0)</f>
        <v>0</v>
      </c>
      <c r="R20" s="44">
        <f>IFERROR(__xludf.DUMMYFUNCTION("""COMPUTED_VALUE"""),1.0)</f>
        <v>1</v>
      </c>
      <c r="S20" s="44">
        <f>IFERROR(__xludf.DUMMYFUNCTION("""COMPUTED_VALUE"""),0.0)</f>
        <v>0</v>
      </c>
      <c r="T20" s="44">
        <f>IFERROR(__xludf.DUMMYFUNCTION("""COMPUTED_VALUE"""),0.0)</f>
        <v>0</v>
      </c>
      <c r="U20" s="44">
        <f>IFERROR(__xludf.DUMMYFUNCTION("""COMPUTED_VALUE"""),0.0)</f>
        <v>0</v>
      </c>
      <c r="V20" s="44">
        <f>IFERROR(__xludf.DUMMYFUNCTION("""COMPUTED_VALUE"""),1.0)</f>
        <v>1</v>
      </c>
      <c r="W20" s="44">
        <f>IFERROR(__xludf.DUMMYFUNCTION("""COMPUTED_VALUE"""),0.0)</f>
        <v>0</v>
      </c>
      <c r="X20" s="44">
        <f>IFERROR(__xludf.DUMMYFUNCTION("""COMPUTED_VALUE"""),0.0)</f>
        <v>0</v>
      </c>
      <c r="Y20" s="44">
        <f>IFERROR(__xludf.DUMMYFUNCTION("""COMPUTED_VALUE"""),0.0)</f>
        <v>0</v>
      </c>
      <c r="Z20" s="44">
        <f>IFERROR(__xludf.DUMMYFUNCTION("""COMPUTED_VALUE"""),1.0)</f>
        <v>1</v>
      </c>
      <c r="AA20" s="44">
        <f>IFERROR(__xludf.DUMMYFUNCTION("""COMPUTED_VALUE"""),0.0)</f>
        <v>0</v>
      </c>
      <c r="AB20" s="44">
        <f>IFERROR(__xludf.DUMMYFUNCTION("""COMPUTED_VALUE"""),0.0)</f>
        <v>0</v>
      </c>
      <c r="AC20" s="44">
        <f>IFERROR(__xludf.DUMMYFUNCTION("""COMPUTED_VALUE"""),1.0)</f>
        <v>1</v>
      </c>
      <c r="AD20" s="44">
        <f>IFERROR(__xludf.DUMMYFUNCTION("""COMPUTED_VALUE"""),0.0)</f>
        <v>0</v>
      </c>
      <c r="AE20" s="44">
        <f>IFERROR(__xludf.DUMMYFUNCTION("""COMPUTED_VALUE"""),0.0)</f>
        <v>0</v>
      </c>
      <c r="AF20" s="44">
        <f>IFERROR(__xludf.DUMMYFUNCTION("""COMPUTED_VALUE"""),0.0)</f>
        <v>0</v>
      </c>
      <c r="AG20" s="44">
        <f>IFERROR(__xludf.DUMMYFUNCTION("""COMPUTED_VALUE"""),0.0)</f>
        <v>0</v>
      </c>
      <c r="AH20" s="44">
        <f>IFERROR(__xludf.DUMMYFUNCTION("""COMPUTED_VALUE"""),0.0)</f>
        <v>0</v>
      </c>
      <c r="AI20" s="44">
        <f>IFERROR(__xludf.DUMMYFUNCTION("""COMPUTED_VALUE"""),0.0)</f>
        <v>0</v>
      </c>
      <c r="AJ20" s="44">
        <f>IFERROR(__xludf.DUMMYFUNCTION("""COMPUTED_VALUE"""),1.0)</f>
        <v>1</v>
      </c>
      <c r="AK20" s="44">
        <f>IFERROR(__xludf.DUMMYFUNCTION("""COMPUTED_VALUE"""),0.0)</f>
        <v>0</v>
      </c>
      <c r="AL20" s="44">
        <f>IFERROR(__xludf.DUMMYFUNCTION("""COMPUTED_VALUE"""),0.0)</f>
        <v>0</v>
      </c>
      <c r="AM20" s="44">
        <f>IFERROR(__xludf.DUMMYFUNCTION("""COMPUTED_VALUE"""),5.0)</f>
        <v>5</v>
      </c>
      <c r="AN20" s="44">
        <f>IFERROR(__xludf.DUMMYFUNCTION("""COMPUTED_VALUE"""),0.0)</f>
        <v>0</v>
      </c>
      <c r="AO20" s="44">
        <f>IFERROR(__xludf.DUMMYFUNCTION("""COMPUTED_VALUE"""),0.0)</f>
        <v>0</v>
      </c>
      <c r="AP20" s="44">
        <f>IFERROR(__xludf.DUMMYFUNCTION("""COMPUTED_VALUE"""),1.0)</f>
        <v>1</v>
      </c>
      <c r="AQ20" s="44">
        <f>IFERROR(__xludf.DUMMYFUNCTION("""COMPUTED_VALUE"""),0.0)</f>
        <v>0</v>
      </c>
      <c r="AR20" s="44">
        <f>IFERROR(__xludf.DUMMYFUNCTION("""COMPUTED_VALUE"""),24.0)</f>
        <v>24</v>
      </c>
      <c r="AS20" s="44">
        <f>IFERROR(__xludf.DUMMYFUNCTION("""COMPUTED_VALUE"""),2.0)</f>
        <v>2</v>
      </c>
      <c r="AT20" s="44">
        <f>IFERROR(__xludf.DUMMYFUNCTION("""COMPUTED_VALUE"""),0.0)</f>
        <v>0</v>
      </c>
      <c r="AU20" s="44">
        <f>IFERROR(__xludf.DUMMYFUNCTION("""COMPUTED_VALUE"""),55.0)</f>
        <v>55</v>
      </c>
      <c r="AV20" s="44">
        <f>IFERROR(__xludf.DUMMYFUNCTION("""COMPUTED_VALUE"""),2.0)</f>
        <v>2</v>
      </c>
      <c r="AW20" s="44">
        <f>IFERROR(__xludf.DUMMYFUNCTION("""COMPUTED_VALUE"""),1.0)</f>
        <v>1</v>
      </c>
      <c r="AX20" s="45">
        <f t="shared" si="2"/>
        <v>95</v>
      </c>
    </row>
    <row r="21" ht="15.75" customHeight="1">
      <c r="A21" s="46" t="s">
        <v>10</v>
      </c>
      <c r="B21" s="47" t="s">
        <v>96</v>
      </c>
      <c r="C21" s="48">
        <v>1.0</v>
      </c>
      <c r="D21" s="48">
        <v>270.0</v>
      </c>
      <c r="E21" s="49"/>
      <c r="F21" s="49"/>
      <c r="G21" s="49"/>
      <c r="H21" s="49"/>
      <c r="I21" s="44">
        <f>IFERROR(__xludf.DUMMYFUNCTION("""COMPUTED_VALUE"""),0.0)</f>
        <v>0</v>
      </c>
      <c r="J21" s="44">
        <f>IFERROR(__xludf.DUMMYFUNCTION("""COMPUTED_VALUE"""),0.0)</f>
        <v>0</v>
      </c>
      <c r="K21" s="44">
        <f>IFERROR(__xludf.DUMMYFUNCTION("""COMPUTED_VALUE"""),0.0)</f>
        <v>0</v>
      </c>
      <c r="L21" s="44">
        <f>IFERROR(__xludf.DUMMYFUNCTION("""COMPUTED_VALUE"""),0.0)</f>
        <v>0</v>
      </c>
      <c r="M21" s="44">
        <f>IFERROR(__xludf.DUMMYFUNCTION("""COMPUTED_VALUE"""),0.0)</f>
        <v>0</v>
      </c>
      <c r="N21" s="44">
        <f>IFERROR(__xludf.DUMMYFUNCTION("""COMPUTED_VALUE"""),0.0)</f>
        <v>0</v>
      </c>
      <c r="O21" s="44">
        <f>IFERROR(__xludf.DUMMYFUNCTION("""COMPUTED_VALUE"""),0.0)</f>
        <v>0</v>
      </c>
      <c r="P21" s="44">
        <f>IFERROR(__xludf.DUMMYFUNCTION("""COMPUTED_VALUE"""),0.0)</f>
        <v>0</v>
      </c>
      <c r="Q21" s="44">
        <f>IFERROR(__xludf.DUMMYFUNCTION("""COMPUTED_VALUE"""),0.0)</f>
        <v>0</v>
      </c>
      <c r="R21" s="44">
        <f>IFERROR(__xludf.DUMMYFUNCTION("""COMPUTED_VALUE"""),0.0)</f>
        <v>0</v>
      </c>
      <c r="S21" s="44">
        <f>IFERROR(__xludf.DUMMYFUNCTION("""COMPUTED_VALUE"""),0.0)</f>
        <v>0</v>
      </c>
      <c r="T21" s="44">
        <f>IFERROR(__xludf.DUMMYFUNCTION("""COMPUTED_VALUE"""),0.0)</f>
        <v>0</v>
      </c>
      <c r="U21" s="44">
        <f>IFERROR(__xludf.DUMMYFUNCTION("""COMPUTED_VALUE"""),0.0)</f>
        <v>0</v>
      </c>
      <c r="V21" s="44">
        <f>IFERROR(__xludf.DUMMYFUNCTION("""COMPUTED_VALUE"""),0.0)</f>
        <v>0</v>
      </c>
      <c r="W21" s="44">
        <f>IFERROR(__xludf.DUMMYFUNCTION("""COMPUTED_VALUE"""),0.0)</f>
        <v>0</v>
      </c>
      <c r="X21" s="44">
        <f>IFERROR(__xludf.DUMMYFUNCTION("""COMPUTED_VALUE"""),0.0)</f>
        <v>0</v>
      </c>
      <c r="Y21" s="44">
        <f>IFERROR(__xludf.DUMMYFUNCTION("""COMPUTED_VALUE"""),0.0)</f>
        <v>0</v>
      </c>
      <c r="Z21" s="44">
        <f>IFERROR(__xludf.DUMMYFUNCTION("""COMPUTED_VALUE"""),0.0)</f>
        <v>0</v>
      </c>
      <c r="AA21" s="44">
        <f>IFERROR(__xludf.DUMMYFUNCTION("""COMPUTED_VALUE"""),0.0)</f>
        <v>0</v>
      </c>
      <c r="AB21" s="44">
        <f>IFERROR(__xludf.DUMMYFUNCTION("""COMPUTED_VALUE"""),0.0)</f>
        <v>0</v>
      </c>
      <c r="AC21" s="44">
        <f>IFERROR(__xludf.DUMMYFUNCTION("""COMPUTED_VALUE"""),0.0)</f>
        <v>0</v>
      </c>
      <c r="AD21" s="44">
        <f>IFERROR(__xludf.DUMMYFUNCTION("""COMPUTED_VALUE"""),0.0)</f>
        <v>0</v>
      </c>
      <c r="AE21" s="44">
        <f>IFERROR(__xludf.DUMMYFUNCTION("""COMPUTED_VALUE"""),0.0)</f>
        <v>0</v>
      </c>
      <c r="AF21" s="44">
        <f>IFERROR(__xludf.DUMMYFUNCTION("""COMPUTED_VALUE"""),0.0)</f>
        <v>0</v>
      </c>
      <c r="AG21" s="44">
        <f>IFERROR(__xludf.DUMMYFUNCTION("""COMPUTED_VALUE"""),0.0)</f>
        <v>0</v>
      </c>
      <c r="AH21" s="44">
        <f>IFERROR(__xludf.DUMMYFUNCTION("""COMPUTED_VALUE"""),0.0)</f>
        <v>0</v>
      </c>
      <c r="AI21" s="44">
        <f>IFERROR(__xludf.DUMMYFUNCTION("""COMPUTED_VALUE"""),0.0)</f>
        <v>0</v>
      </c>
      <c r="AJ21" s="44">
        <f>IFERROR(__xludf.DUMMYFUNCTION("""COMPUTED_VALUE"""),0.0)</f>
        <v>0</v>
      </c>
      <c r="AK21" s="44">
        <f>IFERROR(__xludf.DUMMYFUNCTION("""COMPUTED_VALUE"""),0.0)</f>
        <v>0</v>
      </c>
      <c r="AL21" s="44">
        <f>IFERROR(__xludf.DUMMYFUNCTION("""COMPUTED_VALUE"""),0.0)</f>
        <v>0</v>
      </c>
      <c r="AM21" s="44">
        <f>IFERROR(__xludf.DUMMYFUNCTION("""COMPUTED_VALUE"""),5.0)</f>
        <v>5</v>
      </c>
      <c r="AN21" s="44">
        <f>IFERROR(__xludf.DUMMYFUNCTION("""COMPUTED_VALUE"""),0.0)</f>
        <v>0</v>
      </c>
      <c r="AO21" s="44">
        <f>IFERROR(__xludf.DUMMYFUNCTION("""COMPUTED_VALUE"""),0.0)</f>
        <v>0</v>
      </c>
      <c r="AP21" s="44">
        <f>IFERROR(__xludf.DUMMYFUNCTION("""COMPUTED_VALUE"""),0.0)</f>
        <v>0</v>
      </c>
      <c r="AQ21" s="44">
        <f>IFERROR(__xludf.DUMMYFUNCTION("""COMPUTED_VALUE"""),0.0)</f>
        <v>0</v>
      </c>
      <c r="AR21" s="44">
        <f>IFERROR(__xludf.DUMMYFUNCTION("""COMPUTED_VALUE"""),110.0)</f>
        <v>110</v>
      </c>
      <c r="AS21" s="44">
        <f>IFERROR(__xludf.DUMMYFUNCTION("""COMPUTED_VALUE"""),0.0)</f>
        <v>0</v>
      </c>
      <c r="AT21" s="44">
        <f>IFERROR(__xludf.DUMMYFUNCTION("""COMPUTED_VALUE"""),0.0)</f>
        <v>0</v>
      </c>
      <c r="AU21" s="44">
        <f>IFERROR(__xludf.DUMMYFUNCTION("""COMPUTED_VALUE"""),17.0)</f>
        <v>17</v>
      </c>
      <c r="AV21" s="44">
        <f>IFERROR(__xludf.DUMMYFUNCTION("""COMPUTED_VALUE"""),0.0)</f>
        <v>0</v>
      </c>
      <c r="AW21" s="44">
        <f>IFERROR(__xludf.DUMMYFUNCTION("""COMPUTED_VALUE"""),0.0)</f>
        <v>0</v>
      </c>
      <c r="AX21" s="45">
        <f t="shared" si="2"/>
        <v>132</v>
      </c>
    </row>
    <row r="22" ht="15.75" customHeight="1">
      <c r="A22" s="46" t="s">
        <v>10</v>
      </c>
      <c r="B22" s="47" t="s">
        <v>97</v>
      </c>
      <c r="C22" s="48">
        <v>1.0</v>
      </c>
      <c r="D22" s="48">
        <v>158.0</v>
      </c>
      <c r="E22" s="49"/>
      <c r="F22" s="49"/>
      <c r="G22" s="49"/>
      <c r="H22" s="49"/>
      <c r="I22" s="44">
        <f>IFERROR(__xludf.DUMMYFUNCTION("""COMPUTED_VALUE"""),0.0)</f>
        <v>0</v>
      </c>
      <c r="J22" s="44">
        <f>IFERROR(__xludf.DUMMYFUNCTION("""COMPUTED_VALUE"""),0.0)</f>
        <v>0</v>
      </c>
      <c r="K22" s="44">
        <f>IFERROR(__xludf.DUMMYFUNCTION("""COMPUTED_VALUE"""),0.0)</f>
        <v>0</v>
      </c>
      <c r="L22" s="44">
        <f>IFERROR(__xludf.DUMMYFUNCTION("""COMPUTED_VALUE"""),0.0)</f>
        <v>0</v>
      </c>
      <c r="M22" s="44">
        <f>IFERROR(__xludf.DUMMYFUNCTION("""COMPUTED_VALUE"""),0.0)</f>
        <v>0</v>
      </c>
      <c r="N22" s="44">
        <f>IFERROR(__xludf.DUMMYFUNCTION("""COMPUTED_VALUE"""),0.0)</f>
        <v>0</v>
      </c>
      <c r="O22" s="44">
        <f>IFERROR(__xludf.DUMMYFUNCTION("""COMPUTED_VALUE"""),0.0)</f>
        <v>0</v>
      </c>
      <c r="P22" s="44">
        <f>IFERROR(__xludf.DUMMYFUNCTION("""COMPUTED_VALUE"""),0.0)</f>
        <v>0</v>
      </c>
      <c r="Q22" s="44">
        <f>IFERROR(__xludf.DUMMYFUNCTION("""COMPUTED_VALUE"""),0.0)</f>
        <v>0</v>
      </c>
      <c r="R22" s="44">
        <f>IFERROR(__xludf.DUMMYFUNCTION("""COMPUTED_VALUE"""),0.0)</f>
        <v>0</v>
      </c>
      <c r="S22" s="44">
        <f>IFERROR(__xludf.DUMMYFUNCTION("""COMPUTED_VALUE"""),0.0)</f>
        <v>0</v>
      </c>
      <c r="T22" s="44">
        <f>IFERROR(__xludf.DUMMYFUNCTION("""COMPUTED_VALUE"""),0.0)</f>
        <v>0</v>
      </c>
      <c r="U22" s="44">
        <f>IFERROR(__xludf.DUMMYFUNCTION("""COMPUTED_VALUE"""),0.0)</f>
        <v>0</v>
      </c>
      <c r="V22" s="44">
        <f>IFERROR(__xludf.DUMMYFUNCTION("""COMPUTED_VALUE"""),0.0)</f>
        <v>0</v>
      </c>
      <c r="W22" s="44">
        <f>IFERROR(__xludf.DUMMYFUNCTION("""COMPUTED_VALUE"""),0.0)</f>
        <v>0</v>
      </c>
      <c r="X22" s="44">
        <f>IFERROR(__xludf.DUMMYFUNCTION("""COMPUTED_VALUE"""),0.0)</f>
        <v>0</v>
      </c>
      <c r="Y22" s="44">
        <f>IFERROR(__xludf.DUMMYFUNCTION("""COMPUTED_VALUE"""),0.0)</f>
        <v>0</v>
      </c>
      <c r="Z22" s="44">
        <f>IFERROR(__xludf.DUMMYFUNCTION("""COMPUTED_VALUE"""),0.0)</f>
        <v>0</v>
      </c>
      <c r="AA22" s="44">
        <f>IFERROR(__xludf.DUMMYFUNCTION("""COMPUTED_VALUE"""),0.0)</f>
        <v>0</v>
      </c>
      <c r="AB22" s="44">
        <f>IFERROR(__xludf.DUMMYFUNCTION("""COMPUTED_VALUE"""),0.0)</f>
        <v>0</v>
      </c>
      <c r="AC22" s="44">
        <f>IFERROR(__xludf.DUMMYFUNCTION("""COMPUTED_VALUE"""),0.0)</f>
        <v>0</v>
      </c>
      <c r="AD22" s="44">
        <f>IFERROR(__xludf.DUMMYFUNCTION("""COMPUTED_VALUE"""),0.0)</f>
        <v>0</v>
      </c>
      <c r="AE22" s="44">
        <f>IFERROR(__xludf.DUMMYFUNCTION("""COMPUTED_VALUE"""),0.0)</f>
        <v>0</v>
      </c>
      <c r="AF22" s="44">
        <f>IFERROR(__xludf.DUMMYFUNCTION("""COMPUTED_VALUE"""),0.0)</f>
        <v>0</v>
      </c>
      <c r="AG22" s="44">
        <f>IFERROR(__xludf.DUMMYFUNCTION("""COMPUTED_VALUE"""),0.0)</f>
        <v>0</v>
      </c>
      <c r="AH22" s="44">
        <f>IFERROR(__xludf.DUMMYFUNCTION("""COMPUTED_VALUE"""),0.0)</f>
        <v>0</v>
      </c>
      <c r="AI22" s="44">
        <f>IFERROR(__xludf.DUMMYFUNCTION("""COMPUTED_VALUE"""),0.0)</f>
        <v>0</v>
      </c>
      <c r="AJ22" s="44">
        <f>IFERROR(__xludf.DUMMYFUNCTION("""COMPUTED_VALUE"""),0.0)</f>
        <v>0</v>
      </c>
      <c r="AK22" s="44">
        <f>IFERROR(__xludf.DUMMYFUNCTION("""COMPUTED_VALUE"""),0.0)</f>
        <v>0</v>
      </c>
      <c r="AL22" s="44">
        <f>IFERROR(__xludf.DUMMYFUNCTION("""COMPUTED_VALUE"""),0.0)</f>
        <v>0</v>
      </c>
      <c r="AM22" s="44">
        <f>IFERROR(__xludf.DUMMYFUNCTION("""COMPUTED_VALUE"""),12.0)</f>
        <v>12</v>
      </c>
      <c r="AN22" s="44">
        <f>IFERROR(__xludf.DUMMYFUNCTION("""COMPUTED_VALUE"""),0.0)</f>
        <v>0</v>
      </c>
      <c r="AO22" s="44">
        <f>IFERROR(__xludf.DUMMYFUNCTION("""COMPUTED_VALUE"""),0.0)</f>
        <v>0</v>
      </c>
      <c r="AP22" s="44">
        <f>IFERROR(__xludf.DUMMYFUNCTION("""COMPUTED_VALUE"""),0.0)</f>
        <v>0</v>
      </c>
      <c r="AQ22" s="44">
        <f>IFERROR(__xludf.DUMMYFUNCTION("""COMPUTED_VALUE"""),0.0)</f>
        <v>0</v>
      </c>
      <c r="AR22" s="44">
        <f>IFERROR(__xludf.DUMMYFUNCTION("""COMPUTED_VALUE"""),43.0)</f>
        <v>43</v>
      </c>
      <c r="AS22" s="44">
        <f>IFERROR(__xludf.DUMMYFUNCTION("""COMPUTED_VALUE"""),0.0)</f>
        <v>0</v>
      </c>
      <c r="AT22" s="44">
        <f>IFERROR(__xludf.DUMMYFUNCTION("""COMPUTED_VALUE"""),0.0)</f>
        <v>0</v>
      </c>
      <c r="AU22" s="44">
        <f>IFERROR(__xludf.DUMMYFUNCTION("""COMPUTED_VALUE"""),7.0)</f>
        <v>7</v>
      </c>
      <c r="AV22" s="44">
        <f>IFERROR(__xludf.DUMMYFUNCTION("""COMPUTED_VALUE"""),0.0)</f>
        <v>0</v>
      </c>
      <c r="AW22" s="44">
        <f>IFERROR(__xludf.DUMMYFUNCTION("""COMPUTED_VALUE"""),0.0)</f>
        <v>0</v>
      </c>
      <c r="AX22" s="45">
        <f t="shared" si="2"/>
        <v>62</v>
      </c>
    </row>
    <row r="23" ht="15.75" customHeight="1">
      <c r="A23" s="46" t="s">
        <v>10</v>
      </c>
      <c r="B23" s="47" t="s">
        <v>98</v>
      </c>
      <c r="C23" s="48">
        <v>1.0</v>
      </c>
      <c r="D23" s="48">
        <v>331.0</v>
      </c>
      <c r="E23" s="49">
        <f>IFERROR(__xludf.DUMMYFUNCTION("""COMPUTED_VALUE"""),164.0)</f>
        <v>164</v>
      </c>
      <c r="F23" s="49">
        <f>IFERROR(__xludf.DUMMYFUNCTION("""COMPUTED_VALUE"""),3.0)</f>
        <v>3</v>
      </c>
      <c r="G23" s="49">
        <f>IFERROR(__xludf.DUMMYFUNCTION("""COMPUTED_VALUE"""),6.0)</f>
        <v>6</v>
      </c>
      <c r="H23" s="49">
        <f>IFERROR(__xludf.DUMMYFUNCTION("""COMPUTED_VALUE"""),158.0)</f>
        <v>158</v>
      </c>
      <c r="I23" s="44">
        <f>IFERROR(__xludf.DUMMYFUNCTION("""COMPUTED_VALUE"""),2.0)</f>
        <v>2</v>
      </c>
      <c r="J23" s="44">
        <f>IFERROR(__xludf.DUMMYFUNCTION("""COMPUTED_VALUE"""),0.0)</f>
        <v>0</v>
      </c>
      <c r="K23" s="44">
        <f>IFERROR(__xludf.DUMMYFUNCTION("""COMPUTED_VALUE"""),0.0)</f>
        <v>0</v>
      </c>
      <c r="L23" s="44">
        <f>IFERROR(__xludf.DUMMYFUNCTION("""COMPUTED_VALUE"""),0.0)</f>
        <v>0</v>
      </c>
      <c r="M23" s="44">
        <f>IFERROR(__xludf.DUMMYFUNCTION("""COMPUTED_VALUE"""),0.0)</f>
        <v>0</v>
      </c>
      <c r="N23" s="44">
        <f>IFERROR(__xludf.DUMMYFUNCTION("""COMPUTED_VALUE"""),0.0)</f>
        <v>0</v>
      </c>
      <c r="O23" s="44">
        <f>IFERROR(__xludf.DUMMYFUNCTION("""COMPUTED_VALUE"""),0.0)</f>
        <v>0</v>
      </c>
      <c r="P23" s="44">
        <f>IFERROR(__xludf.DUMMYFUNCTION("""COMPUTED_VALUE"""),0.0)</f>
        <v>0</v>
      </c>
      <c r="Q23" s="44">
        <f>IFERROR(__xludf.DUMMYFUNCTION("""COMPUTED_VALUE"""),0.0)</f>
        <v>0</v>
      </c>
      <c r="R23" s="44">
        <f>IFERROR(__xludf.DUMMYFUNCTION("""COMPUTED_VALUE"""),29.0)</f>
        <v>29</v>
      </c>
      <c r="S23" s="44">
        <f>IFERROR(__xludf.DUMMYFUNCTION("""COMPUTED_VALUE"""),1.0)</f>
        <v>1</v>
      </c>
      <c r="T23" s="44">
        <f>IFERROR(__xludf.DUMMYFUNCTION("""COMPUTED_VALUE"""),1.0)</f>
        <v>1</v>
      </c>
      <c r="U23" s="44">
        <f>IFERROR(__xludf.DUMMYFUNCTION("""COMPUTED_VALUE"""),0.0)</f>
        <v>0</v>
      </c>
      <c r="V23" s="44">
        <f>IFERROR(__xludf.DUMMYFUNCTION("""COMPUTED_VALUE"""),1.0)</f>
        <v>1</v>
      </c>
      <c r="W23" s="44">
        <f>IFERROR(__xludf.DUMMYFUNCTION("""COMPUTED_VALUE"""),0.0)</f>
        <v>0</v>
      </c>
      <c r="X23" s="44">
        <f>IFERROR(__xludf.DUMMYFUNCTION("""COMPUTED_VALUE"""),0.0)</f>
        <v>0</v>
      </c>
      <c r="Y23" s="44">
        <f>IFERROR(__xludf.DUMMYFUNCTION("""COMPUTED_VALUE"""),0.0)</f>
        <v>0</v>
      </c>
      <c r="Z23" s="44">
        <f>IFERROR(__xludf.DUMMYFUNCTION("""COMPUTED_VALUE"""),4.0)</f>
        <v>4</v>
      </c>
      <c r="AA23" s="44">
        <f>IFERROR(__xludf.DUMMYFUNCTION("""COMPUTED_VALUE"""),1.0)</f>
        <v>1</v>
      </c>
      <c r="AB23" s="44">
        <f>IFERROR(__xludf.DUMMYFUNCTION("""COMPUTED_VALUE"""),0.0)</f>
        <v>0</v>
      </c>
      <c r="AC23" s="44">
        <f>IFERROR(__xludf.DUMMYFUNCTION("""COMPUTED_VALUE"""),2.0)</f>
        <v>2</v>
      </c>
      <c r="AD23" s="44">
        <f>IFERROR(__xludf.DUMMYFUNCTION("""COMPUTED_VALUE"""),1.0)</f>
        <v>1</v>
      </c>
      <c r="AE23" s="44">
        <f>IFERROR(__xludf.DUMMYFUNCTION("""COMPUTED_VALUE"""),0.0)</f>
        <v>0</v>
      </c>
      <c r="AF23" s="44">
        <f>IFERROR(__xludf.DUMMYFUNCTION("""COMPUTED_VALUE"""),0.0)</f>
        <v>0</v>
      </c>
      <c r="AG23" s="44">
        <f>IFERROR(__xludf.DUMMYFUNCTION("""COMPUTED_VALUE"""),0.0)</f>
        <v>0</v>
      </c>
      <c r="AH23" s="44">
        <f>IFERROR(__xludf.DUMMYFUNCTION("""COMPUTED_VALUE"""),0.0)</f>
        <v>0</v>
      </c>
      <c r="AI23" s="44">
        <f>IFERROR(__xludf.DUMMYFUNCTION("""COMPUTED_VALUE"""),0.0)</f>
        <v>0</v>
      </c>
      <c r="AJ23" s="44">
        <f>IFERROR(__xludf.DUMMYFUNCTION("""COMPUTED_VALUE"""),0.0)</f>
        <v>0</v>
      </c>
      <c r="AK23" s="44">
        <f>IFERROR(__xludf.DUMMYFUNCTION("""COMPUTED_VALUE"""),3.0)</f>
        <v>3</v>
      </c>
      <c r="AL23" s="44">
        <f>IFERROR(__xludf.DUMMYFUNCTION("""COMPUTED_VALUE"""),0.0)</f>
        <v>0</v>
      </c>
      <c r="AM23" s="44">
        <f>IFERROR(__xludf.DUMMYFUNCTION("""COMPUTED_VALUE"""),5.0)</f>
        <v>5</v>
      </c>
      <c r="AN23" s="44">
        <f>IFERROR(__xludf.DUMMYFUNCTION("""COMPUTED_VALUE"""),0.0)</f>
        <v>0</v>
      </c>
      <c r="AO23" s="44">
        <f>IFERROR(__xludf.DUMMYFUNCTION("""COMPUTED_VALUE"""),0.0)</f>
        <v>0</v>
      </c>
      <c r="AP23" s="44">
        <f>IFERROR(__xludf.DUMMYFUNCTION("""COMPUTED_VALUE"""),0.0)</f>
        <v>0</v>
      </c>
      <c r="AQ23" s="44">
        <f>IFERROR(__xludf.DUMMYFUNCTION("""COMPUTED_VALUE"""),1.0)</f>
        <v>1</v>
      </c>
      <c r="AR23" s="44">
        <f>IFERROR(__xludf.DUMMYFUNCTION("""COMPUTED_VALUE"""),31.0)</f>
        <v>31</v>
      </c>
      <c r="AS23" s="44">
        <f>IFERROR(__xludf.DUMMYFUNCTION("""COMPUTED_VALUE"""),3.0)</f>
        <v>3</v>
      </c>
      <c r="AT23" s="44">
        <f>IFERROR(__xludf.DUMMYFUNCTION("""COMPUTED_VALUE"""),0.0)</f>
        <v>0</v>
      </c>
      <c r="AU23" s="44">
        <f>IFERROR(__xludf.DUMMYFUNCTION("""COMPUTED_VALUE"""),68.0)</f>
        <v>68</v>
      </c>
      <c r="AV23" s="44">
        <f>IFERROR(__xludf.DUMMYFUNCTION("""COMPUTED_VALUE"""),2.0)</f>
        <v>2</v>
      </c>
      <c r="AW23" s="44">
        <f>IFERROR(__xludf.DUMMYFUNCTION("""COMPUTED_VALUE"""),3.0)</f>
        <v>3</v>
      </c>
      <c r="AX23" s="45">
        <f t="shared" si="2"/>
        <v>158</v>
      </c>
    </row>
    <row r="24" ht="15.75" customHeight="1">
      <c r="A24" s="46" t="s">
        <v>10</v>
      </c>
      <c r="B24" s="47" t="s">
        <v>98</v>
      </c>
      <c r="C24" s="48">
        <v>2.0</v>
      </c>
      <c r="D24" s="48">
        <v>331.0</v>
      </c>
      <c r="E24" s="49">
        <f>IFERROR(__xludf.DUMMYFUNCTION("""COMPUTED_VALUE"""),143.0)</f>
        <v>143</v>
      </c>
      <c r="F24" s="49">
        <f>IFERROR(__xludf.DUMMYFUNCTION("""COMPUTED_VALUE"""),4.0)</f>
        <v>4</v>
      </c>
      <c r="G24" s="49">
        <f>IFERROR(__xludf.DUMMYFUNCTION("""COMPUTED_VALUE"""),1.0)</f>
        <v>1</v>
      </c>
      <c r="H24" s="49">
        <f>IFERROR(__xludf.DUMMYFUNCTION("""COMPUTED_VALUE"""),146.0)</f>
        <v>146</v>
      </c>
      <c r="I24" s="44">
        <f>IFERROR(__xludf.DUMMYFUNCTION("""COMPUTED_VALUE"""),0.0)</f>
        <v>0</v>
      </c>
      <c r="J24" s="44">
        <f>IFERROR(__xludf.DUMMYFUNCTION("""COMPUTED_VALUE"""),0.0)</f>
        <v>0</v>
      </c>
      <c r="K24" s="44">
        <f>IFERROR(__xludf.DUMMYFUNCTION("""COMPUTED_VALUE"""),0.0)</f>
        <v>0</v>
      </c>
      <c r="L24" s="44">
        <f>IFERROR(__xludf.DUMMYFUNCTION("""COMPUTED_VALUE"""),0.0)</f>
        <v>0</v>
      </c>
      <c r="M24" s="44">
        <f>IFERROR(__xludf.DUMMYFUNCTION("""COMPUTED_VALUE"""),1.0)</f>
        <v>1</v>
      </c>
      <c r="N24" s="44">
        <f>IFERROR(__xludf.DUMMYFUNCTION("""COMPUTED_VALUE"""),0.0)</f>
        <v>0</v>
      </c>
      <c r="O24" s="44">
        <f>IFERROR(__xludf.DUMMYFUNCTION("""COMPUTED_VALUE"""),0.0)</f>
        <v>0</v>
      </c>
      <c r="P24" s="44">
        <f>IFERROR(__xludf.DUMMYFUNCTION("""COMPUTED_VALUE"""),0.0)</f>
        <v>0</v>
      </c>
      <c r="Q24" s="44">
        <f>IFERROR(__xludf.DUMMYFUNCTION("""COMPUTED_VALUE"""),0.0)</f>
        <v>0</v>
      </c>
      <c r="R24" s="44">
        <f>IFERROR(__xludf.DUMMYFUNCTION("""COMPUTED_VALUE"""),19.0)</f>
        <v>19</v>
      </c>
      <c r="S24" s="44">
        <f>IFERROR(__xludf.DUMMYFUNCTION("""COMPUTED_VALUE"""),0.0)</f>
        <v>0</v>
      </c>
      <c r="T24" s="44">
        <f>IFERROR(__xludf.DUMMYFUNCTION("""COMPUTED_VALUE"""),0.0)</f>
        <v>0</v>
      </c>
      <c r="U24" s="44">
        <f>IFERROR(__xludf.DUMMYFUNCTION("""COMPUTED_VALUE"""),0.0)</f>
        <v>0</v>
      </c>
      <c r="V24" s="44">
        <f>IFERROR(__xludf.DUMMYFUNCTION("""COMPUTED_VALUE"""),0.0)</f>
        <v>0</v>
      </c>
      <c r="W24" s="44">
        <f>IFERROR(__xludf.DUMMYFUNCTION("""COMPUTED_VALUE"""),0.0)</f>
        <v>0</v>
      </c>
      <c r="X24" s="44">
        <f>IFERROR(__xludf.DUMMYFUNCTION("""COMPUTED_VALUE"""),0.0)</f>
        <v>0</v>
      </c>
      <c r="Y24" s="44">
        <f>IFERROR(__xludf.DUMMYFUNCTION("""COMPUTED_VALUE"""),0.0)</f>
        <v>0</v>
      </c>
      <c r="Z24" s="44">
        <f>IFERROR(__xludf.DUMMYFUNCTION("""COMPUTED_VALUE"""),1.0)</f>
        <v>1</v>
      </c>
      <c r="AA24" s="44">
        <f>IFERROR(__xludf.DUMMYFUNCTION("""COMPUTED_VALUE"""),0.0)</f>
        <v>0</v>
      </c>
      <c r="AB24" s="44">
        <f>IFERROR(__xludf.DUMMYFUNCTION("""COMPUTED_VALUE"""),0.0)</f>
        <v>0</v>
      </c>
      <c r="AC24" s="44">
        <f>IFERROR(__xludf.DUMMYFUNCTION("""COMPUTED_VALUE"""),2.0)</f>
        <v>2</v>
      </c>
      <c r="AD24" s="44">
        <f>IFERROR(__xludf.DUMMYFUNCTION("""COMPUTED_VALUE"""),1.0)</f>
        <v>1</v>
      </c>
      <c r="AE24" s="44">
        <f>IFERROR(__xludf.DUMMYFUNCTION("""COMPUTED_VALUE"""),1.0)</f>
        <v>1</v>
      </c>
      <c r="AF24" s="44">
        <f>IFERROR(__xludf.DUMMYFUNCTION("""COMPUTED_VALUE"""),1.0)</f>
        <v>1</v>
      </c>
      <c r="AG24" s="44">
        <f>IFERROR(__xludf.DUMMYFUNCTION("""COMPUTED_VALUE"""),1.0)</f>
        <v>1</v>
      </c>
      <c r="AH24" s="44">
        <f>IFERROR(__xludf.DUMMYFUNCTION("""COMPUTED_VALUE"""),0.0)</f>
        <v>0</v>
      </c>
      <c r="AI24" s="44">
        <f>IFERROR(__xludf.DUMMYFUNCTION("""COMPUTED_VALUE"""),0.0)</f>
        <v>0</v>
      </c>
      <c r="AJ24" s="44">
        <f>IFERROR(__xludf.DUMMYFUNCTION("""COMPUTED_VALUE"""),0.0)</f>
        <v>0</v>
      </c>
      <c r="AK24" s="44">
        <f>IFERROR(__xludf.DUMMYFUNCTION("""COMPUTED_VALUE"""),2.0)</f>
        <v>2</v>
      </c>
      <c r="AL24" s="44">
        <f>IFERROR(__xludf.DUMMYFUNCTION("""COMPUTED_VALUE"""),0.0)</f>
        <v>0</v>
      </c>
      <c r="AM24" s="44">
        <f>IFERROR(__xludf.DUMMYFUNCTION("""COMPUTED_VALUE"""),8.0)</f>
        <v>8</v>
      </c>
      <c r="AN24" s="44">
        <f>IFERROR(__xludf.DUMMYFUNCTION("""COMPUTED_VALUE"""),0.0)</f>
        <v>0</v>
      </c>
      <c r="AO24" s="44">
        <f>IFERROR(__xludf.DUMMYFUNCTION("""COMPUTED_VALUE"""),1.0)</f>
        <v>1</v>
      </c>
      <c r="AP24" s="44">
        <f>IFERROR(__xludf.DUMMYFUNCTION("""COMPUTED_VALUE"""),0.0)</f>
        <v>0</v>
      </c>
      <c r="AQ24" s="44">
        <f>IFERROR(__xludf.DUMMYFUNCTION("""COMPUTED_VALUE"""),0.0)</f>
        <v>0</v>
      </c>
      <c r="AR24" s="44">
        <f>IFERROR(__xludf.DUMMYFUNCTION("""COMPUTED_VALUE"""),35.0)</f>
        <v>35</v>
      </c>
      <c r="AS24" s="44">
        <f>IFERROR(__xludf.DUMMYFUNCTION("""COMPUTED_VALUE"""),0.0)</f>
        <v>0</v>
      </c>
      <c r="AT24" s="44">
        <f>IFERROR(__xludf.DUMMYFUNCTION("""COMPUTED_VALUE"""),0.0)</f>
        <v>0</v>
      </c>
      <c r="AU24" s="44">
        <f>IFERROR(__xludf.DUMMYFUNCTION("""COMPUTED_VALUE"""),67.0)</f>
        <v>67</v>
      </c>
      <c r="AV24" s="44">
        <f>IFERROR(__xludf.DUMMYFUNCTION("""COMPUTED_VALUE"""),0.0)</f>
        <v>0</v>
      </c>
      <c r="AW24" s="44">
        <f>IFERROR(__xludf.DUMMYFUNCTION("""COMPUTED_VALUE"""),1.0)</f>
        <v>1</v>
      </c>
      <c r="AX24" s="45">
        <f t="shared" si="2"/>
        <v>141</v>
      </c>
    </row>
    <row r="25" ht="15.75" customHeight="1">
      <c r="A25" s="46" t="s">
        <v>10</v>
      </c>
      <c r="B25" s="47" t="s">
        <v>99</v>
      </c>
      <c r="C25" s="48">
        <v>1.0</v>
      </c>
      <c r="D25" s="48">
        <v>152.0</v>
      </c>
      <c r="E25" s="49"/>
      <c r="F25" s="49"/>
      <c r="G25" s="49"/>
      <c r="H25" s="49"/>
      <c r="I25" s="44">
        <f>IFERROR(__xludf.DUMMYFUNCTION("""COMPUTED_VALUE"""),0.0)</f>
        <v>0</v>
      </c>
      <c r="J25" s="44">
        <f>IFERROR(__xludf.DUMMYFUNCTION("""COMPUTED_VALUE"""),0.0)</f>
        <v>0</v>
      </c>
      <c r="K25" s="44">
        <f>IFERROR(__xludf.DUMMYFUNCTION("""COMPUTED_VALUE"""),0.0)</f>
        <v>0</v>
      </c>
      <c r="L25" s="44">
        <f>IFERROR(__xludf.DUMMYFUNCTION("""COMPUTED_VALUE"""),0.0)</f>
        <v>0</v>
      </c>
      <c r="M25" s="44">
        <f>IFERROR(__xludf.DUMMYFUNCTION("""COMPUTED_VALUE"""),0.0)</f>
        <v>0</v>
      </c>
      <c r="N25" s="44">
        <f>IFERROR(__xludf.DUMMYFUNCTION("""COMPUTED_VALUE"""),0.0)</f>
        <v>0</v>
      </c>
      <c r="O25" s="44">
        <f>IFERROR(__xludf.DUMMYFUNCTION("""COMPUTED_VALUE"""),0.0)</f>
        <v>0</v>
      </c>
      <c r="P25" s="44">
        <f>IFERROR(__xludf.DUMMYFUNCTION("""COMPUTED_VALUE"""),0.0)</f>
        <v>0</v>
      </c>
      <c r="Q25" s="44">
        <f>IFERROR(__xludf.DUMMYFUNCTION("""COMPUTED_VALUE"""),0.0)</f>
        <v>0</v>
      </c>
      <c r="R25" s="44">
        <f>IFERROR(__xludf.DUMMYFUNCTION("""COMPUTED_VALUE"""),0.0)</f>
        <v>0</v>
      </c>
      <c r="S25" s="44">
        <f>IFERROR(__xludf.DUMMYFUNCTION("""COMPUTED_VALUE"""),0.0)</f>
        <v>0</v>
      </c>
      <c r="T25" s="44">
        <f>IFERROR(__xludf.DUMMYFUNCTION("""COMPUTED_VALUE"""),0.0)</f>
        <v>0</v>
      </c>
      <c r="U25" s="44">
        <f>IFERROR(__xludf.DUMMYFUNCTION("""COMPUTED_VALUE"""),0.0)</f>
        <v>0</v>
      </c>
      <c r="V25" s="44">
        <f>IFERROR(__xludf.DUMMYFUNCTION("""COMPUTED_VALUE"""),0.0)</f>
        <v>0</v>
      </c>
      <c r="W25" s="44">
        <f>IFERROR(__xludf.DUMMYFUNCTION("""COMPUTED_VALUE"""),0.0)</f>
        <v>0</v>
      </c>
      <c r="X25" s="44">
        <f>IFERROR(__xludf.DUMMYFUNCTION("""COMPUTED_VALUE"""),0.0)</f>
        <v>0</v>
      </c>
      <c r="Y25" s="44">
        <f>IFERROR(__xludf.DUMMYFUNCTION("""COMPUTED_VALUE"""),0.0)</f>
        <v>0</v>
      </c>
      <c r="Z25" s="44">
        <f>IFERROR(__xludf.DUMMYFUNCTION("""COMPUTED_VALUE"""),0.0)</f>
        <v>0</v>
      </c>
      <c r="AA25" s="44">
        <f>IFERROR(__xludf.DUMMYFUNCTION("""COMPUTED_VALUE"""),0.0)</f>
        <v>0</v>
      </c>
      <c r="AB25" s="44">
        <f>IFERROR(__xludf.DUMMYFUNCTION("""COMPUTED_VALUE"""),0.0)</f>
        <v>0</v>
      </c>
      <c r="AC25" s="44">
        <f>IFERROR(__xludf.DUMMYFUNCTION("""COMPUTED_VALUE"""),0.0)</f>
        <v>0</v>
      </c>
      <c r="AD25" s="44">
        <f>IFERROR(__xludf.DUMMYFUNCTION("""COMPUTED_VALUE"""),0.0)</f>
        <v>0</v>
      </c>
      <c r="AE25" s="44">
        <f>IFERROR(__xludf.DUMMYFUNCTION("""COMPUTED_VALUE"""),0.0)</f>
        <v>0</v>
      </c>
      <c r="AF25" s="44">
        <f>IFERROR(__xludf.DUMMYFUNCTION("""COMPUTED_VALUE"""),0.0)</f>
        <v>0</v>
      </c>
      <c r="AG25" s="44">
        <f>IFERROR(__xludf.DUMMYFUNCTION("""COMPUTED_VALUE"""),0.0)</f>
        <v>0</v>
      </c>
      <c r="AH25" s="44">
        <f>IFERROR(__xludf.DUMMYFUNCTION("""COMPUTED_VALUE"""),0.0)</f>
        <v>0</v>
      </c>
      <c r="AI25" s="44">
        <f>IFERROR(__xludf.DUMMYFUNCTION("""COMPUTED_VALUE"""),0.0)</f>
        <v>0</v>
      </c>
      <c r="AJ25" s="44">
        <f>IFERROR(__xludf.DUMMYFUNCTION("""COMPUTED_VALUE"""),0.0)</f>
        <v>0</v>
      </c>
      <c r="AK25" s="44">
        <f>IFERROR(__xludf.DUMMYFUNCTION("""COMPUTED_VALUE"""),0.0)</f>
        <v>0</v>
      </c>
      <c r="AL25" s="44">
        <f>IFERROR(__xludf.DUMMYFUNCTION("""COMPUTED_VALUE"""),0.0)</f>
        <v>0</v>
      </c>
      <c r="AM25" s="44">
        <f>IFERROR(__xludf.DUMMYFUNCTION("""COMPUTED_VALUE"""),3.0)</f>
        <v>3</v>
      </c>
      <c r="AN25" s="44">
        <f>IFERROR(__xludf.DUMMYFUNCTION("""COMPUTED_VALUE"""),0.0)</f>
        <v>0</v>
      </c>
      <c r="AO25" s="44">
        <f>IFERROR(__xludf.DUMMYFUNCTION("""COMPUTED_VALUE"""),0.0)</f>
        <v>0</v>
      </c>
      <c r="AP25" s="44">
        <f>IFERROR(__xludf.DUMMYFUNCTION("""COMPUTED_VALUE"""),0.0)</f>
        <v>0</v>
      </c>
      <c r="AQ25" s="44">
        <f>IFERROR(__xludf.DUMMYFUNCTION("""COMPUTED_VALUE"""),0.0)</f>
        <v>0</v>
      </c>
      <c r="AR25" s="44">
        <f>IFERROR(__xludf.DUMMYFUNCTION("""COMPUTED_VALUE"""),31.0)</f>
        <v>31</v>
      </c>
      <c r="AS25" s="44">
        <f>IFERROR(__xludf.DUMMYFUNCTION("""COMPUTED_VALUE"""),0.0)</f>
        <v>0</v>
      </c>
      <c r="AT25" s="44">
        <f>IFERROR(__xludf.DUMMYFUNCTION("""COMPUTED_VALUE"""),0.0)</f>
        <v>0</v>
      </c>
      <c r="AU25" s="44">
        <f>IFERROR(__xludf.DUMMYFUNCTION("""COMPUTED_VALUE"""),24.0)</f>
        <v>24</v>
      </c>
      <c r="AV25" s="44">
        <f>IFERROR(__xludf.DUMMYFUNCTION("""COMPUTED_VALUE"""),0.0)</f>
        <v>0</v>
      </c>
      <c r="AW25" s="44">
        <f>IFERROR(__xludf.DUMMYFUNCTION("""COMPUTED_VALUE"""),0.0)</f>
        <v>0</v>
      </c>
      <c r="AX25" s="45">
        <f t="shared" si="2"/>
        <v>58</v>
      </c>
    </row>
    <row r="26" ht="15.75" customHeight="1">
      <c r="A26" s="46" t="s">
        <v>10</v>
      </c>
      <c r="B26" s="47" t="s">
        <v>99</v>
      </c>
      <c r="C26" s="48">
        <v>2.0</v>
      </c>
      <c r="D26" s="48">
        <v>153.0</v>
      </c>
      <c r="E26" s="49"/>
      <c r="F26" s="49"/>
      <c r="G26" s="49"/>
      <c r="H26" s="49"/>
      <c r="I26" s="44">
        <f>IFERROR(__xludf.DUMMYFUNCTION("""COMPUTED_VALUE"""),0.0)</f>
        <v>0</v>
      </c>
      <c r="J26" s="44">
        <f>IFERROR(__xludf.DUMMYFUNCTION("""COMPUTED_VALUE"""),0.0)</f>
        <v>0</v>
      </c>
      <c r="K26" s="44">
        <f>IFERROR(__xludf.DUMMYFUNCTION("""COMPUTED_VALUE"""),0.0)</f>
        <v>0</v>
      </c>
      <c r="L26" s="44">
        <f>IFERROR(__xludf.DUMMYFUNCTION("""COMPUTED_VALUE"""),0.0)</f>
        <v>0</v>
      </c>
      <c r="M26" s="44">
        <f>IFERROR(__xludf.DUMMYFUNCTION("""COMPUTED_VALUE"""),0.0)</f>
        <v>0</v>
      </c>
      <c r="N26" s="44">
        <f>IFERROR(__xludf.DUMMYFUNCTION("""COMPUTED_VALUE"""),0.0)</f>
        <v>0</v>
      </c>
      <c r="O26" s="44">
        <f>IFERROR(__xludf.DUMMYFUNCTION("""COMPUTED_VALUE"""),0.0)</f>
        <v>0</v>
      </c>
      <c r="P26" s="44">
        <f>IFERROR(__xludf.DUMMYFUNCTION("""COMPUTED_VALUE"""),0.0)</f>
        <v>0</v>
      </c>
      <c r="Q26" s="44">
        <f>IFERROR(__xludf.DUMMYFUNCTION("""COMPUTED_VALUE"""),0.0)</f>
        <v>0</v>
      </c>
      <c r="R26" s="44">
        <f>IFERROR(__xludf.DUMMYFUNCTION("""COMPUTED_VALUE"""),0.0)</f>
        <v>0</v>
      </c>
      <c r="S26" s="44"/>
      <c r="T26" s="44">
        <f>IFERROR(__xludf.DUMMYFUNCTION("""COMPUTED_VALUE"""),0.0)</f>
        <v>0</v>
      </c>
      <c r="U26" s="44">
        <f>IFERROR(__xludf.DUMMYFUNCTION("""COMPUTED_VALUE"""),0.0)</f>
        <v>0</v>
      </c>
      <c r="V26" s="44">
        <f>IFERROR(__xludf.DUMMYFUNCTION("""COMPUTED_VALUE"""),0.0)</f>
        <v>0</v>
      </c>
      <c r="W26" s="44">
        <f>IFERROR(__xludf.DUMMYFUNCTION("""COMPUTED_VALUE"""),0.0)</f>
        <v>0</v>
      </c>
      <c r="X26" s="44">
        <f>IFERROR(__xludf.DUMMYFUNCTION("""COMPUTED_VALUE"""),0.0)</f>
        <v>0</v>
      </c>
      <c r="Y26" s="44">
        <f>IFERROR(__xludf.DUMMYFUNCTION("""COMPUTED_VALUE"""),0.0)</f>
        <v>0</v>
      </c>
      <c r="Z26" s="44">
        <f>IFERROR(__xludf.DUMMYFUNCTION("""COMPUTED_VALUE"""),0.0)</f>
        <v>0</v>
      </c>
      <c r="AA26" s="44">
        <f>IFERROR(__xludf.DUMMYFUNCTION("""COMPUTED_VALUE"""),0.0)</f>
        <v>0</v>
      </c>
      <c r="AB26" s="44">
        <f>IFERROR(__xludf.DUMMYFUNCTION("""COMPUTED_VALUE"""),0.0)</f>
        <v>0</v>
      </c>
      <c r="AC26" s="44">
        <f>IFERROR(__xludf.DUMMYFUNCTION("""COMPUTED_VALUE"""),0.0)</f>
        <v>0</v>
      </c>
      <c r="AD26" s="44">
        <f>IFERROR(__xludf.DUMMYFUNCTION("""COMPUTED_VALUE"""),0.0)</f>
        <v>0</v>
      </c>
      <c r="AE26" s="44">
        <f>IFERROR(__xludf.DUMMYFUNCTION("""COMPUTED_VALUE"""),0.0)</f>
        <v>0</v>
      </c>
      <c r="AF26" s="44">
        <f>IFERROR(__xludf.DUMMYFUNCTION("""COMPUTED_VALUE"""),0.0)</f>
        <v>0</v>
      </c>
      <c r="AG26" s="44">
        <f>IFERROR(__xludf.DUMMYFUNCTION("""COMPUTED_VALUE"""),0.0)</f>
        <v>0</v>
      </c>
      <c r="AH26" s="44">
        <f>IFERROR(__xludf.DUMMYFUNCTION("""COMPUTED_VALUE"""),0.0)</f>
        <v>0</v>
      </c>
      <c r="AI26" s="44">
        <f>IFERROR(__xludf.DUMMYFUNCTION("""COMPUTED_VALUE"""),0.0)</f>
        <v>0</v>
      </c>
      <c r="AJ26" s="44">
        <f>IFERROR(__xludf.DUMMYFUNCTION("""COMPUTED_VALUE"""),0.0)</f>
        <v>0</v>
      </c>
      <c r="AK26" s="44">
        <f>IFERROR(__xludf.DUMMYFUNCTION("""COMPUTED_VALUE"""),0.0)</f>
        <v>0</v>
      </c>
      <c r="AL26" s="44">
        <f>IFERROR(__xludf.DUMMYFUNCTION("""COMPUTED_VALUE"""),0.0)</f>
        <v>0</v>
      </c>
      <c r="AM26" s="44">
        <f>IFERROR(__xludf.DUMMYFUNCTION("""COMPUTED_VALUE"""),2.0)</f>
        <v>2</v>
      </c>
      <c r="AN26" s="44">
        <f>IFERROR(__xludf.DUMMYFUNCTION("""COMPUTED_VALUE"""),0.0)</f>
        <v>0</v>
      </c>
      <c r="AO26" s="44">
        <f>IFERROR(__xludf.DUMMYFUNCTION("""COMPUTED_VALUE"""),0.0)</f>
        <v>0</v>
      </c>
      <c r="AP26" s="44">
        <f>IFERROR(__xludf.DUMMYFUNCTION("""COMPUTED_VALUE"""),0.0)</f>
        <v>0</v>
      </c>
      <c r="AQ26" s="44">
        <f>IFERROR(__xludf.DUMMYFUNCTION("""COMPUTED_VALUE"""),0.0)</f>
        <v>0</v>
      </c>
      <c r="AR26" s="44">
        <f>IFERROR(__xludf.DUMMYFUNCTION("""COMPUTED_VALUE"""),28.0)</f>
        <v>28</v>
      </c>
      <c r="AS26" s="44">
        <f>IFERROR(__xludf.DUMMYFUNCTION("""COMPUTED_VALUE"""),0.0)</f>
        <v>0</v>
      </c>
      <c r="AT26" s="44">
        <f>IFERROR(__xludf.DUMMYFUNCTION("""COMPUTED_VALUE"""),0.0)</f>
        <v>0</v>
      </c>
      <c r="AU26" s="44">
        <f>IFERROR(__xludf.DUMMYFUNCTION("""COMPUTED_VALUE"""),25.0)</f>
        <v>25</v>
      </c>
      <c r="AV26" s="44">
        <f>IFERROR(__xludf.DUMMYFUNCTION("""COMPUTED_VALUE"""),0.0)</f>
        <v>0</v>
      </c>
      <c r="AW26" s="44">
        <f>IFERROR(__xludf.DUMMYFUNCTION("""COMPUTED_VALUE"""),0.0)</f>
        <v>0</v>
      </c>
      <c r="AX26" s="45">
        <f t="shared" si="2"/>
        <v>55</v>
      </c>
    </row>
    <row r="27" ht="15.75" customHeight="1">
      <c r="A27" s="46" t="s">
        <v>10</v>
      </c>
      <c r="B27" s="47" t="s">
        <v>100</v>
      </c>
      <c r="C27" s="48">
        <v>1.0</v>
      </c>
      <c r="D27" s="48">
        <v>596.0</v>
      </c>
      <c r="E27" s="49"/>
      <c r="F27" s="49"/>
      <c r="G27" s="49"/>
      <c r="H27" s="49"/>
      <c r="I27" s="44">
        <f>IFERROR(__xludf.DUMMYFUNCTION("""COMPUTED_VALUE"""),0.0)</f>
        <v>0</v>
      </c>
      <c r="J27" s="44">
        <f>IFERROR(__xludf.DUMMYFUNCTION("""COMPUTED_VALUE"""),0.0)</f>
        <v>0</v>
      </c>
      <c r="K27" s="44">
        <f>IFERROR(__xludf.DUMMYFUNCTION("""COMPUTED_VALUE"""),0.0)</f>
        <v>0</v>
      </c>
      <c r="L27" s="44">
        <f>IFERROR(__xludf.DUMMYFUNCTION("""COMPUTED_VALUE"""),0.0)</f>
        <v>0</v>
      </c>
      <c r="M27" s="44">
        <f>IFERROR(__xludf.DUMMYFUNCTION("""COMPUTED_VALUE"""),0.0)</f>
        <v>0</v>
      </c>
      <c r="N27" s="44">
        <f>IFERROR(__xludf.DUMMYFUNCTION("""COMPUTED_VALUE"""),0.0)</f>
        <v>0</v>
      </c>
      <c r="O27" s="44">
        <f>IFERROR(__xludf.DUMMYFUNCTION("""COMPUTED_VALUE"""),0.0)</f>
        <v>0</v>
      </c>
      <c r="P27" s="44">
        <f>IFERROR(__xludf.DUMMYFUNCTION("""COMPUTED_VALUE"""),0.0)</f>
        <v>0</v>
      </c>
      <c r="Q27" s="44">
        <f>IFERROR(__xludf.DUMMYFUNCTION("""COMPUTED_VALUE"""),0.0)</f>
        <v>0</v>
      </c>
      <c r="R27" s="44">
        <f>IFERROR(__xludf.DUMMYFUNCTION("""COMPUTED_VALUE"""),0.0)</f>
        <v>0</v>
      </c>
      <c r="S27" s="44">
        <f>IFERROR(__xludf.DUMMYFUNCTION("""COMPUTED_VALUE"""),0.0)</f>
        <v>0</v>
      </c>
      <c r="T27" s="44">
        <f>IFERROR(__xludf.DUMMYFUNCTION("""COMPUTED_VALUE"""),0.0)</f>
        <v>0</v>
      </c>
      <c r="U27" s="44">
        <f>IFERROR(__xludf.DUMMYFUNCTION("""COMPUTED_VALUE"""),0.0)</f>
        <v>0</v>
      </c>
      <c r="V27" s="44">
        <f>IFERROR(__xludf.DUMMYFUNCTION("""COMPUTED_VALUE"""),0.0)</f>
        <v>0</v>
      </c>
      <c r="W27" s="44">
        <f>IFERROR(__xludf.DUMMYFUNCTION("""COMPUTED_VALUE"""),0.0)</f>
        <v>0</v>
      </c>
      <c r="X27" s="44">
        <f>IFERROR(__xludf.DUMMYFUNCTION("""COMPUTED_VALUE"""),0.0)</f>
        <v>0</v>
      </c>
      <c r="Y27" s="44">
        <f>IFERROR(__xludf.DUMMYFUNCTION("""COMPUTED_VALUE"""),0.0)</f>
        <v>0</v>
      </c>
      <c r="Z27" s="44">
        <f>IFERROR(__xludf.DUMMYFUNCTION("""COMPUTED_VALUE"""),0.0)</f>
        <v>0</v>
      </c>
      <c r="AA27" s="44">
        <f>IFERROR(__xludf.DUMMYFUNCTION("""COMPUTED_VALUE"""),0.0)</f>
        <v>0</v>
      </c>
      <c r="AB27" s="44">
        <f>IFERROR(__xludf.DUMMYFUNCTION("""COMPUTED_VALUE"""),0.0)</f>
        <v>0</v>
      </c>
      <c r="AC27" s="44">
        <f>IFERROR(__xludf.DUMMYFUNCTION("""COMPUTED_VALUE"""),0.0)</f>
        <v>0</v>
      </c>
      <c r="AD27" s="44">
        <f>IFERROR(__xludf.DUMMYFUNCTION("""COMPUTED_VALUE"""),0.0)</f>
        <v>0</v>
      </c>
      <c r="AE27" s="44">
        <f>IFERROR(__xludf.DUMMYFUNCTION("""COMPUTED_VALUE"""),0.0)</f>
        <v>0</v>
      </c>
      <c r="AF27" s="44">
        <f>IFERROR(__xludf.DUMMYFUNCTION("""COMPUTED_VALUE"""),0.0)</f>
        <v>0</v>
      </c>
      <c r="AG27" s="44">
        <f>IFERROR(__xludf.DUMMYFUNCTION("""COMPUTED_VALUE"""),0.0)</f>
        <v>0</v>
      </c>
      <c r="AH27" s="44">
        <f>IFERROR(__xludf.DUMMYFUNCTION("""COMPUTED_VALUE"""),0.0)</f>
        <v>0</v>
      </c>
      <c r="AI27" s="44">
        <f>IFERROR(__xludf.DUMMYFUNCTION("""COMPUTED_VALUE"""),0.0)</f>
        <v>0</v>
      </c>
      <c r="AJ27" s="44">
        <f>IFERROR(__xludf.DUMMYFUNCTION("""COMPUTED_VALUE"""),0.0)</f>
        <v>0</v>
      </c>
      <c r="AK27" s="44">
        <f>IFERROR(__xludf.DUMMYFUNCTION("""COMPUTED_VALUE"""),0.0)</f>
        <v>0</v>
      </c>
      <c r="AL27" s="44">
        <f>IFERROR(__xludf.DUMMYFUNCTION("""COMPUTED_VALUE"""),0.0)</f>
        <v>0</v>
      </c>
      <c r="AM27" s="44">
        <f>IFERROR(__xludf.DUMMYFUNCTION("""COMPUTED_VALUE"""),7.0)</f>
        <v>7</v>
      </c>
      <c r="AN27" s="44">
        <f>IFERROR(__xludf.DUMMYFUNCTION("""COMPUTED_VALUE"""),0.0)</f>
        <v>0</v>
      </c>
      <c r="AO27" s="44">
        <f>IFERROR(__xludf.DUMMYFUNCTION("""COMPUTED_VALUE"""),0.0)</f>
        <v>0</v>
      </c>
      <c r="AP27" s="44">
        <f>IFERROR(__xludf.DUMMYFUNCTION("""COMPUTED_VALUE"""),0.0)</f>
        <v>0</v>
      </c>
      <c r="AQ27" s="44">
        <f>IFERROR(__xludf.DUMMYFUNCTION("""COMPUTED_VALUE"""),0.0)</f>
        <v>0</v>
      </c>
      <c r="AR27" s="44">
        <f>IFERROR(__xludf.DUMMYFUNCTION("""COMPUTED_VALUE"""),118.0)</f>
        <v>118</v>
      </c>
      <c r="AS27" s="44">
        <f>IFERROR(__xludf.DUMMYFUNCTION("""COMPUTED_VALUE"""),0.0)</f>
        <v>0</v>
      </c>
      <c r="AT27" s="44">
        <f>IFERROR(__xludf.DUMMYFUNCTION("""COMPUTED_VALUE"""),0.0)</f>
        <v>0</v>
      </c>
      <c r="AU27" s="44">
        <f>IFERROR(__xludf.DUMMYFUNCTION("""COMPUTED_VALUE"""),159.0)</f>
        <v>159</v>
      </c>
      <c r="AV27" s="44">
        <f>IFERROR(__xludf.DUMMYFUNCTION("""COMPUTED_VALUE"""),0.0)</f>
        <v>0</v>
      </c>
      <c r="AW27" s="44">
        <f>IFERROR(__xludf.DUMMYFUNCTION("""COMPUTED_VALUE"""),0.0)</f>
        <v>0</v>
      </c>
      <c r="AX27" s="45">
        <f t="shared" si="2"/>
        <v>284</v>
      </c>
    </row>
    <row r="28" ht="15.75" customHeight="1">
      <c r="A28" s="46" t="s">
        <v>10</v>
      </c>
      <c r="B28" s="47" t="s">
        <v>100</v>
      </c>
      <c r="C28" s="48">
        <v>2.0</v>
      </c>
      <c r="D28" s="48">
        <v>597.0</v>
      </c>
      <c r="E28" s="49"/>
      <c r="F28" s="49"/>
      <c r="G28" s="49"/>
      <c r="H28" s="49"/>
      <c r="I28" s="44">
        <f>IFERROR(__xludf.DUMMYFUNCTION("""COMPUTED_VALUE"""),0.0)</f>
        <v>0</v>
      </c>
      <c r="J28" s="44"/>
      <c r="K28" s="44">
        <f>IFERROR(__xludf.DUMMYFUNCTION("""COMPUTED_VALUE"""),0.0)</f>
        <v>0</v>
      </c>
      <c r="L28" s="44">
        <f>IFERROR(__xludf.DUMMYFUNCTION("""COMPUTED_VALUE"""),0.0)</f>
        <v>0</v>
      </c>
      <c r="M28" s="44">
        <f>IFERROR(__xludf.DUMMYFUNCTION("""COMPUTED_VALUE"""),0.0)</f>
        <v>0</v>
      </c>
      <c r="N28" s="44">
        <f>IFERROR(__xludf.DUMMYFUNCTION("""COMPUTED_VALUE"""),0.0)</f>
        <v>0</v>
      </c>
      <c r="O28" s="44">
        <f>IFERROR(__xludf.DUMMYFUNCTION("""COMPUTED_VALUE"""),0.0)</f>
        <v>0</v>
      </c>
      <c r="P28" s="44">
        <f>IFERROR(__xludf.DUMMYFUNCTION("""COMPUTED_VALUE"""),0.0)</f>
        <v>0</v>
      </c>
      <c r="Q28" s="44">
        <f>IFERROR(__xludf.DUMMYFUNCTION("""COMPUTED_VALUE"""),0.0)</f>
        <v>0</v>
      </c>
      <c r="R28" s="44">
        <f>IFERROR(__xludf.DUMMYFUNCTION("""COMPUTED_VALUE"""),0.0)</f>
        <v>0</v>
      </c>
      <c r="S28" s="44">
        <f>IFERROR(__xludf.DUMMYFUNCTION("""COMPUTED_VALUE"""),0.0)</f>
        <v>0</v>
      </c>
      <c r="T28" s="44">
        <f>IFERROR(__xludf.DUMMYFUNCTION("""COMPUTED_VALUE"""),0.0)</f>
        <v>0</v>
      </c>
      <c r="U28" s="44">
        <f>IFERROR(__xludf.DUMMYFUNCTION("""COMPUTED_VALUE"""),0.0)</f>
        <v>0</v>
      </c>
      <c r="V28" s="44">
        <f>IFERROR(__xludf.DUMMYFUNCTION("""COMPUTED_VALUE"""),0.0)</f>
        <v>0</v>
      </c>
      <c r="W28" s="44">
        <f>IFERROR(__xludf.DUMMYFUNCTION("""COMPUTED_VALUE"""),0.0)</f>
        <v>0</v>
      </c>
      <c r="X28" s="44">
        <f>IFERROR(__xludf.DUMMYFUNCTION("""COMPUTED_VALUE"""),0.0)</f>
        <v>0</v>
      </c>
      <c r="Y28" s="44">
        <f>IFERROR(__xludf.DUMMYFUNCTION("""COMPUTED_VALUE"""),0.0)</f>
        <v>0</v>
      </c>
      <c r="Z28" s="44">
        <f>IFERROR(__xludf.DUMMYFUNCTION("""COMPUTED_VALUE"""),0.0)</f>
        <v>0</v>
      </c>
      <c r="AA28" s="44">
        <f>IFERROR(__xludf.DUMMYFUNCTION("""COMPUTED_VALUE"""),0.0)</f>
        <v>0</v>
      </c>
      <c r="AB28" s="44">
        <f>IFERROR(__xludf.DUMMYFUNCTION("""COMPUTED_VALUE"""),0.0)</f>
        <v>0</v>
      </c>
      <c r="AC28" s="44">
        <f>IFERROR(__xludf.DUMMYFUNCTION("""COMPUTED_VALUE"""),0.0)</f>
        <v>0</v>
      </c>
      <c r="AD28" s="44">
        <f>IFERROR(__xludf.DUMMYFUNCTION("""COMPUTED_VALUE"""),0.0)</f>
        <v>0</v>
      </c>
      <c r="AE28" s="44">
        <f>IFERROR(__xludf.DUMMYFUNCTION("""COMPUTED_VALUE"""),0.0)</f>
        <v>0</v>
      </c>
      <c r="AF28" s="44">
        <f>IFERROR(__xludf.DUMMYFUNCTION("""COMPUTED_VALUE"""),0.0)</f>
        <v>0</v>
      </c>
      <c r="AG28" s="44">
        <f>IFERROR(__xludf.DUMMYFUNCTION("""COMPUTED_VALUE"""),0.0)</f>
        <v>0</v>
      </c>
      <c r="AH28" s="44">
        <f>IFERROR(__xludf.DUMMYFUNCTION("""COMPUTED_VALUE"""),0.0)</f>
        <v>0</v>
      </c>
      <c r="AI28" s="44">
        <f>IFERROR(__xludf.DUMMYFUNCTION("""COMPUTED_VALUE"""),0.0)</f>
        <v>0</v>
      </c>
      <c r="AJ28" s="44">
        <f>IFERROR(__xludf.DUMMYFUNCTION("""COMPUTED_VALUE"""),0.0)</f>
        <v>0</v>
      </c>
      <c r="AK28" s="44">
        <f>IFERROR(__xludf.DUMMYFUNCTION("""COMPUTED_VALUE"""),0.0)</f>
        <v>0</v>
      </c>
      <c r="AL28" s="44">
        <f>IFERROR(__xludf.DUMMYFUNCTION("""COMPUTED_VALUE"""),0.0)</f>
        <v>0</v>
      </c>
      <c r="AM28" s="44">
        <f>IFERROR(__xludf.DUMMYFUNCTION("""COMPUTED_VALUE"""),0.0)</f>
        <v>0</v>
      </c>
      <c r="AN28" s="44">
        <f>IFERROR(__xludf.DUMMYFUNCTION("""COMPUTED_VALUE"""),0.0)</f>
        <v>0</v>
      </c>
      <c r="AO28" s="44">
        <f>IFERROR(__xludf.DUMMYFUNCTION("""COMPUTED_VALUE"""),0.0)</f>
        <v>0</v>
      </c>
      <c r="AP28" s="44">
        <f>IFERROR(__xludf.DUMMYFUNCTION("""COMPUTED_VALUE"""),0.0)</f>
        <v>0</v>
      </c>
      <c r="AQ28" s="44">
        <f>IFERROR(__xludf.DUMMYFUNCTION("""COMPUTED_VALUE"""),0.0)</f>
        <v>0</v>
      </c>
      <c r="AR28" s="44">
        <f>IFERROR(__xludf.DUMMYFUNCTION("""COMPUTED_VALUE"""),0.0)</f>
        <v>0</v>
      </c>
      <c r="AS28" s="44">
        <f>IFERROR(__xludf.DUMMYFUNCTION("""COMPUTED_VALUE"""),0.0)</f>
        <v>0</v>
      </c>
      <c r="AT28" s="44">
        <f>IFERROR(__xludf.DUMMYFUNCTION("""COMPUTED_VALUE"""),0.0)</f>
        <v>0</v>
      </c>
      <c r="AU28" s="44"/>
      <c r="AV28" s="44">
        <f>IFERROR(__xludf.DUMMYFUNCTION("""COMPUTED_VALUE"""),0.0)</f>
        <v>0</v>
      </c>
      <c r="AW28" s="44">
        <f>IFERROR(__xludf.DUMMYFUNCTION("""COMPUTED_VALUE"""),0.0)</f>
        <v>0</v>
      </c>
      <c r="AX28" s="45">
        <f t="shared" si="2"/>
        <v>0</v>
      </c>
    </row>
    <row r="29" ht="15.75" customHeight="1">
      <c r="A29" s="46" t="s">
        <v>10</v>
      </c>
      <c r="B29" s="47" t="s">
        <v>101</v>
      </c>
      <c r="C29" s="48">
        <v>1.0</v>
      </c>
      <c r="D29" s="48">
        <v>495.0</v>
      </c>
      <c r="E29" s="49"/>
      <c r="F29" s="49"/>
      <c r="G29" s="49"/>
      <c r="H29" s="49"/>
      <c r="I29" s="44">
        <f>IFERROR(__xludf.DUMMYFUNCTION("""COMPUTED_VALUE"""),0.0)</f>
        <v>0</v>
      </c>
      <c r="J29" s="44">
        <f>IFERROR(__xludf.DUMMYFUNCTION("""COMPUTED_VALUE"""),0.0)</f>
        <v>0</v>
      </c>
      <c r="K29" s="44">
        <f>IFERROR(__xludf.DUMMYFUNCTION("""COMPUTED_VALUE"""),0.0)</f>
        <v>0</v>
      </c>
      <c r="L29" s="44">
        <f>IFERROR(__xludf.DUMMYFUNCTION("""COMPUTED_VALUE"""),0.0)</f>
        <v>0</v>
      </c>
      <c r="M29" s="44">
        <f>IFERROR(__xludf.DUMMYFUNCTION("""COMPUTED_VALUE"""),0.0)</f>
        <v>0</v>
      </c>
      <c r="N29" s="44">
        <f>IFERROR(__xludf.DUMMYFUNCTION("""COMPUTED_VALUE"""),0.0)</f>
        <v>0</v>
      </c>
      <c r="O29" s="44">
        <f>IFERROR(__xludf.DUMMYFUNCTION("""COMPUTED_VALUE"""),0.0)</f>
        <v>0</v>
      </c>
      <c r="P29" s="44">
        <f>IFERROR(__xludf.DUMMYFUNCTION("""COMPUTED_VALUE"""),0.0)</f>
        <v>0</v>
      </c>
      <c r="Q29" s="44">
        <f>IFERROR(__xludf.DUMMYFUNCTION("""COMPUTED_VALUE"""),0.0)</f>
        <v>0</v>
      </c>
      <c r="R29" s="44">
        <f>IFERROR(__xludf.DUMMYFUNCTION("""COMPUTED_VALUE"""),0.0)</f>
        <v>0</v>
      </c>
      <c r="S29" s="44">
        <f>IFERROR(__xludf.DUMMYFUNCTION("""COMPUTED_VALUE"""),0.0)</f>
        <v>0</v>
      </c>
      <c r="T29" s="44">
        <f>IFERROR(__xludf.DUMMYFUNCTION("""COMPUTED_VALUE"""),0.0)</f>
        <v>0</v>
      </c>
      <c r="U29" s="44">
        <f>IFERROR(__xludf.DUMMYFUNCTION("""COMPUTED_VALUE"""),0.0)</f>
        <v>0</v>
      </c>
      <c r="V29" s="44">
        <f>IFERROR(__xludf.DUMMYFUNCTION("""COMPUTED_VALUE"""),0.0)</f>
        <v>0</v>
      </c>
      <c r="W29" s="44">
        <f>IFERROR(__xludf.DUMMYFUNCTION("""COMPUTED_VALUE"""),0.0)</f>
        <v>0</v>
      </c>
      <c r="X29" s="44">
        <f>IFERROR(__xludf.DUMMYFUNCTION("""COMPUTED_VALUE"""),0.0)</f>
        <v>0</v>
      </c>
      <c r="Y29" s="44">
        <f>IFERROR(__xludf.DUMMYFUNCTION("""COMPUTED_VALUE"""),0.0)</f>
        <v>0</v>
      </c>
      <c r="Z29" s="44">
        <f>IFERROR(__xludf.DUMMYFUNCTION("""COMPUTED_VALUE"""),0.0)</f>
        <v>0</v>
      </c>
      <c r="AA29" s="44">
        <f>IFERROR(__xludf.DUMMYFUNCTION("""COMPUTED_VALUE"""),0.0)</f>
        <v>0</v>
      </c>
      <c r="AB29" s="44">
        <f>IFERROR(__xludf.DUMMYFUNCTION("""COMPUTED_VALUE"""),0.0)</f>
        <v>0</v>
      </c>
      <c r="AC29" s="44">
        <f>IFERROR(__xludf.DUMMYFUNCTION("""COMPUTED_VALUE"""),0.0)</f>
        <v>0</v>
      </c>
      <c r="AD29" s="44">
        <f>IFERROR(__xludf.DUMMYFUNCTION("""COMPUTED_VALUE"""),0.0)</f>
        <v>0</v>
      </c>
      <c r="AE29" s="44">
        <f>IFERROR(__xludf.DUMMYFUNCTION("""COMPUTED_VALUE"""),0.0)</f>
        <v>0</v>
      </c>
      <c r="AF29" s="44">
        <f>IFERROR(__xludf.DUMMYFUNCTION("""COMPUTED_VALUE"""),0.0)</f>
        <v>0</v>
      </c>
      <c r="AG29" s="44">
        <f>IFERROR(__xludf.DUMMYFUNCTION("""COMPUTED_VALUE"""),0.0)</f>
        <v>0</v>
      </c>
      <c r="AH29" s="44">
        <f>IFERROR(__xludf.DUMMYFUNCTION("""COMPUTED_VALUE"""),0.0)</f>
        <v>0</v>
      </c>
      <c r="AI29" s="44">
        <f>IFERROR(__xludf.DUMMYFUNCTION("""COMPUTED_VALUE"""),0.0)</f>
        <v>0</v>
      </c>
      <c r="AJ29" s="44">
        <f>IFERROR(__xludf.DUMMYFUNCTION("""COMPUTED_VALUE"""),0.0)</f>
        <v>0</v>
      </c>
      <c r="AK29" s="44">
        <f>IFERROR(__xludf.DUMMYFUNCTION("""COMPUTED_VALUE"""),0.0)</f>
        <v>0</v>
      </c>
      <c r="AL29" s="44">
        <f>IFERROR(__xludf.DUMMYFUNCTION("""COMPUTED_VALUE"""),0.0)</f>
        <v>0</v>
      </c>
      <c r="AM29" s="44">
        <f>IFERROR(__xludf.DUMMYFUNCTION("""COMPUTED_VALUE"""),16.0)</f>
        <v>16</v>
      </c>
      <c r="AN29" s="44">
        <f>IFERROR(__xludf.DUMMYFUNCTION("""COMPUTED_VALUE"""),0.0)</f>
        <v>0</v>
      </c>
      <c r="AO29" s="44">
        <f>IFERROR(__xludf.DUMMYFUNCTION("""COMPUTED_VALUE"""),0.0)</f>
        <v>0</v>
      </c>
      <c r="AP29" s="44">
        <f>IFERROR(__xludf.DUMMYFUNCTION("""COMPUTED_VALUE"""),0.0)</f>
        <v>0</v>
      </c>
      <c r="AQ29" s="44">
        <f>IFERROR(__xludf.DUMMYFUNCTION("""COMPUTED_VALUE"""),0.0)</f>
        <v>0</v>
      </c>
      <c r="AR29" s="44">
        <f>IFERROR(__xludf.DUMMYFUNCTION("""COMPUTED_VALUE"""),57.0)</f>
        <v>57</v>
      </c>
      <c r="AS29" s="44">
        <f>IFERROR(__xludf.DUMMYFUNCTION("""COMPUTED_VALUE"""),0.0)</f>
        <v>0</v>
      </c>
      <c r="AT29" s="44">
        <f>IFERROR(__xludf.DUMMYFUNCTION("""COMPUTED_VALUE"""),0.0)</f>
        <v>0</v>
      </c>
      <c r="AU29" s="44">
        <f>IFERROR(__xludf.DUMMYFUNCTION("""COMPUTED_VALUE"""),130.0)</f>
        <v>130</v>
      </c>
      <c r="AV29" s="44">
        <f>IFERROR(__xludf.DUMMYFUNCTION("""COMPUTED_VALUE"""),0.0)</f>
        <v>0</v>
      </c>
      <c r="AW29" s="44">
        <f>IFERROR(__xludf.DUMMYFUNCTION("""COMPUTED_VALUE"""),0.0)</f>
        <v>0</v>
      </c>
      <c r="AX29" s="45">
        <f t="shared" si="2"/>
        <v>203</v>
      </c>
    </row>
    <row r="30" ht="15.75" customHeight="1">
      <c r="A30" s="46" t="s">
        <v>10</v>
      </c>
      <c r="B30" s="47" t="s">
        <v>102</v>
      </c>
      <c r="C30" s="48">
        <v>1.0</v>
      </c>
      <c r="D30" s="48">
        <v>215.0</v>
      </c>
      <c r="E30" s="49">
        <f>IFERROR(__xludf.DUMMYFUNCTION("""COMPUTED_VALUE"""),144.0)</f>
        <v>144</v>
      </c>
      <c r="F30" s="49">
        <f>IFERROR(__xludf.DUMMYFUNCTION("""COMPUTED_VALUE"""),3.0)</f>
        <v>3</v>
      </c>
      <c r="G30" s="49">
        <f>IFERROR(__xludf.DUMMYFUNCTION("""COMPUTED_VALUE"""),0.0)</f>
        <v>0</v>
      </c>
      <c r="H30" s="49">
        <f>IFERROR(__xludf.DUMMYFUNCTION("""COMPUTED_VALUE"""),144.0)</f>
        <v>144</v>
      </c>
      <c r="I30" s="44">
        <f>IFERROR(__xludf.DUMMYFUNCTION("""COMPUTED_VALUE"""),2.0)</f>
        <v>2</v>
      </c>
      <c r="J30" s="44">
        <f>IFERROR(__xludf.DUMMYFUNCTION("""COMPUTED_VALUE"""),0.0)</f>
        <v>0</v>
      </c>
      <c r="K30" s="44">
        <f>IFERROR(__xludf.DUMMYFUNCTION("""COMPUTED_VALUE"""),0.0)</f>
        <v>0</v>
      </c>
      <c r="L30" s="44">
        <f>IFERROR(__xludf.DUMMYFUNCTION("""COMPUTED_VALUE"""),0.0)</f>
        <v>0</v>
      </c>
      <c r="M30" s="44">
        <f>IFERROR(__xludf.DUMMYFUNCTION("""COMPUTED_VALUE"""),0.0)</f>
        <v>0</v>
      </c>
      <c r="N30" s="44">
        <f>IFERROR(__xludf.DUMMYFUNCTION("""COMPUTED_VALUE"""),0.0)</f>
        <v>0</v>
      </c>
      <c r="O30" s="44">
        <f>IFERROR(__xludf.DUMMYFUNCTION("""COMPUTED_VALUE"""),0.0)</f>
        <v>0</v>
      </c>
      <c r="P30" s="44">
        <f>IFERROR(__xludf.DUMMYFUNCTION("""COMPUTED_VALUE"""),0.0)</f>
        <v>0</v>
      </c>
      <c r="Q30" s="44">
        <f>IFERROR(__xludf.DUMMYFUNCTION("""COMPUTED_VALUE"""),0.0)</f>
        <v>0</v>
      </c>
      <c r="R30" s="44">
        <f>IFERROR(__xludf.DUMMYFUNCTION("""COMPUTED_VALUE"""),36.0)</f>
        <v>36</v>
      </c>
      <c r="S30" s="44">
        <f>IFERROR(__xludf.DUMMYFUNCTION("""COMPUTED_VALUE"""),1.0)</f>
        <v>1</v>
      </c>
      <c r="T30" s="44">
        <f>IFERROR(__xludf.DUMMYFUNCTION("""COMPUTED_VALUE"""),0.0)</f>
        <v>0</v>
      </c>
      <c r="U30" s="44">
        <f>IFERROR(__xludf.DUMMYFUNCTION("""COMPUTED_VALUE"""),0.0)</f>
        <v>0</v>
      </c>
      <c r="V30" s="44">
        <f>IFERROR(__xludf.DUMMYFUNCTION("""COMPUTED_VALUE"""),1.0)</f>
        <v>1</v>
      </c>
      <c r="W30" s="44">
        <f>IFERROR(__xludf.DUMMYFUNCTION("""COMPUTED_VALUE"""),0.0)</f>
        <v>0</v>
      </c>
      <c r="X30" s="44">
        <f>IFERROR(__xludf.DUMMYFUNCTION("""COMPUTED_VALUE"""),0.0)</f>
        <v>0</v>
      </c>
      <c r="Y30" s="44">
        <f>IFERROR(__xludf.DUMMYFUNCTION("""COMPUTED_VALUE"""),0.0)</f>
        <v>0</v>
      </c>
      <c r="Z30" s="44">
        <f>IFERROR(__xludf.DUMMYFUNCTION("""COMPUTED_VALUE"""),0.0)</f>
        <v>0</v>
      </c>
      <c r="AA30" s="44">
        <f>IFERROR(__xludf.DUMMYFUNCTION("""COMPUTED_VALUE"""),0.0)</f>
        <v>0</v>
      </c>
      <c r="AB30" s="44">
        <f>IFERROR(__xludf.DUMMYFUNCTION("""COMPUTED_VALUE"""),0.0)</f>
        <v>0</v>
      </c>
      <c r="AC30" s="44">
        <f>IFERROR(__xludf.DUMMYFUNCTION("""COMPUTED_VALUE"""),0.0)</f>
        <v>0</v>
      </c>
      <c r="AD30" s="44">
        <f>IFERROR(__xludf.DUMMYFUNCTION("""COMPUTED_VALUE"""),0.0)</f>
        <v>0</v>
      </c>
      <c r="AE30" s="44">
        <f>IFERROR(__xludf.DUMMYFUNCTION("""COMPUTED_VALUE"""),0.0)</f>
        <v>0</v>
      </c>
      <c r="AF30" s="44">
        <f>IFERROR(__xludf.DUMMYFUNCTION("""COMPUTED_VALUE"""),0.0)</f>
        <v>0</v>
      </c>
      <c r="AG30" s="44">
        <f>IFERROR(__xludf.DUMMYFUNCTION("""COMPUTED_VALUE"""),0.0)</f>
        <v>0</v>
      </c>
      <c r="AH30" s="44">
        <f>IFERROR(__xludf.DUMMYFUNCTION("""COMPUTED_VALUE"""),0.0)</f>
        <v>0</v>
      </c>
      <c r="AI30" s="44">
        <f>IFERROR(__xludf.DUMMYFUNCTION("""COMPUTED_VALUE"""),0.0)</f>
        <v>0</v>
      </c>
      <c r="AJ30" s="44">
        <f>IFERROR(__xludf.DUMMYFUNCTION("""COMPUTED_VALUE"""),0.0)</f>
        <v>0</v>
      </c>
      <c r="AK30" s="44">
        <f>IFERROR(__xludf.DUMMYFUNCTION("""COMPUTED_VALUE"""),0.0)</f>
        <v>0</v>
      </c>
      <c r="AL30" s="44">
        <f>IFERROR(__xludf.DUMMYFUNCTION("""COMPUTED_VALUE"""),0.0)</f>
        <v>0</v>
      </c>
      <c r="AM30" s="44">
        <f>IFERROR(__xludf.DUMMYFUNCTION("""COMPUTED_VALUE"""),1.0)</f>
        <v>1</v>
      </c>
      <c r="AN30" s="44">
        <f>IFERROR(__xludf.DUMMYFUNCTION("""COMPUTED_VALUE"""),0.0)</f>
        <v>0</v>
      </c>
      <c r="AO30" s="44">
        <f>IFERROR(__xludf.DUMMYFUNCTION("""COMPUTED_VALUE"""),0.0)</f>
        <v>0</v>
      </c>
      <c r="AP30" s="44">
        <f>IFERROR(__xludf.DUMMYFUNCTION("""COMPUTED_VALUE"""),0.0)</f>
        <v>0</v>
      </c>
      <c r="AQ30" s="44">
        <f>IFERROR(__xludf.DUMMYFUNCTION("""COMPUTED_VALUE"""),0.0)</f>
        <v>0</v>
      </c>
      <c r="AR30" s="44">
        <f>IFERROR(__xludf.DUMMYFUNCTION("""COMPUTED_VALUE"""),12.0)</f>
        <v>12</v>
      </c>
      <c r="AS30" s="44">
        <f>IFERROR(__xludf.DUMMYFUNCTION("""COMPUTED_VALUE"""),1.0)</f>
        <v>1</v>
      </c>
      <c r="AT30" s="44">
        <f>IFERROR(__xludf.DUMMYFUNCTION("""COMPUTED_VALUE"""),0.0)</f>
        <v>0</v>
      </c>
      <c r="AU30" s="44">
        <f>IFERROR(__xludf.DUMMYFUNCTION("""COMPUTED_VALUE"""),81.0)</f>
        <v>81</v>
      </c>
      <c r="AV30" s="44">
        <f>IFERROR(__xludf.DUMMYFUNCTION("""COMPUTED_VALUE"""),7.0)</f>
        <v>7</v>
      </c>
      <c r="AW30" s="44">
        <f>IFERROR(__xludf.DUMMYFUNCTION("""COMPUTED_VALUE"""),2.0)</f>
        <v>2</v>
      </c>
      <c r="AX30" s="45">
        <f t="shared" si="2"/>
        <v>144</v>
      </c>
    </row>
    <row r="31" ht="15.75" customHeight="1">
      <c r="A31" s="46" t="s">
        <v>10</v>
      </c>
      <c r="B31" s="47" t="s">
        <v>103</v>
      </c>
      <c r="C31" s="48">
        <v>1.0</v>
      </c>
      <c r="D31" s="48">
        <v>293.0</v>
      </c>
      <c r="E31" s="49">
        <f>IFERROR(__xludf.DUMMYFUNCTION("""COMPUTED_VALUE"""),123.0)</f>
        <v>123</v>
      </c>
      <c r="F31" s="49">
        <f>IFERROR(__xludf.DUMMYFUNCTION("""COMPUTED_VALUE"""),4.0)</f>
        <v>4</v>
      </c>
      <c r="G31" s="49">
        <f>IFERROR(__xludf.DUMMYFUNCTION("""COMPUTED_VALUE"""),0.0)</f>
        <v>0</v>
      </c>
      <c r="H31" s="49">
        <f>IFERROR(__xludf.DUMMYFUNCTION("""COMPUTED_VALUE"""),123.0)</f>
        <v>123</v>
      </c>
      <c r="I31" s="44">
        <f>IFERROR(__xludf.DUMMYFUNCTION("""COMPUTED_VALUE"""),0.0)</f>
        <v>0</v>
      </c>
      <c r="J31" s="44">
        <f>IFERROR(__xludf.DUMMYFUNCTION("""COMPUTED_VALUE"""),0.0)</f>
        <v>0</v>
      </c>
      <c r="K31" s="44">
        <f>IFERROR(__xludf.DUMMYFUNCTION("""COMPUTED_VALUE"""),2.0)</f>
        <v>2</v>
      </c>
      <c r="L31" s="44">
        <f>IFERROR(__xludf.DUMMYFUNCTION("""COMPUTED_VALUE"""),0.0)</f>
        <v>0</v>
      </c>
      <c r="M31" s="44">
        <f>IFERROR(__xludf.DUMMYFUNCTION("""COMPUTED_VALUE"""),0.0)</f>
        <v>0</v>
      </c>
      <c r="N31" s="44">
        <f>IFERROR(__xludf.DUMMYFUNCTION("""COMPUTED_VALUE"""),0.0)</f>
        <v>0</v>
      </c>
      <c r="O31" s="44">
        <f>IFERROR(__xludf.DUMMYFUNCTION("""COMPUTED_VALUE"""),1.0)</f>
        <v>1</v>
      </c>
      <c r="P31" s="44">
        <f>IFERROR(__xludf.DUMMYFUNCTION("""COMPUTED_VALUE"""),0.0)</f>
        <v>0</v>
      </c>
      <c r="Q31" s="44">
        <f>IFERROR(__xludf.DUMMYFUNCTION("""COMPUTED_VALUE"""),5.0)</f>
        <v>5</v>
      </c>
      <c r="R31" s="44">
        <f>IFERROR(__xludf.DUMMYFUNCTION("""COMPUTED_VALUE"""),31.0)</f>
        <v>31</v>
      </c>
      <c r="S31" s="44">
        <f>IFERROR(__xludf.DUMMYFUNCTION("""COMPUTED_VALUE"""),0.0)</f>
        <v>0</v>
      </c>
      <c r="T31" s="44">
        <f>IFERROR(__xludf.DUMMYFUNCTION("""COMPUTED_VALUE"""),0.0)</f>
        <v>0</v>
      </c>
      <c r="U31" s="44">
        <f>IFERROR(__xludf.DUMMYFUNCTION("""COMPUTED_VALUE"""),0.0)</f>
        <v>0</v>
      </c>
      <c r="V31" s="44">
        <f>IFERROR(__xludf.DUMMYFUNCTION("""COMPUTED_VALUE"""),0.0)</f>
        <v>0</v>
      </c>
      <c r="W31" s="44">
        <f>IFERROR(__xludf.DUMMYFUNCTION("""COMPUTED_VALUE"""),0.0)</f>
        <v>0</v>
      </c>
      <c r="X31" s="44">
        <f>IFERROR(__xludf.DUMMYFUNCTION("""COMPUTED_VALUE"""),0.0)</f>
        <v>0</v>
      </c>
      <c r="Y31" s="44">
        <f>IFERROR(__xludf.DUMMYFUNCTION("""COMPUTED_VALUE"""),0.0)</f>
        <v>0</v>
      </c>
      <c r="Z31" s="44">
        <f>IFERROR(__xludf.DUMMYFUNCTION("""COMPUTED_VALUE"""),0.0)</f>
        <v>0</v>
      </c>
      <c r="AA31" s="44">
        <f>IFERROR(__xludf.DUMMYFUNCTION("""COMPUTED_VALUE"""),5.0)</f>
        <v>5</v>
      </c>
      <c r="AB31" s="44">
        <f>IFERROR(__xludf.DUMMYFUNCTION("""COMPUTED_VALUE"""),0.0)</f>
        <v>0</v>
      </c>
      <c r="AC31" s="44">
        <f>IFERROR(__xludf.DUMMYFUNCTION("""COMPUTED_VALUE"""),1.0)</f>
        <v>1</v>
      </c>
      <c r="AD31" s="44">
        <f>IFERROR(__xludf.DUMMYFUNCTION("""COMPUTED_VALUE"""),0.0)</f>
        <v>0</v>
      </c>
      <c r="AE31" s="44">
        <f>IFERROR(__xludf.DUMMYFUNCTION("""COMPUTED_VALUE"""),0.0)</f>
        <v>0</v>
      </c>
      <c r="AF31" s="44">
        <f>IFERROR(__xludf.DUMMYFUNCTION("""COMPUTED_VALUE"""),0.0)</f>
        <v>0</v>
      </c>
      <c r="AG31" s="44">
        <f>IFERROR(__xludf.DUMMYFUNCTION("""COMPUTED_VALUE"""),0.0)</f>
        <v>0</v>
      </c>
      <c r="AH31" s="44">
        <f>IFERROR(__xludf.DUMMYFUNCTION("""COMPUTED_VALUE"""),1.0)</f>
        <v>1</v>
      </c>
      <c r="AI31" s="44">
        <f>IFERROR(__xludf.DUMMYFUNCTION("""COMPUTED_VALUE"""),1.0)</f>
        <v>1</v>
      </c>
      <c r="AJ31" s="44">
        <f>IFERROR(__xludf.DUMMYFUNCTION("""COMPUTED_VALUE"""),0.0)</f>
        <v>0</v>
      </c>
      <c r="AK31" s="44">
        <f>IFERROR(__xludf.DUMMYFUNCTION("""COMPUTED_VALUE"""),1.0)</f>
        <v>1</v>
      </c>
      <c r="AL31" s="44">
        <f>IFERROR(__xludf.DUMMYFUNCTION("""COMPUTED_VALUE"""),0.0)</f>
        <v>0</v>
      </c>
      <c r="AM31" s="44">
        <f>IFERROR(__xludf.DUMMYFUNCTION("""COMPUTED_VALUE"""),8.0)</f>
        <v>8</v>
      </c>
      <c r="AN31" s="44">
        <f>IFERROR(__xludf.DUMMYFUNCTION("""COMPUTED_VALUE"""),0.0)</f>
        <v>0</v>
      </c>
      <c r="AO31" s="44">
        <f>IFERROR(__xludf.DUMMYFUNCTION("""COMPUTED_VALUE"""),0.0)</f>
        <v>0</v>
      </c>
      <c r="AP31" s="44">
        <f>IFERROR(__xludf.DUMMYFUNCTION("""COMPUTED_VALUE"""),0.0)</f>
        <v>0</v>
      </c>
      <c r="AQ31" s="44">
        <f>IFERROR(__xludf.DUMMYFUNCTION("""COMPUTED_VALUE"""),0.0)</f>
        <v>0</v>
      </c>
      <c r="AR31" s="44">
        <f>IFERROR(__xludf.DUMMYFUNCTION("""COMPUTED_VALUE"""),29.0)</f>
        <v>29</v>
      </c>
      <c r="AS31" s="44">
        <f>IFERROR(__xludf.DUMMYFUNCTION("""COMPUTED_VALUE"""),5.0)</f>
        <v>5</v>
      </c>
      <c r="AT31" s="44">
        <f>IFERROR(__xludf.DUMMYFUNCTION("""COMPUTED_VALUE"""),1.0)</f>
        <v>1</v>
      </c>
      <c r="AU31" s="44">
        <f>IFERROR(__xludf.DUMMYFUNCTION("""COMPUTED_VALUE"""),27.0)</f>
        <v>27</v>
      </c>
      <c r="AV31" s="44">
        <f>IFERROR(__xludf.DUMMYFUNCTION("""COMPUTED_VALUE"""),2.0)</f>
        <v>2</v>
      </c>
      <c r="AW31" s="44">
        <f>IFERROR(__xludf.DUMMYFUNCTION("""COMPUTED_VALUE"""),3.0)</f>
        <v>3</v>
      </c>
      <c r="AX31" s="45">
        <f t="shared" si="2"/>
        <v>123</v>
      </c>
    </row>
    <row r="32" ht="15.75" customHeight="1">
      <c r="A32" s="46" t="s">
        <v>10</v>
      </c>
      <c r="B32" s="47" t="s">
        <v>104</v>
      </c>
      <c r="C32" s="48">
        <v>1.0</v>
      </c>
      <c r="D32" s="48">
        <v>377.0</v>
      </c>
      <c r="E32" s="49"/>
      <c r="F32" s="49"/>
      <c r="G32" s="49"/>
      <c r="H32" s="49"/>
      <c r="I32" s="44">
        <f>IFERROR(__xludf.DUMMYFUNCTION("""COMPUTED_VALUE"""),0.0)</f>
        <v>0</v>
      </c>
      <c r="J32" s="44">
        <f>IFERROR(__xludf.DUMMYFUNCTION("""COMPUTED_VALUE"""),0.0)</f>
        <v>0</v>
      </c>
      <c r="K32" s="44">
        <f>IFERROR(__xludf.DUMMYFUNCTION("""COMPUTED_VALUE"""),0.0)</f>
        <v>0</v>
      </c>
      <c r="L32" s="44">
        <f>IFERROR(__xludf.DUMMYFUNCTION("""COMPUTED_VALUE"""),0.0)</f>
        <v>0</v>
      </c>
      <c r="M32" s="44">
        <f>IFERROR(__xludf.DUMMYFUNCTION("""COMPUTED_VALUE"""),0.0)</f>
        <v>0</v>
      </c>
      <c r="N32" s="44">
        <f>IFERROR(__xludf.DUMMYFUNCTION("""COMPUTED_VALUE"""),0.0)</f>
        <v>0</v>
      </c>
      <c r="O32" s="44">
        <f>IFERROR(__xludf.DUMMYFUNCTION("""COMPUTED_VALUE"""),0.0)</f>
        <v>0</v>
      </c>
      <c r="P32" s="44">
        <f>IFERROR(__xludf.DUMMYFUNCTION("""COMPUTED_VALUE"""),0.0)</f>
        <v>0</v>
      </c>
      <c r="Q32" s="44">
        <f>IFERROR(__xludf.DUMMYFUNCTION("""COMPUTED_VALUE"""),0.0)</f>
        <v>0</v>
      </c>
      <c r="R32" s="44">
        <f>IFERROR(__xludf.DUMMYFUNCTION("""COMPUTED_VALUE"""),0.0)</f>
        <v>0</v>
      </c>
      <c r="S32" s="44">
        <f>IFERROR(__xludf.DUMMYFUNCTION("""COMPUTED_VALUE"""),0.0)</f>
        <v>0</v>
      </c>
      <c r="T32" s="44">
        <f>IFERROR(__xludf.DUMMYFUNCTION("""COMPUTED_VALUE"""),0.0)</f>
        <v>0</v>
      </c>
      <c r="U32" s="44">
        <f>IFERROR(__xludf.DUMMYFUNCTION("""COMPUTED_VALUE"""),0.0)</f>
        <v>0</v>
      </c>
      <c r="V32" s="44">
        <f>IFERROR(__xludf.DUMMYFUNCTION("""COMPUTED_VALUE"""),0.0)</f>
        <v>0</v>
      </c>
      <c r="W32" s="44">
        <f>IFERROR(__xludf.DUMMYFUNCTION("""COMPUTED_VALUE"""),0.0)</f>
        <v>0</v>
      </c>
      <c r="X32" s="44">
        <f>IFERROR(__xludf.DUMMYFUNCTION("""COMPUTED_VALUE"""),0.0)</f>
        <v>0</v>
      </c>
      <c r="Y32" s="44">
        <f>IFERROR(__xludf.DUMMYFUNCTION("""COMPUTED_VALUE"""),0.0)</f>
        <v>0</v>
      </c>
      <c r="Z32" s="44">
        <f>IFERROR(__xludf.DUMMYFUNCTION("""COMPUTED_VALUE"""),0.0)</f>
        <v>0</v>
      </c>
      <c r="AA32" s="44">
        <f>IFERROR(__xludf.DUMMYFUNCTION("""COMPUTED_VALUE"""),0.0)</f>
        <v>0</v>
      </c>
      <c r="AB32" s="44">
        <f>IFERROR(__xludf.DUMMYFUNCTION("""COMPUTED_VALUE"""),0.0)</f>
        <v>0</v>
      </c>
      <c r="AC32" s="44">
        <f>IFERROR(__xludf.DUMMYFUNCTION("""COMPUTED_VALUE"""),0.0)</f>
        <v>0</v>
      </c>
      <c r="AD32" s="44">
        <f>IFERROR(__xludf.DUMMYFUNCTION("""COMPUTED_VALUE"""),0.0)</f>
        <v>0</v>
      </c>
      <c r="AE32" s="44">
        <f>IFERROR(__xludf.DUMMYFUNCTION("""COMPUTED_VALUE"""),0.0)</f>
        <v>0</v>
      </c>
      <c r="AF32" s="44">
        <f>IFERROR(__xludf.DUMMYFUNCTION("""COMPUTED_VALUE"""),0.0)</f>
        <v>0</v>
      </c>
      <c r="AG32" s="44">
        <f>IFERROR(__xludf.DUMMYFUNCTION("""COMPUTED_VALUE"""),0.0)</f>
        <v>0</v>
      </c>
      <c r="AH32" s="44">
        <f>IFERROR(__xludf.DUMMYFUNCTION("""COMPUTED_VALUE"""),0.0)</f>
        <v>0</v>
      </c>
      <c r="AI32" s="44">
        <f>IFERROR(__xludf.DUMMYFUNCTION("""COMPUTED_VALUE"""),0.0)</f>
        <v>0</v>
      </c>
      <c r="AJ32" s="44">
        <f>IFERROR(__xludf.DUMMYFUNCTION("""COMPUTED_VALUE"""),0.0)</f>
        <v>0</v>
      </c>
      <c r="AK32" s="44">
        <f>IFERROR(__xludf.DUMMYFUNCTION("""COMPUTED_VALUE"""),0.0)</f>
        <v>0</v>
      </c>
      <c r="AL32" s="44">
        <f>IFERROR(__xludf.DUMMYFUNCTION("""COMPUTED_VALUE"""),0.0)</f>
        <v>0</v>
      </c>
      <c r="AM32" s="44">
        <f>IFERROR(__xludf.DUMMYFUNCTION("""COMPUTED_VALUE"""),0.0)</f>
        <v>0</v>
      </c>
      <c r="AN32" s="44">
        <f>IFERROR(__xludf.DUMMYFUNCTION("""COMPUTED_VALUE"""),0.0)</f>
        <v>0</v>
      </c>
      <c r="AO32" s="44">
        <f>IFERROR(__xludf.DUMMYFUNCTION("""COMPUTED_VALUE"""),0.0)</f>
        <v>0</v>
      </c>
      <c r="AP32" s="44">
        <f>IFERROR(__xludf.DUMMYFUNCTION("""COMPUTED_VALUE"""),0.0)</f>
        <v>0</v>
      </c>
      <c r="AQ32" s="44">
        <f>IFERROR(__xludf.DUMMYFUNCTION("""COMPUTED_VALUE"""),0.0)</f>
        <v>0</v>
      </c>
      <c r="AR32" s="44">
        <f>IFERROR(__xludf.DUMMYFUNCTION("""COMPUTED_VALUE"""),48.0)</f>
        <v>48</v>
      </c>
      <c r="AS32" s="44">
        <f>IFERROR(__xludf.DUMMYFUNCTION("""COMPUTED_VALUE"""),0.0)</f>
        <v>0</v>
      </c>
      <c r="AT32" s="44">
        <f>IFERROR(__xludf.DUMMYFUNCTION("""COMPUTED_VALUE"""),0.0)</f>
        <v>0</v>
      </c>
      <c r="AU32" s="44">
        <f>IFERROR(__xludf.DUMMYFUNCTION("""COMPUTED_VALUE"""),18.0)</f>
        <v>18</v>
      </c>
      <c r="AV32" s="44">
        <f>IFERROR(__xludf.DUMMYFUNCTION("""COMPUTED_VALUE"""),0.0)</f>
        <v>0</v>
      </c>
      <c r="AW32" s="44">
        <f>IFERROR(__xludf.DUMMYFUNCTION("""COMPUTED_VALUE"""),0.0)</f>
        <v>0</v>
      </c>
      <c r="AX32" s="45">
        <f t="shared" si="2"/>
        <v>66</v>
      </c>
    </row>
    <row r="33" ht="15.75" customHeight="1">
      <c r="A33" s="46" t="s">
        <v>10</v>
      </c>
      <c r="B33" s="47" t="s">
        <v>105</v>
      </c>
      <c r="C33" s="48">
        <v>1.0</v>
      </c>
      <c r="D33" s="48">
        <v>253.0</v>
      </c>
      <c r="E33" s="49"/>
      <c r="F33" s="49"/>
      <c r="G33" s="49"/>
      <c r="H33" s="49"/>
      <c r="I33" s="44">
        <f>IFERROR(__xludf.DUMMYFUNCTION("""COMPUTED_VALUE"""),0.0)</f>
        <v>0</v>
      </c>
      <c r="J33" s="44">
        <f>IFERROR(__xludf.DUMMYFUNCTION("""COMPUTED_VALUE"""),0.0)</f>
        <v>0</v>
      </c>
      <c r="K33" s="44">
        <f>IFERROR(__xludf.DUMMYFUNCTION("""COMPUTED_VALUE"""),0.0)</f>
        <v>0</v>
      </c>
      <c r="L33" s="44">
        <f>IFERROR(__xludf.DUMMYFUNCTION("""COMPUTED_VALUE"""),0.0)</f>
        <v>0</v>
      </c>
      <c r="M33" s="44">
        <f>IFERROR(__xludf.DUMMYFUNCTION("""COMPUTED_VALUE"""),0.0)</f>
        <v>0</v>
      </c>
      <c r="N33" s="44">
        <f>IFERROR(__xludf.DUMMYFUNCTION("""COMPUTED_VALUE"""),0.0)</f>
        <v>0</v>
      </c>
      <c r="O33" s="44">
        <f>IFERROR(__xludf.DUMMYFUNCTION("""COMPUTED_VALUE"""),0.0)</f>
        <v>0</v>
      </c>
      <c r="P33" s="44">
        <f>IFERROR(__xludf.DUMMYFUNCTION("""COMPUTED_VALUE"""),0.0)</f>
        <v>0</v>
      </c>
      <c r="Q33" s="44">
        <f>IFERROR(__xludf.DUMMYFUNCTION("""COMPUTED_VALUE"""),0.0)</f>
        <v>0</v>
      </c>
      <c r="R33" s="44">
        <f>IFERROR(__xludf.DUMMYFUNCTION("""COMPUTED_VALUE"""),0.0)</f>
        <v>0</v>
      </c>
      <c r="S33" s="44">
        <f>IFERROR(__xludf.DUMMYFUNCTION("""COMPUTED_VALUE"""),0.0)</f>
        <v>0</v>
      </c>
      <c r="T33" s="44">
        <f>IFERROR(__xludf.DUMMYFUNCTION("""COMPUTED_VALUE"""),0.0)</f>
        <v>0</v>
      </c>
      <c r="U33" s="44">
        <f>IFERROR(__xludf.DUMMYFUNCTION("""COMPUTED_VALUE"""),0.0)</f>
        <v>0</v>
      </c>
      <c r="V33" s="44">
        <f>IFERROR(__xludf.DUMMYFUNCTION("""COMPUTED_VALUE"""),0.0)</f>
        <v>0</v>
      </c>
      <c r="W33" s="44">
        <f>IFERROR(__xludf.DUMMYFUNCTION("""COMPUTED_VALUE"""),0.0)</f>
        <v>0</v>
      </c>
      <c r="X33" s="44">
        <f>IFERROR(__xludf.DUMMYFUNCTION("""COMPUTED_VALUE"""),0.0)</f>
        <v>0</v>
      </c>
      <c r="Y33" s="44">
        <f>IFERROR(__xludf.DUMMYFUNCTION("""COMPUTED_VALUE"""),0.0)</f>
        <v>0</v>
      </c>
      <c r="Z33" s="44">
        <f>IFERROR(__xludf.DUMMYFUNCTION("""COMPUTED_VALUE"""),0.0)</f>
        <v>0</v>
      </c>
      <c r="AA33" s="44">
        <f>IFERROR(__xludf.DUMMYFUNCTION("""COMPUTED_VALUE"""),0.0)</f>
        <v>0</v>
      </c>
      <c r="AB33" s="44">
        <f>IFERROR(__xludf.DUMMYFUNCTION("""COMPUTED_VALUE"""),0.0)</f>
        <v>0</v>
      </c>
      <c r="AC33" s="44">
        <f>IFERROR(__xludf.DUMMYFUNCTION("""COMPUTED_VALUE"""),0.0)</f>
        <v>0</v>
      </c>
      <c r="AD33" s="44">
        <f>IFERROR(__xludf.DUMMYFUNCTION("""COMPUTED_VALUE"""),0.0)</f>
        <v>0</v>
      </c>
      <c r="AE33" s="44">
        <f>IFERROR(__xludf.DUMMYFUNCTION("""COMPUTED_VALUE"""),0.0)</f>
        <v>0</v>
      </c>
      <c r="AF33" s="44">
        <f>IFERROR(__xludf.DUMMYFUNCTION("""COMPUTED_VALUE"""),0.0)</f>
        <v>0</v>
      </c>
      <c r="AG33" s="44">
        <f>IFERROR(__xludf.DUMMYFUNCTION("""COMPUTED_VALUE"""),0.0)</f>
        <v>0</v>
      </c>
      <c r="AH33" s="44">
        <f>IFERROR(__xludf.DUMMYFUNCTION("""COMPUTED_VALUE"""),0.0)</f>
        <v>0</v>
      </c>
      <c r="AI33" s="44">
        <f>IFERROR(__xludf.DUMMYFUNCTION("""COMPUTED_VALUE"""),0.0)</f>
        <v>0</v>
      </c>
      <c r="AJ33" s="44">
        <f>IFERROR(__xludf.DUMMYFUNCTION("""COMPUTED_VALUE"""),0.0)</f>
        <v>0</v>
      </c>
      <c r="AK33" s="44">
        <f>IFERROR(__xludf.DUMMYFUNCTION("""COMPUTED_VALUE"""),0.0)</f>
        <v>0</v>
      </c>
      <c r="AL33" s="44">
        <f>IFERROR(__xludf.DUMMYFUNCTION("""COMPUTED_VALUE"""),0.0)</f>
        <v>0</v>
      </c>
      <c r="AM33" s="44">
        <f>IFERROR(__xludf.DUMMYFUNCTION("""COMPUTED_VALUE"""),2.0)</f>
        <v>2</v>
      </c>
      <c r="AN33" s="44">
        <f>IFERROR(__xludf.DUMMYFUNCTION("""COMPUTED_VALUE"""),0.0)</f>
        <v>0</v>
      </c>
      <c r="AO33" s="44">
        <f>IFERROR(__xludf.DUMMYFUNCTION("""COMPUTED_VALUE"""),0.0)</f>
        <v>0</v>
      </c>
      <c r="AP33" s="44">
        <f>IFERROR(__xludf.DUMMYFUNCTION("""COMPUTED_VALUE"""),0.0)</f>
        <v>0</v>
      </c>
      <c r="AQ33" s="44">
        <f>IFERROR(__xludf.DUMMYFUNCTION("""COMPUTED_VALUE"""),0.0)</f>
        <v>0</v>
      </c>
      <c r="AR33" s="44">
        <f>IFERROR(__xludf.DUMMYFUNCTION("""COMPUTED_VALUE"""),28.0)</f>
        <v>28</v>
      </c>
      <c r="AS33" s="44">
        <f>IFERROR(__xludf.DUMMYFUNCTION("""COMPUTED_VALUE"""),0.0)</f>
        <v>0</v>
      </c>
      <c r="AT33" s="44">
        <f>IFERROR(__xludf.DUMMYFUNCTION("""COMPUTED_VALUE"""),0.0)</f>
        <v>0</v>
      </c>
      <c r="AU33" s="44">
        <f>IFERROR(__xludf.DUMMYFUNCTION("""COMPUTED_VALUE"""),25.0)</f>
        <v>25</v>
      </c>
      <c r="AV33" s="44">
        <f>IFERROR(__xludf.DUMMYFUNCTION("""COMPUTED_VALUE"""),0.0)</f>
        <v>0</v>
      </c>
      <c r="AW33" s="44">
        <f>IFERROR(__xludf.DUMMYFUNCTION("""COMPUTED_VALUE"""),0.0)</f>
        <v>0</v>
      </c>
      <c r="AX33" s="45">
        <f t="shared" si="2"/>
        <v>55</v>
      </c>
    </row>
    <row r="34" ht="15.75" customHeight="1">
      <c r="A34" s="46" t="s">
        <v>10</v>
      </c>
      <c r="B34" s="47" t="s">
        <v>106</v>
      </c>
      <c r="C34" s="48">
        <v>1.0</v>
      </c>
      <c r="D34" s="48">
        <v>417.0</v>
      </c>
      <c r="E34" s="49">
        <f>IFERROR(__xludf.DUMMYFUNCTION("""COMPUTED_VALUE"""),165.0)</f>
        <v>165</v>
      </c>
      <c r="F34" s="49">
        <f>IFERROR(__xludf.DUMMYFUNCTION("""COMPUTED_VALUE"""),2.0)</f>
        <v>2</v>
      </c>
      <c r="G34" s="49">
        <f>IFERROR(__xludf.DUMMYFUNCTION("""COMPUTED_VALUE"""),2.0)</f>
        <v>2</v>
      </c>
      <c r="H34" s="49">
        <f>IFERROR(__xludf.DUMMYFUNCTION("""COMPUTED_VALUE"""),163.0)</f>
        <v>163</v>
      </c>
      <c r="I34" s="44">
        <f>IFERROR(__xludf.DUMMYFUNCTION("""COMPUTED_VALUE"""),2.0)</f>
        <v>2</v>
      </c>
      <c r="J34" s="44">
        <f>IFERROR(__xludf.DUMMYFUNCTION("""COMPUTED_VALUE"""),0.0)</f>
        <v>0</v>
      </c>
      <c r="K34" s="44">
        <f>IFERROR(__xludf.DUMMYFUNCTION("""COMPUTED_VALUE"""),1.0)</f>
        <v>1</v>
      </c>
      <c r="L34" s="44">
        <f>IFERROR(__xludf.DUMMYFUNCTION("""COMPUTED_VALUE"""),0.0)</f>
        <v>0</v>
      </c>
      <c r="M34" s="44">
        <f>IFERROR(__xludf.DUMMYFUNCTION("""COMPUTED_VALUE"""),0.0)</f>
        <v>0</v>
      </c>
      <c r="N34" s="44">
        <f>IFERROR(__xludf.DUMMYFUNCTION("""COMPUTED_VALUE"""),0.0)</f>
        <v>0</v>
      </c>
      <c r="O34" s="44">
        <f>IFERROR(__xludf.DUMMYFUNCTION("""COMPUTED_VALUE"""),0.0)</f>
        <v>0</v>
      </c>
      <c r="P34" s="44">
        <f>IFERROR(__xludf.DUMMYFUNCTION("""COMPUTED_VALUE"""),0.0)</f>
        <v>0</v>
      </c>
      <c r="Q34" s="44">
        <f>IFERROR(__xludf.DUMMYFUNCTION("""COMPUTED_VALUE"""),0.0)</f>
        <v>0</v>
      </c>
      <c r="R34" s="44">
        <f>IFERROR(__xludf.DUMMYFUNCTION("""COMPUTED_VALUE"""),18.0)</f>
        <v>18</v>
      </c>
      <c r="S34" s="44">
        <f>IFERROR(__xludf.DUMMYFUNCTION("""COMPUTED_VALUE"""),1.0)</f>
        <v>1</v>
      </c>
      <c r="T34" s="44">
        <f>IFERROR(__xludf.DUMMYFUNCTION("""COMPUTED_VALUE"""),0.0)</f>
        <v>0</v>
      </c>
      <c r="U34" s="44">
        <f>IFERROR(__xludf.DUMMYFUNCTION("""COMPUTED_VALUE"""),0.0)</f>
        <v>0</v>
      </c>
      <c r="V34" s="44">
        <f>IFERROR(__xludf.DUMMYFUNCTION("""COMPUTED_VALUE"""),0.0)</f>
        <v>0</v>
      </c>
      <c r="W34" s="44">
        <f>IFERROR(__xludf.DUMMYFUNCTION("""COMPUTED_VALUE"""),0.0)</f>
        <v>0</v>
      </c>
      <c r="X34" s="44">
        <f>IFERROR(__xludf.DUMMYFUNCTION("""COMPUTED_VALUE"""),0.0)</f>
        <v>0</v>
      </c>
      <c r="Y34" s="44">
        <f>IFERROR(__xludf.DUMMYFUNCTION("""COMPUTED_VALUE"""),0.0)</f>
        <v>0</v>
      </c>
      <c r="Z34" s="44">
        <f>IFERROR(__xludf.DUMMYFUNCTION("""COMPUTED_VALUE"""),0.0)</f>
        <v>0</v>
      </c>
      <c r="AA34" s="44">
        <f>IFERROR(__xludf.DUMMYFUNCTION("""COMPUTED_VALUE"""),0.0)</f>
        <v>0</v>
      </c>
      <c r="AB34" s="44">
        <f>IFERROR(__xludf.DUMMYFUNCTION("""COMPUTED_VALUE"""),0.0)</f>
        <v>0</v>
      </c>
      <c r="AC34" s="44">
        <f>IFERROR(__xludf.DUMMYFUNCTION("""COMPUTED_VALUE"""),2.0)</f>
        <v>2</v>
      </c>
      <c r="AD34" s="44">
        <f>IFERROR(__xludf.DUMMYFUNCTION("""COMPUTED_VALUE"""),1.0)</f>
        <v>1</v>
      </c>
      <c r="AE34" s="44">
        <f>IFERROR(__xludf.DUMMYFUNCTION("""COMPUTED_VALUE"""),1.0)</f>
        <v>1</v>
      </c>
      <c r="AF34" s="44">
        <f>IFERROR(__xludf.DUMMYFUNCTION("""COMPUTED_VALUE"""),1.0)</f>
        <v>1</v>
      </c>
      <c r="AG34" s="44">
        <f>IFERROR(__xludf.DUMMYFUNCTION("""COMPUTED_VALUE"""),0.0)</f>
        <v>0</v>
      </c>
      <c r="AH34" s="44">
        <f>IFERROR(__xludf.DUMMYFUNCTION("""COMPUTED_VALUE"""),1.0)</f>
        <v>1</v>
      </c>
      <c r="AI34" s="44">
        <f>IFERROR(__xludf.DUMMYFUNCTION("""COMPUTED_VALUE"""),0.0)</f>
        <v>0</v>
      </c>
      <c r="AJ34" s="44">
        <f>IFERROR(__xludf.DUMMYFUNCTION("""COMPUTED_VALUE"""),0.0)</f>
        <v>0</v>
      </c>
      <c r="AK34" s="44">
        <f>IFERROR(__xludf.DUMMYFUNCTION("""COMPUTED_VALUE"""),2.0)</f>
        <v>2</v>
      </c>
      <c r="AL34" s="44">
        <f>IFERROR(__xludf.DUMMYFUNCTION("""COMPUTED_VALUE"""),1.0)</f>
        <v>1</v>
      </c>
      <c r="AM34" s="44">
        <f>IFERROR(__xludf.DUMMYFUNCTION("""COMPUTED_VALUE"""),14.0)</f>
        <v>14</v>
      </c>
      <c r="AN34" s="44">
        <f>IFERROR(__xludf.DUMMYFUNCTION("""COMPUTED_VALUE"""),0.0)</f>
        <v>0</v>
      </c>
      <c r="AO34" s="44">
        <f>IFERROR(__xludf.DUMMYFUNCTION("""COMPUTED_VALUE"""),0.0)</f>
        <v>0</v>
      </c>
      <c r="AP34" s="44">
        <f>IFERROR(__xludf.DUMMYFUNCTION("""COMPUTED_VALUE"""),2.0)</f>
        <v>2</v>
      </c>
      <c r="AQ34" s="44">
        <f>IFERROR(__xludf.DUMMYFUNCTION("""COMPUTED_VALUE"""),0.0)</f>
        <v>0</v>
      </c>
      <c r="AR34" s="44">
        <f>IFERROR(__xludf.DUMMYFUNCTION("""COMPUTED_VALUE"""),22.0)</f>
        <v>22</v>
      </c>
      <c r="AS34" s="44">
        <f>IFERROR(__xludf.DUMMYFUNCTION("""COMPUTED_VALUE"""),1.0)</f>
        <v>1</v>
      </c>
      <c r="AT34" s="44">
        <f>IFERROR(__xludf.DUMMYFUNCTION("""COMPUTED_VALUE"""),0.0)</f>
        <v>0</v>
      </c>
      <c r="AU34" s="44">
        <f>IFERROR(__xludf.DUMMYFUNCTION("""COMPUTED_VALUE"""),88.0)</f>
        <v>88</v>
      </c>
      <c r="AV34" s="44">
        <f>IFERROR(__xludf.DUMMYFUNCTION("""COMPUTED_VALUE"""),4.0)</f>
        <v>4</v>
      </c>
      <c r="AW34" s="44">
        <f>IFERROR(__xludf.DUMMYFUNCTION("""COMPUTED_VALUE"""),1.0)</f>
        <v>1</v>
      </c>
      <c r="AX34" s="45">
        <f t="shared" si="2"/>
        <v>163</v>
      </c>
    </row>
    <row r="35" ht="15.75" customHeight="1">
      <c r="A35" s="46" t="s">
        <v>10</v>
      </c>
      <c r="B35" s="47" t="s">
        <v>106</v>
      </c>
      <c r="C35" s="48">
        <v>2.0</v>
      </c>
      <c r="D35" s="48">
        <v>417.0</v>
      </c>
      <c r="E35" s="49">
        <f>IFERROR(__xludf.DUMMYFUNCTION("""COMPUTED_VALUE"""),162.0)</f>
        <v>162</v>
      </c>
      <c r="F35" s="49">
        <f>IFERROR(__xludf.DUMMYFUNCTION("""COMPUTED_VALUE"""),3.0)</f>
        <v>3</v>
      </c>
      <c r="G35" s="49">
        <f>IFERROR(__xludf.DUMMYFUNCTION("""COMPUTED_VALUE"""),2.0)</f>
        <v>2</v>
      </c>
      <c r="H35" s="49">
        <f>IFERROR(__xludf.DUMMYFUNCTION("""COMPUTED_VALUE"""),160.0)</f>
        <v>160</v>
      </c>
      <c r="I35" s="44">
        <f>IFERROR(__xludf.DUMMYFUNCTION("""COMPUTED_VALUE"""),1.0)</f>
        <v>1</v>
      </c>
      <c r="J35" s="44">
        <f>IFERROR(__xludf.DUMMYFUNCTION("""COMPUTED_VALUE"""),0.0)</f>
        <v>0</v>
      </c>
      <c r="K35" s="44">
        <f>IFERROR(__xludf.DUMMYFUNCTION("""COMPUTED_VALUE"""),4.0)</f>
        <v>4</v>
      </c>
      <c r="L35" s="44">
        <f>IFERROR(__xludf.DUMMYFUNCTION("""COMPUTED_VALUE"""),0.0)</f>
        <v>0</v>
      </c>
      <c r="M35" s="44">
        <f>IFERROR(__xludf.DUMMYFUNCTION("""COMPUTED_VALUE"""),3.0)</f>
        <v>3</v>
      </c>
      <c r="N35" s="44">
        <f>IFERROR(__xludf.DUMMYFUNCTION("""COMPUTED_VALUE"""),0.0)</f>
        <v>0</v>
      </c>
      <c r="O35" s="44">
        <f>IFERROR(__xludf.DUMMYFUNCTION("""COMPUTED_VALUE"""),0.0)</f>
        <v>0</v>
      </c>
      <c r="P35" s="44">
        <f>IFERROR(__xludf.DUMMYFUNCTION("""COMPUTED_VALUE"""),2.0)</f>
        <v>2</v>
      </c>
      <c r="Q35" s="44">
        <f>IFERROR(__xludf.DUMMYFUNCTION("""COMPUTED_VALUE"""),0.0)</f>
        <v>0</v>
      </c>
      <c r="R35" s="44">
        <f>IFERROR(__xludf.DUMMYFUNCTION("""COMPUTED_VALUE"""),11.0)</f>
        <v>11</v>
      </c>
      <c r="S35" s="44">
        <f>IFERROR(__xludf.DUMMYFUNCTION("""COMPUTED_VALUE"""),1.0)</f>
        <v>1</v>
      </c>
      <c r="T35" s="44">
        <f>IFERROR(__xludf.DUMMYFUNCTION("""COMPUTED_VALUE"""),0.0)</f>
        <v>0</v>
      </c>
      <c r="U35" s="44">
        <f>IFERROR(__xludf.DUMMYFUNCTION("""COMPUTED_VALUE"""),0.0)</f>
        <v>0</v>
      </c>
      <c r="V35" s="44">
        <f>IFERROR(__xludf.DUMMYFUNCTION("""COMPUTED_VALUE"""),0.0)</f>
        <v>0</v>
      </c>
      <c r="W35" s="44">
        <f>IFERROR(__xludf.DUMMYFUNCTION("""COMPUTED_VALUE"""),0.0)</f>
        <v>0</v>
      </c>
      <c r="X35" s="44">
        <f>IFERROR(__xludf.DUMMYFUNCTION("""COMPUTED_VALUE"""),0.0)</f>
        <v>0</v>
      </c>
      <c r="Y35" s="44">
        <f>IFERROR(__xludf.DUMMYFUNCTION("""COMPUTED_VALUE"""),2.0)</f>
        <v>2</v>
      </c>
      <c r="Z35" s="44">
        <f>IFERROR(__xludf.DUMMYFUNCTION("""COMPUTED_VALUE"""),0.0)</f>
        <v>0</v>
      </c>
      <c r="AA35" s="44">
        <f>IFERROR(__xludf.DUMMYFUNCTION("""COMPUTED_VALUE"""),2.0)</f>
        <v>2</v>
      </c>
      <c r="AB35" s="44">
        <f>IFERROR(__xludf.DUMMYFUNCTION("""COMPUTED_VALUE"""),0.0)</f>
        <v>0</v>
      </c>
      <c r="AC35" s="44">
        <f>IFERROR(__xludf.DUMMYFUNCTION("""COMPUTED_VALUE"""),0.0)</f>
        <v>0</v>
      </c>
      <c r="AD35" s="44">
        <f>IFERROR(__xludf.DUMMYFUNCTION("""COMPUTED_VALUE"""),0.0)</f>
        <v>0</v>
      </c>
      <c r="AE35" s="44">
        <f>IFERROR(__xludf.DUMMYFUNCTION("""COMPUTED_VALUE"""),0.0)</f>
        <v>0</v>
      </c>
      <c r="AF35" s="44">
        <f>IFERROR(__xludf.DUMMYFUNCTION("""COMPUTED_VALUE"""),0.0)</f>
        <v>0</v>
      </c>
      <c r="AG35" s="44">
        <f>IFERROR(__xludf.DUMMYFUNCTION("""COMPUTED_VALUE"""),0.0)</f>
        <v>0</v>
      </c>
      <c r="AH35" s="44">
        <f>IFERROR(__xludf.DUMMYFUNCTION("""COMPUTED_VALUE"""),0.0)</f>
        <v>0</v>
      </c>
      <c r="AI35" s="44">
        <f>IFERROR(__xludf.DUMMYFUNCTION("""COMPUTED_VALUE"""),0.0)</f>
        <v>0</v>
      </c>
      <c r="AJ35" s="44">
        <f>IFERROR(__xludf.DUMMYFUNCTION("""COMPUTED_VALUE"""),1.0)</f>
        <v>1</v>
      </c>
      <c r="AK35" s="44">
        <f>IFERROR(__xludf.DUMMYFUNCTION("""COMPUTED_VALUE"""),0.0)</f>
        <v>0</v>
      </c>
      <c r="AL35" s="44">
        <f>IFERROR(__xludf.DUMMYFUNCTION("""COMPUTED_VALUE"""),1.0)</f>
        <v>1</v>
      </c>
      <c r="AM35" s="44">
        <f>IFERROR(__xludf.DUMMYFUNCTION("""COMPUTED_VALUE"""),13.0)</f>
        <v>13</v>
      </c>
      <c r="AN35" s="44">
        <f>IFERROR(__xludf.DUMMYFUNCTION("""COMPUTED_VALUE"""),0.0)</f>
        <v>0</v>
      </c>
      <c r="AO35" s="44">
        <f>IFERROR(__xludf.DUMMYFUNCTION("""COMPUTED_VALUE"""),1.0)</f>
        <v>1</v>
      </c>
      <c r="AP35" s="44">
        <f>IFERROR(__xludf.DUMMYFUNCTION("""COMPUTED_VALUE"""),0.0)</f>
        <v>0</v>
      </c>
      <c r="AQ35" s="44">
        <f>IFERROR(__xludf.DUMMYFUNCTION("""COMPUTED_VALUE"""),0.0)</f>
        <v>0</v>
      </c>
      <c r="AR35" s="44">
        <f>IFERROR(__xludf.DUMMYFUNCTION("""COMPUTED_VALUE"""),21.0)</f>
        <v>21</v>
      </c>
      <c r="AS35" s="44">
        <f>IFERROR(__xludf.DUMMYFUNCTION("""COMPUTED_VALUE"""),1.0)</f>
        <v>1</v>
      </c>
      <c r="AT35" s="44">
        <f>IFERROR(__xludf.DUMMYFUNCTION("""COMPUTED_VALUE"""),0.0)</f>
        <v>0</v>
      </c>
      <c r="AU35" s="44">
        <f>IFERROR(__xludf.DUMMYFUNCTION("""COMPUTED_VALUE"""),91.0)</f>
        <v>91</v>
      </c>
      <c r="AV35" s="44">
        <f>IFERROR(__xludf.DUMMYFUNCTION("""COMPUTED_VALUE"""),3.0)</f>
        <v>3</v>
      </c>
      <c r="AW35" s="44">
        <f>IFERROR(__xludf.DUMMYFUNCTION("""COMPUTED_VALUE"""),1.0)</f>
        <v>1</v>
      </c>
      <c r="AX35" s="45">
        <f t="shared" si="2"/>
        <v>159</v>
      </c>
    </row>
    <row r="36" ht="15.75" customHeight="1">
      <c r="A36" s="46" t="s">
        <v>10</v>
      </c>
      <c r="B36" s="47" t="s">
        <v>107</v>
      </c>
      <c r="C36" s="48">
        <v>1.0</v>
      </c>
      <c r="D36" s="48">
        <v>352.0</v>
      </c>
      <c r="E36" s="49"/>
      <c r="F36" s="49"/>
      <c r="G36" s="49"/>
      <c r="H36" s="49"/>
      <c r="I36" s="44">
        <f>IFERROR(__xludf.DUMMYFUNCTION("""COMPUTED_VALUE"""),0.0)</f>
        <v>0</v>
      </c>
      <c r="J36" s="44">
        <f>IFERROR(__xludf.DUMMYFUNCTION("""COMPUTED_VALUE"""),0.0)</f>
        <v>0</v>
      </c>
      <c r="K36" s="44">
        <f>IFERROR(__xludf.DUMMYFUNCTION("""COMPUTED_VALUE"""),0.0)</f>
        <v>0</v>
      </c>
      <c r="L36" s="44">
        <f>IFERROR(__xludf.DUMMYFUNCTION("""COMPUTED_VALUE"""),0.0)</f>
        <v>0</v>
      </c>
      <c r="M36" s="44">
        <f>IFERROR(__xludf.DUMMYFUNCTION("""COMPUTED_VALUE"""),0.0)</f>
        <v>0</v>
      </c>
      <c r="N36" s="44">
        <f>IFERROR(__xludf.DUMMYFUNCTION("""COMPUTED_VALUE"""),0.0)</f>
        <v>0</v>
      </c>
      <c r="O36" s="44">
        <f>IFERROR(__xludf.DUMMYFUNCTION("""COMPUTED_VALUE"""),0.0)</f>
        <v>0</v>
      </c>
      <c r="P36" s="44">
        <f>IFERROR(__xludf.DUMMYFUNCTION("""COMPUTED_VALUE"""),0.0)</f>
        <v>0</v>
      </c>
      <c r="Q36" s="44">
        <f>IFERROR(__xludf.DUMMYFUNCTION("""COMPUTED_VALUE"""),0.0)</f>
        <v>0</v>
      </c>
      <c r="R36" s="44">
        <f>IFERROR(__xludf.DUMMYFUNCTION("""COMPUTED_VALUE"""),12.0)</f>
        <v>12</v>
      </c>
      <c r="S36" s="44">
        <f>IFERROR(__xludf.DUMMYFUNCTION("""COMPUTED_VALUE"""),0.0)</f>
        <v>0</v>
      </c>
      <c r="T36" s="44">
        <f>IFERROR(__xludf.DUMMYFUNCTION("""COMPUTED_VALUE"""),0.0)</f>
        <v>0</v>
      </c>
      <c r="U36" s="44">
        <f>IFERROR(__xludf.DUMMYFUNCTION("""COMPUTED_VALUE"""),0.0)</f>
        <v>0</v>
      </c>
      <c r="V36" s="44">
        <f>IFERROR(__xludf.DUMMYFUNCTION("""COMPUTED_VALUE"""),0.0)</f>
        <v>0</v>
      </c>
      <c r="W36" s="44">
        <f>IFERROR(__xludf.DUMMYFUNCTION("""COMPUTED_VALUE"""),0.0)</f>
        <v>0</v>
      </c>
      <c r="X36" s="44">
        <f>IFERROR(__xludf.DUMMYFUNCTION("""COMPUTED_VALUE"""),0.0)</f>
        <v>0</v>
      </c>
      <c r="Y36" s="44">
        <f>IFERROR(__xludf.DUMMYFUNCTION("""COMPUTED_VALUE"""),0.0)</f>
        <v>0</v>
      </c>
      <c r="Z36" s="44">
        <f>IFERROR(__xludf.DUMMYFUNCTION("""COMPUTED_VALUE"""),0.0)</f>
        <v>0</v>
      </c>
      <c r="AA36" s="44">
        <f>IFERROR(__xludf.DUMMYFUNCTION("""COMPUTED_VALUE"""),0.0)</f>
        <v>0</v>
      </c>
      <c r="AB36" s="44">
        <f>IFERROR(__xludf.DUMMYFUNCTION("""COMPUTED_VALUE"""),0.0)</f>
        <v>0</v>
      </c>
      <c r="AC36" s="44">
        <f>IFERROR(__xludf.DUMMYFUNCTION("""COMPUTED_VALUE"""),0.0)</f>
        <v>0</v>
      </c>
      <c r="AD36" s="44">
        <f>IFERROR(__xludf.DUMMYFUNCTION("""COMPUTED_VALUE"""),0.0)</f>
        <v>0</v>
      </c>
      <c r="AE36" s="44">
        <f>IFERROR(__xludf.DUMMYFUNCTION("""COMPUTED_VALUE"""),0.0)</f>
        <v>0</v>
      </c>
      <c r="AF36" s="44">
        <f>IFERROR(__xludf.DUMMYFUNCTION("""COMPUTED_VALUE"""),0.0)</f>
        <v>0</v>
      </c>
      <c r="AG36" s="44">
        <f>IFERROR(__xludf.DUMMYFUNCTION("""COMPUTED_VALUE"""),0.0)</f>
        <v>0</v>
      </c>
      <c r="AH36" s="44">
        <f>IFERROR(__xludf.DUMMYFUNCTION("""COMPUTED_VALUE"""),0.0)</f>
        <v>0</v>
      </c>
      <c r="AI36" s="44">
        <f>IFERROR(__xludf.DUMMYFUNCTION("""COMPUTED_VALUE"""),0.0)</f>
        <v>0</v>
      </c>
      <c r="AJ36" s="44">
        <f>IFERROR(__xludf.DUMMYFUNCTION("""COMPUTED_VALUE"""),0.0)</f>
        <v>0</v>
      </c>
      <c r="AK36" s="44">
        <f>IFERROR(__xludf.DUMMYFUNCTION("""COMPUTED_VALUE"""),0.0)</f>
        <v>0</v>
      </c>
      <c r="AL36" s="44">
        <f>IFERROR(__xludf.DUMMYFUNCTION("""COMPUTED_VALUE"""),0.0)</f>
        <v>0</v>
      </c>
      <c r="AM36" s="44">
        <f>IFERROR(__xludf.DUMMYFUNCTION("""COMPUTED_VALUE"""),4.0)</f>
        <v>4</v>
      </c>
      <c r="AN36" s="44">
        <f>IFERROR(__xludf.DUMMYFUNCTION("""COMPUTED_VALUE"""),0.0)</f>
        <v>0</v>
      </c>
      <c r="AO36" s="44">
        <f>IFERROR(__xludf.DUMMYFUNCTION("""COMPUTED_VALUE"""),0.0)</f>
        <v>0</v>
      </c>
      <c r="AP36" s="44">
        <f>IFERROR(__xludf.DUMMYFUNCTION("""COMPUTED_VALUE"""),0.0)</f>
        <v>0</v>
      </c>
      <c r="AQ36" s="44">
        <f>IFERROR(__xludf.DUMMYFUNCTION("""COMPUTED_VALUE"""),0.0)</f>
        <v>0</v>
      </c>
      <c r="AR36" s="44">
        <f>IFERROR(__xludf.DUMMYFUNCTION("""COMPUTED_VALUE"""),130.0)</f>
        <v>130</v>
      </c>
      <c r="AS36" s="44">
        <f>IFERROR(__xludf.DUMMYFUNCTION("""COMPUTED_VALUE"""),0.0)</f>
        <v>0</v>
      </c>
      <c r="AT36" s="44">
        <f>IFERROR(__xludf.DUMMYFUNCTION("""COMPUTED_VALUE"""),0.0)</f>
        <v>0</v>
      </c>
      <c r="AU36" s="44">
        <f>IFERROR(__xludf.DUMMYFUNCTION("""COMPUTED_VALUE"""),43.0)</f>
        <v>43</v>
      </c>
      <c r="AV36" s="44">
        <f>IFERROR(__xludf.DUMMYFUNCTION("""COMPUTED_VALUE"""),0.0)</f>
        <v>0</v>
      </c>
      <c r="AW36" s="44">
        <f>IFERROR(__xludf.DUMMYFUNCTION("""COMPUTED_VALUE"""),0.0)</f>
        <v>0</v>
      </c>
      <c r="AX36" s="45">
        <f t="shared" si="2"/>
        <v>189</v>
      </c>
    </row>
    <row r="37" ht="15.75" customHeight="1">
      <c r="A37" s="46" t="s">
        <v>10</v>
      </c>
      <c r="B37" s="47" t="s">
        <v>108</v>
      </c>
      <c r="C37" s="48">
        <v>1.0</v>
      </c>
      <c r="D37" s="48">
        <v>527.0</v>
      </c>
      <c r="E37" s="49"/>
      <c r="F37" s="49"/>
      <c r="G37" s="49"/>
      <c r="H37" s="49"/>
      <c r="I37" s="44">
        <f>IFERROR(__xludf.DUMMYFUNCTION("""COMPUTED_VALUE"""),0.0)</f>
        <v>0</v>
      </c>
      <c r="J37" s="44">
        <f>IFERROR(__xludf.DUMMYFUNCTION("""COMPUTED_VALUE"""),0.0)</f>
        <v>0</v>
      </c>
      <c r="K37" s="44">
        <f>IFERROR(__xludf.DUMMYFUNCTION("""COMPUTED_VALUE"""),0.0)</f>
        <v>0</v>
      </c>
      <c r="L37" s="44">
        <f>IFERROR(__xludf.DUMMYFUNCTION("""COMPUTED_VALUE"""),0.0)</f>
        <v>0</v>
      </c>
      <c r="M37" s="44">
        <f>IFERROR(__xludf.DUMMYFUNCTION("""COMPUTED_VALUE"""),0.0)</f>
        <v>0</v>
      </c>
      <c r="N37" s="44">
        <f>IFERROR(__xludf.DUMMYFUNCTION("""COMPUTED_VALUE"""),0.0)</f>
        <v>0</v>
      </c>
      <c r="O37" s="44">
        <f>IFERROR(__xludf.DUMMYFUNCTION("""COMPUTED_VALUE"""),0.0)</f>
        <v>0</v>
      </c>
      <c r="P37" s="44">
        <f>IFERROR(__xludf.DUMMYFUNCTION("""COMPUTED_VALUE"""),0.0)</f>
        <v>0</v>
      </c>
      <c r="Q37" s="44">
        <f>IFERROR(__xludf.DUMMYFUNCTION("""COMPUTED_VALUE"""),0.0)</f>
        <v>0</v>
      </c>
      <c r="R37" s="44">
        <f>IFERROR(__xludf.DUMMYFUNCTION("""COMPUTED_VALUE"""),0.0)</f>
        <v>0</v>
      </c>
      <c r="S37" s="44">
        <f>IFERROR(__xludf.DUMMYFUNCTION("""COMPUTED_VALUE"""),0.0)</f>
        <v>0</v>
      </c>
      <c r="T37" s="44">
        <f>IFERROR(__xludf.DUMMYFUNCTION("""COMPUTED_VALUE"""),0.0)</f>
        <v>0</v>
      </c>
      <c r="U37" s="44">
        <f>IFERROR(__xludf.DUMMYFUNCTION("""COMPUTED_VALUE"""),0.0)</f>
        <v>0</v>
      </c>
      <c r="V37" s="44">
        <f>IFERROR(__xludf.DUMMYFUNCTION("""COMPUTED_VALUE"""),0.0)</f>
        <v>0</v>
      </c>
      <c r="W37" s="44">
        <f>IFERROR(__xludf.DUMMYFUNCTION("""COMPUTED_VALUE"""),0.0)</f>
        <v>0</v>
      </c>
      <c r="X37" s="44">
        <f>IFERROR(__xludf.DUMMYFUNCTION("""COMPUTED_VALUE"""),0.0)</f>
        <v>0</v>
      </c>
      <c r="Y37" s="44">
        <f>IFERROR(__xludf.DUMMYFUNCTION("""COMPUTED_VALUE"""),0.0)</f>
        <v>0</v>
      </c>
      <c r="Z37" s="44">
        <f>IFERROR(__xludf.DUMMYFUNCTION("""COMPUTED_VALUE"""),0.0)</f>
        <v>0</v>
      </c>
      <c r="AA37" s="44">
        <f>IFERROR(__xludf.DUMMYFUNCTION("""COMPUTED_VALUE"""),0.0)</f>
        <v>0</v>
      </c>
      <c r="AB37" s="44">
        <f>IFERROR(__xludf.DUMMYFUNCTION("""COMPUTED_VALUE"""),0.0)</f>
        <v>0</v>
      </c>
      <c r="AC37" s="44">
        <f>IFERROR(__xludf.DUMMYFUNCTION("""COMPUTED_VALUE"""),0.0)</f>
        <v>0</v>
      </c>
      <c r="AD37" s="44">
        <f>IFERROR(__xludf.DUMMYFUNCTION("""COMPUTED_VALUE"""),0.0)</f>
        <v>0</v>
      </c>
      <c r="AE37" s="44">
        <f>IFERROR(__xludf.DUMMYFUNCTION("""COMPUTED_VALUE"""),0.0)</f>
        <v>0</v>
      </c>
      <c r="AF37" s="44">
        <f>IFERROR(__xludf.DUMMYFUNCTION("""COMPUTED_VALUE"""),0.0)</f>
        <v>0</v>
      </c>
      <c r="AG37" s="44">
        <f>IFERROR(__xludf.DUMMYFUNCTION("""COMPUTED_VALUE"""),0.0)</f>
        <v>0</v>
      </c>
      <c r="AH37" s="44">
        <f>IFERROR(__xludf.DUMMYFUNCTION("""COMPUTED_VALUE"""),0.0)</f>
        <v>0</v>
      </c>
      <c r="AI37" s="44">
        <f>IFERROR(__xludf.DUMMYFUNCTION("""COMPUTED_VALUE"""),0.0)</f>
        <v>0</v>
      </c>
      <c r="AJ37" s="44">
        <f>IFERROR(__xludf.DUMMYFUNCTION("""COMPUTED_VALUE"""),0.0)</f>
        <v>0</v>
      </c>
      <c r="AK37" s="44">
        <f>IFERROR(__xludf.DUMMYFUNCTION("""COMPUTED_VALUE"""),0.0)</f>
        <v>0</v>
      </c>
      <c r="AL37" s="44">
        <f>IFERROR(__xludf.DUMMYFUNCTION("""COMPUTED_VALUE"""),0.0)</f>
        <v>0</v>
      </c>
      <c r="AM37" s="44">
        <f>IFERROR(__xludf.DUMMYFUNCTION("""COMPUTED_VALUE"""),57.0)</f>
        <v>57</v>
      </c>
      <c r="AN37" s="44">
        <f>IFERROR(__xludf.DUMMYFUNCTION("""COMPUTED_VALUE"""),0.0)</f>
        <v>0</v>
      </c>
      <c r="AO37" s="44">
        <f>IFERROR(__xludf.DUMMYFUNCTION("""COMPUTED_VALUE"""),0.0)</f>
        <v>0</v>
      </c>
      <c r="AP37" s="44">
        <f>IFERROR(__xludf.DUMMYFUNCTION("""COMPUTED_VALUE"""),0.0)</f>
        <v>0</v>
      </c>
      <c r="AQ37" s="44">
        <f>IFERROR(__xludf.DUMMYFUNCTION("""COMPUTED_VALUE"""),0.0)</f>
        <v>0</v>
      </c>
      <c r="AR37" s="44">
        <f>IFERROR(__xludf.DUMMYFUNCTION("""COMPUTED_VALUE"""),65.0)</f>
        <v>65</v>
      </c>
      <c r="AS37" s="44">
        <f>IFERROR(__xludf.DUMMYFUNCTION("""COMPUTED_VALUE"""),0.0)</f>
        <v>0</v>
      </c>
      <c r="AT37" s="44">
        <f>IFERROR(__xludf.DUMMYFUNCTION("""COMPUTED_VALUE"""),0.0)</f>
        <v>0</v>
      </c>
      <c r="AU37" s="44">
        <f>IFERROR(__xludf.DUMMYFUNCTION("""COMPUTED_VALUE"""),31.0)</f>
        <v>31</v>
      </c>
      <c r="AV37" s="44">
        <f>IFERROR(__xludf.DUMMYFUNCTION("""COMPUTED_VALUE"""),0.0)</f>
        <v>0</v>
      </c>
      <c r="AW37" s="44">
        <f>IFERROR(__xludf.DUMMYFUNCTION("""COMPUTED_VALUE"""),0.0)</f>
        <v>0</v>
      </c>
      <c r="AX37" s="45">
        <f t="shared" si="2"/>
        <v>153</v>
      </c>
    </row>
    <row r="38" ht="15.75" customHeight="1">
      <c r="A38" s="46" t="s">
        <v>10</v>
      </c>
      <c r="B38" s="47" t="s">
        <v>109</v>
      </c>
      <c r="C38" s="48">
        <v>1.0</v>
      </c>
      <c r="D38" s="48">
        <v>564.0</v>
      </c>
      <c r="E38" s="49">
        <f>IFERROR(__xludf.DUMMYFUNCTION("""COMPUTED_VALUE"""),236.0)</f>
        <v>236</v>
      </c>
      <c r="F38" s="49">
        <f>IFERROR(__xludf.DUMMYFUNCTION("""COMPUTED_VALUE"""),0.0)</f>
        <v>0</v>
      </c>
      <c r="G38" s="49">
        <f>IFERROR(__xludf.DUMMYFUNCTION("""COMPUTED_VALUE"""),0.0)</f>
        <v>0</v>
      </c>
      <c r="H38" s="49">
        <f>IFERROR(__xludf.DUMMYFUNCTION("""COMPUTED_VALUE"""),236.0)</f>
        <v>236</v>
      </c>
      <c r="I38" s="44">
        <f>IFERROR(__xludf.DUMMYFUNCTION("""COMPUTED_VALUE"""),0.0)</f>
        <v>0</v>
      </c>
      <c r="J38" s="44">
        <f>IFERROR(__xludf.DUMMYFUNCTION("""COMPUTED_VALUE"""),0.0)</f>
        <v>0</v>
      </c>
      <c r="K38" s="44">
        <f>IFERROR(__xludf.DUMMYFUNCTION("""COMPUTED_VALUE"""),0.0)</f>
        <v>0</v>
      </c>
      <c r="L38" s="44">
        <f>IFERROR(__xludf.DUMMYFUNCTION("""COMPUTED_VALUE"""),0.0)</f>
        <v>0</v>
      </c>
      <c r="M38" s="44">
        <f>IFERROR(__xludf.DUMMYFUNCTION("""COMPUTED_VALUE"""),0.0)</f>
        <v>0</v>
      </c>
      <c r="N38" s="44">
        <f>IFERROR(__xludf.DUMMYFUNCTION("""COMPUTED_VALUE"""),0.0)</f>
        <v>0</v>
      </c>
      <c r="O38" s="44">
        <f>IFERROR(__xludf.DUMMYFUNCTION("""COMPUTED_VALUE"""),0.0)</f>
        <v>0</v>
      </c>
      <c r="P38" s="44">
        <f>IFERROR(__xludf.DUMMYFUNCTION("""COMPUTED_VALUE"""),0.0)</f>
        <v>0</v>
      </c>
      <c r="Q38" s="44">
        <f>IFERROR(__xludf.DUMMYFUNCTION("""COMPUTED_VALUE"""),0.0)</f>
        <v>0</v>
      </c>
      <c r="R38" s="44">
        <f>IFERROR(__xludf.DUMMYFUNCTION("""COMPUTED_VALUE"""),0.0)</f>
        <v>0</v>
      </c>
      <c r="S38" s="44">
        <f>IFERROR(__xludf.DUMMYFUNCTION("""COMPUTED_VALUE"""),0.0)</f>
        <v>0</v>
      </c>
      <c r="T38" s="44">
        <f>IFERROR(__xludf.DUMMYFUNCTION("""COMPUTED_VALUE"""),0.0)</f>
        <v>0</v>
      </c>
      <c r="U38" s="44">
        <f>IFERROR(__xludf.DUMMYFUNCTION("""COMPUTED_VALUE"""),0.0)</f>
        <v>0</v>
      </c>
      <c r="V38" s="44">
        <f>IFERROR(__xludf.DUMMYFUNCTION("""COMPUTED_VALUE"""),0.0)</f>
        <v>0</v>
      </c>
      <c r="W38" s="44">
        <f>IFERROR(__xludf.DUMMYFUNCTION("""COMPUTED_VALUE"""),0.0)</f>
        <v>0</v>
      </c>
      <c r="X38" s="44">
        <f>IFERROR(__xludf.DUMMYFUNCTION("""COMPUTED_VALUE"""),0.0)</f>
        <v>0</v>
      </c>
      <c r="Y38" s="44">
        <f>IFERROR(__xludf.DUMMYFUNCTION("""COMPUTED_VALUE"""),0.0)</f>
        <v>0</v>
      </c>
      <c r="Z38" s="44">
        <f>IFERROR(__xludf.DUMMYFUNCTION("""COMPUTED_VALUE"""),0.0)</f>
        <v>0</v>
      </c>
      <c r="AA38" s="44">
        <f>IFERROR(__xludf.DUMMYFUNCTION("""COMPUTED_VALUE"""),0.0)</f>
        <v>0</v>
      </c>
      <c r="AB38" s="44">
        <f>IFERROR(__xludf.DUMMYFUNCTION("""COMPUTED_VALUE"""),0.0)</f>
        <v>0</v>
      </c>
      <c r="AC38" s="44">
        <f>IFERROR(__xludf.DUMMYFUNCTION("""COMPUTED_VALUE"""),0.0)</f>
        <v>0</v>
      </c>
      <c r="AD38" s="44">
        <f>IFERROR(__xludf.DUMMYFUNCTION("""COMPUTED_VALUE"""),0.0)</f>
        <v>0</v>
      </c>
      <c r="AE38" s="44">
        <f>IFERROR(__xludf.DUMMYFUNCTION("""COMPUTED_VALUE"""),0.0)</f>
        <v>0</v>
      </c>
      <c r="AF38" s="44">
        <f>IFERROR(__xludf.DUMMYFUNCTION("""COMPUTED_VALUE"""),0.0)</f>
        <v>0</v>
      </c>
      <c r="AG38" s="44">
        <f>IFERROR(__xludf.DUMMYFUNCTION("""COMPUTED_VALUE"""),0.0)</f>
        <v>0</v>
      </c>
      <c r="AH38" s="44">
        <f>IFERROR(__xludf.DUMMYFUNCTION("""COMPUTED_VALUE"""),0.0)</f>
        <v>0</v>
      </c>
      <c r="AI38" s="44">
        <f>IFERROR(__xludf.DUMMYFUNCTION("""COMPUTED_VALUE"""),0.0)</f>
        <v>0</v>
      </c>
      <c r="AJ38" s="44">
        <f>IFERROR(__xludf.DUMMYFUNCTION("""COMPUTED_VALUE"""),0.0)</f>
        <v>0</v>
      </c>
      <c r="AK38" s="44">
        <f>IFERROR(__xludf.DUMMYFUNCTION("""COMPUTED_VALUE"""),0.0)</f>
        <v>0</v>
      </c>
      <c r="AL38" s="44">
        <f>IFERROR(__xludf.DUMMYFUNCTION("""COMPUTED_VALUE"""),0.0)</f>
        <v>0</v>
      </c>
      <c r="AM38" s="44">
        <f>IFERROR(__xludf.DUMMYFUNCTION("""COMPUTED_VALUE"""),25.0)</f>
        <v>25</v>
      </c>
      <c r="AN38" s="44">
        <f>IFERROR(__xludf.DUMMYFUNCTION("""COMPUTED_VALUE"""),0.0)</f>
        <v>0</v>
      </c>
      <c r="AO38" s="44">
        <f>IFERROR(__xludf.DUMMYFUNCTION("""COMPUTED_VALUE"""),0.0)</f>
        <v>0</v>
      </c>
      <c r="AP38" s="44">
        <f>IFERROR(__xludf.DUMMYFUNCTION("""COMPUTED_VALUE"""),0.0)</f>
        <v>0</v>
      </c>
      <c r="AQ38" s="44">
        <f>IFERROR(__xludf.DUMMYFUNCTION("""COMPUTED_VALUE"""),0.0)</f>
        <v>0</v>
      </c>
      <c r="AR38" s="44">
        <f>IFERROR(__xludf.DUMMYFUNCTION("""COMPUTED_VALUE"""),62.0)</f>
        <v>62</v>
      </c>
      <c r="AS38" s="44">
        <f>IFERROR(__xludf.DUMMYFUNCTION("""COMPUTED_VALUE"""),0.0)</f>
        <v>0</v>
      </c>
      <c r="AT38" s="44">
        <f>IFERROR(__xludf.DUMMYFUNCTION("""COMPUTED_VALUE"""),0.0)</f>
        <v>0</v>
      </c>
      <c r="AU38" s="44">
        <f>IFERROR(__xludf.DUMMYFUNCTION("""COMPUTED_VALUE"""),109.0)</f>
        <v>109</v>
      </c>
      <c r="AV38" s="44">
        <f>IFERROR(__xludf.DUMMYFUNCTION("""COMPUTED_VALUE"""),0.0)</f>
        <v>0</v>
      </c>
      <c r="AW38" s="44">
        <f>IFERROR(__xludf.DUMMYFUNCTION("""COMPUTED_VALUE"""),0.0)</f>
        <v>0</v>
      </c>
      <c r="AX38" s="45">
        <f t="shared" si="2"/>
        <v>196</v>
      </c>
    </row>
    <row r="39" ht="15.75" customHeight="1">
      <c r="A39" s="46" t="s">
        <v>10</v>
      </c>
      <c r="B39" s="47" t="s">
        <v>109</v>
      </c>
      <c r="C39" s="48">
        <v>2.0</v>
      </c>
      <c r="D39" s="48">
        <v>564.0</v>
      </c>
      <c r="E39" s="49"/>
      <c r="F39" s="49"/>
      <c r="G39" s="49">
        <f>IFERROR(__xludf.DUMMYFUNCTION("""COMPUTED_VALUE"""),0.0)</f>
        <v>0</v>
      </c>
      <c r="H39" s="49"/>
      <c r="I39" s="44">
        <f>IFERROR(__xludf.DUMMYFUNCTION("""COMPUTED_VALUE"""),0.0)</f>
        <v>0</v>
      </c>
      <c r="J39" s="44">
        <f>IFERROR(__xludf.DUMMYFUNCTION("""COMPUTED_VALUE"""),0.0)</f>
        <v>0</v>
      </c>
      <c r="K39" s="44">
        <f>IFERROR(__xludf.DUMMYFUNCTION("""COMPUTED_VALUE"""),0.0)</f>
        <v>0</v>
      </c>
      <c r="L39" s="44">
        <f>IFERROR(__xludf.DUMMYFUNCTION("""COMPUTED_VALUE"""),0.0)</f>
        <v>0</v>
      </c>
      <c r="M39" s="44">
        <f>IFERROR(__xludf.DUMMYFUNCTION("""COMPUTED_VALUE"""),0.0)</f>
        <v>0</v>
      </c>
      <c r="N39" s="44">
        <f>IFERROR(__xludf.DUMMYFUNCTION("""COMPUTED_VALUE"""),0.0)</f>
        <v>0</v>
      </c>
      <c r="O39" s="44">
        <f>IFERROR(__xludf.DUMMYFUNCTION("""COMPUTED_VALUE"""),0.0)</f>
        <v>0</v>
      </c>
      <c r="P39" s="44">
        <f>IFERROR(__xludf.DUMMYFUNCTION("""COMPUTED_VALUE"""),0.0)</f>
        <v>0</v>
      </c>
      <c r="Q39" s="44">
        <f>IFERROR(__xludf.DUMMYFUNCTION("""COMPUTED_VALUE"""),0.0)</f>
        <v>0</v>
      </c>
      <c r="R39" s="44">
        <f>IFERROR(__xludf.DUMMYFUNCTION("""COMPUTED_VALUE"""),0.0)</f>
        <v>0</v>
      </c>
      <c r="S39" s="44">
        <f>IFERROR(__xludf.DUMMYFUNCTION("""COMPUTED_VALUE"""),0.0)</f>
        <v>0</v>
      </c>
      <c r="T39" s="44">
        <f>IFERROR(__xludf.DUMMYFUNCTION("""COMPUTED_VALUE"""),0.0)</f>
        <v>0</v>
      </c>
      <c r="U39" s="44">
        <f>IFERROR(__xludf.DUMMYFUNCTION("""COMPUTED_VALUE"""),0.0)</f>
        <v>0</v>
      </c>
      <c r="V39" s="44">
        <f>IFERROR(__xludf.DUMMYFUNCTION("""COMPUTED_VALUE"""),0.0)</f>
        <v>0</v>
      </c>
      <c r="W39" s="44">
        <f>IFERROR(__xludf.DUMMYFUNCTION("""COMPUTED_VALUE"""),0.0)</f>
        <v>0</v>
      </c>
      <c r="X39" s="44">
        <f>IFERROR(__xludf.DUMMYFUNCTION("""COMPUTED_VALUE"""),0.0)</f>
        <v>0</v>
      </c>
      <c r="Y39" s="44">
        <f>IFERROR(__xludf.DUMMYFUNCTION("""COMPUTED_VALUE"""),0.0)</f>
        <v>0</v>
      </c>
      <c r="Z39" s="44">
        <f>IFERROR(__xludf.DUMMYFUNCTION("""COMPUTED_VALUE"""),0.0)</f>
        <v>0</v>
      </c>
      <c r="AA39" s="44">
        <f>IFERROR(__xludf.DUMMYFUNCTION("""COMPUTED_VALUE"""),0.0)</f>
        <v>0</v>
      </c>
      <c r="AB39" s="44">
        <f>IFERROR(__xludf.DUMMYFUNCTION("""COMPUTED_VALUE"""),0.0)</f>
        <v>0</v>
      </c>
      <c r="AC39" s="44">
        <f>IFERROR(__xludf.DUMMYFUNCTION("""COMPUTED_VALUE"""),0.0)</f>
        <v>0</v>
      </c>
      <c r="AD39" s="44">
        <f>IFERROR(__xludf.DUMMYFUNCTION("""COMPUTED_VALUE"""),0.0)</f>
        <v>0</v>
      </c>
      <c r="AE39" s="44">
        <f>IFERROR(__xludf.DUMMYFUNCTION("""COMPUTED_VALUE"""),0.0)</f>
        <v>0</v>
      </c>
      <c r="AF39" s="44">
        <f>IFERROR(__xludf.DUMMYFUNCTION("""COMPUTED_VALUE"""),0.0)</f>
        <v>0</v>
      </c>
      <c r="AG39" s="44">
        <f>IFERROR(__xludf.DUMMYFUNCTION("""COMPUTED_VALUE"""),0.0)</f>
        <v>0</v>
      </c>
      <c r="AH39" s="44">
        <f>IFERROR(__xludf.DUMMYFUNCTION("""COMPUTED_VALUE"""),0.0)</f>
        <v>0</v>
      </c>
      <c r="AI39" s="44">
        <f>IFERROR(__xludf.DUMMYFUNCTION("""COMPUTED_VALUE"""),0.0)</f>
        <v>0</v>
      </c>
      <c r="AJ39" s="44">
        <f>IFERROR(__xludf.DUMMYFUNCTION("""COMPUTED_VALUE"""),0.0)</f>
        <v>0</v>
      </c>
      <c r="AK39" s="44">
        <f>IFERROR(__xludf.DUMMYFUNCTION("""COMPUTED_VALUE"""),0.0)</f>
        <v>0</v>
      </c>
      <c r="AL39" s="44">
        <f>IFERROR(__xludf.DUMMYFUNCTION("""COMPUTED_VALUE"""),0.0)</f>
        <v>0</v>
      </c>
      <c r="AM39" s="44">
        <f>IFERROR(__xludf.DUMMYFUNCTION("""COMPUTED_VALUE"""),22.0)</f>
        <v>22</v>
      </c>
      <c r="AN39" s="44">
        <f>IFERROR(__xludf.DUMMYFUNCTION("""COMPUTED_VALUE"""),0.0)</f>
        <v>0</v>
      </c>
      <c r="AO39" s="44">
        <f>IFERROR(__xludf.DUMMYFUNCTION("""COMPUTED_VALUE"""),0.0)</f>
        <v>0</v>
      </c>
      <c r="AP39" s="44">
        <f>IFERROR(__xludf.DUMMYFUNCTION("""COMPUTED_VALUE"""),0.0)</f>
        <v>0</v>
      </c>
      <c r="AQ39" s="44">
        <f>IFERROR(__xludf.DUMMYFUNCTION("""COMPUTED_VALUE"""),0.0)</f>
        <v>0</v>
      </c>
      <c r="AR39" s="44">
        <f>IFERROR(__xludf.DUMMYFUNCTION("""COMPUTED_VALUE"""),115.0)</f>
        <v>115</v>
      </c>
      <c r="AS39" s="44">
        <f>IFERROR(__xludf.DUMMYFUNCTION("""COMPUTED_VALUE"""),12.0)</f>
        <v>12</v>
      </c>
      <c r="AT39" s="44">
        <f>IFERROR(__xludf.DUMMYFUNCTION("""COMPUTED_VALUE"""),0.0)</f>
        <v>0</v>
      </c>
      <c r="AU39" s="44">
        <f>IFERROR(__xludf.DUMMYFUNCTION("""COMPUTED_VALUE"""),81.0)</f>
        <v>81</v>
      </c>
      <c r="AV39" s="44">
        <f>IFERROR(__xludf.DUMMYFUNCTION("""COMPUTED_VALUE"""),0.0)</f>
        <v>0</v>
      </c>
      <c r="AW39" s="44">
        <f>IFERROR(__xludf.DUMMYFUNCTION("""COMPUTED_VALUE"""),0.0)</f>
        <v>0</v>
      </c>
      <c r="AX39" s="45">
        <f t="shared" si="2"/>
        <v>230</v>
      </c>
    </row>
  </sheetData>
  <conditionalFormatting sqref="AX4:AX39">
    <cfRule type="cellIs" dxfId="4" priority="1" operator="equal">
      <formula>H4</formula>
    </cfRule>
  </conditionalFormatting>
  <conditionalFormatting sqref="AX4:AX39">
    <cfRule type="cellIs" dxfId="5" priority="2" operator="notEqual">
      <formula>H4</formula>
    </cfRule>
  </conditionalFormatting>
  <dataValidations>
    <dataValidation type="decimal" allowBlank="1" showDropDown="1" sqref="F4:X39">
      <formula1>0.0</formula1>
      <formula2>600.0</formula2>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9.13"/>
    <col customWidth="1" min="2" max="2" width="16.13"/>
    <col customWidth="1" min="3" max="3" width="11.0"/>
    <col customWidth="1" min="4" max="4" width="5.75"/>
    <col customWidth="1" min="5" max="50" width="6.0"/>
  </cols>
  <sheetData>
    <row r="1" ht="114.75" customHeight="1">
      <c r="A1" s="27"/>
      <c r="B1" s="27"/>
      <c r="C1" s="27"/>
      <c r="D1" s="28">
        <f>SUM(D4:D44)</f>
        <v>19976</v>
      </c>
      <c r="E1" s="60" t="str">
        <f>IFERROR(__xludf.DUMMYFUNCTION("IMPORTRANGE(""1cbpdEn7l8YE46L_khlfRfxyURNjuxAXUCD-NNVdtKWI"",""Resultats!D1:AV1"")"),"")</f>
        <v/>
      </c>
      <c r="F1" s="60"/>
      <c r="G1" s="60"/>
      <c r="H1" s="60"/>
      <c r="I1" s="30" t="str">
        <f>IFERROR(__xludf.DUMMYFUNCTION("""COMPUTED_VALUE"""),"And Ligueyal Sunu Rew (1)")</f>
        <v>And Ligueyal Sunu Rew (1)</v>
      </c>
      <c r="J1" s="30" t="str">
        <f>IFERROR(__xludf.DUMMYFUNCTION("""COMPUTED_VALUE"""),"SENEGAL KESE (2)")</f>
        <v>SENEGAL KESE (2)</v>
      </c>
      <c r="K1" s="30" t="str">
        <f>IFERROR(__xludf.DUMMYFUNCTION("""COMPUTED_VALUE"""),"RV NAATANGUE (3)")</f>
        <v>RV NAATANGUE (3)</v>
      </c>
      <c r="L1" s="30" t="str">
        <f>IFERROR(__xludf.DUMMYFUNCTION("""COMPUTED_VALUE"""),"UNION DES GROUPES PATRIOTIQUES (4)")</f>
        <v>UNION DES GROUPES PATRIOTIQUES (4)</v>
      </c>
      <c r="M1" s="30" t="str">
        <f>IFERROR(__xludf.DUMMYFUNCTION("""COMPUTED_VALUE"""),"COALITION POLE ALTERNATIF KIRAAY AK NATANGUE 3ème VOIE (5)")</f>
        <v>COALITION POLE ALTERNATIF KIRAAY AK NATANGUE 3ème VOIE (5)</v>
      </c>
      <c r="N1" s="30" t="str">
        <f>IFERROR(__xludf.DUMMYFUNCTION("""COMPUTED_VALUE"""),"COALITION XAAL YOON (6)")</f>
        <v>COALITION XAAL YOON (6)</v>
      </c>
      <c r="O1" s="30" t="str">
        <f>IFERROR(__xludf.DUMMYFUNCTION("""COMPUTED_VALUE"""),"UNION CITOYENNE BUNT- B I (7)")</f>
        <v>UNION CITOYENNE BUNT- B I (7)</v>
      </c>
      <c r="P1" s="30" t="str">
        <f>IFERROR(__xludf.DUMMYFUNCTION("""COMPUTED_VALUE"""),"JUBANTI SENEGAL(8)")</f>
        <v>JUBANTI SENEGAL(8)</v>
      </c>
      <c r="Q1" s="30" t="str">
        <f>IFERROR(__xludf.DUMMYFUNCTION("""COMPUTED_VALUE"""),"AND CI KOOLUTE NGUIR SENEGAL (AKS)(9)")</f>
        <v>AND CI KOOLUTE NGUIR SENEGAL (AKS)(9)</v>
      </c>
      <c r="R1" s="30" t="str">
        <f>IFERROR(__xludf.DUMMYFUNCTION("""COMPUTED_VALUE"""),"ALSAR (10)")</f>
        <v>ALSAR (10)</v>
      </c>
      <c r="S1" s="30" t="str">
        <f>IFERROR(__xludf.DUMMYFUNCTION("""COMPUTED_VALUE"""),"COALITION NAFOORE/SENEGAL(11)")</f>
        <v>COALITION NAFOORE/SENEGAL(11)</v>
      </c>
      <c r="T1" s="30" t="str">
        <f>IFERROR(__xludf.DUMMYFUNCTION("""COMPUTED_VALUE"""),"UNION NATIONALE POUR L'INTEGRATION, LE TRAVAIL ET LE' QUITE (U.N.I.T.E) (12)")</f>
        <v>UNION NATIONALE POUR L'INTEGRATION, LE TRAVAIL ET LE' QUITE (U.N.I.T.E) (12)</v>
      </c>
      <c r="U1" s="30" t="str">
        <f>IFERROR(__xludf.DUMMYFUNCTION("""COMPUTED_VALUE"""),"SAMM SA GAFAKA-SAMM SA ELLEG / ACSIF (13)")</f>
        <v>SAMM SA GAFAKA-SAMM SA ELLEG / ACSIF (13)</v>
      </c>
      <c r="V1" s="30" t="str">
        <f>IFERROR(__xludf.DUMMYFUNCTION("""COMPUTED_VALUE"""),"COALITION WAREEF (14)")</f>
        <v>COALITION WAREEF (14)</v>
      </c>
      <c r="W1" s="30" t="str">
        <f>IFERROR(__xludf.DUMMYFUNCTION("""COMPUTED_VALUE"""),"COALITION ACTION (15)")</f>
        <v>COALITION ACTION (15)</v>
      </c>
      <c r="X1" s="30" t="str">
        <f>IFERROR(__xludf.DUMMYFUNCTION("""COMPUTED_VALUE"""),"UNION NAATALL KAAW-GUI (U.N.K) (16)")</f>
        <v>UNION NAATALL KAAW-GUI (U.N.K) (16)</v>
      </c>
      <c r="Y1" s="30" t="str">
        <f>IFERROR(__xludf.DUMMYFUNCTION("""COMPUTED_VALUE"""),"COALITION DUNDU(17)")</f>
        <v>COALITION DUNDU(17)</v>
      </c>
      <c r="Z1" s="30" t="str">
        <f>IFERROR(__xludf.DUMMYFUNCTION("""COMPUTED_VALUE"""),"LA MARCHE DES TERRITOIRES ANDU-NAWLE (18)")</f>
        <v>LA MARCHE DES TERRITOIRES ANDU-NAWLE (18)</v>
      </c>
      <c r="AA1" s="30" t="str">
        <f>IFERROR(__xludf.DUMMYFUNCTION("""COMPUTED_VALUE"""),"LES NATIONALISTES JEL LINU MOOM (19)")</f>
        <v>LES NATIONALISTES JEL LINU MOOM (19)</v>
      </c>
      <c r="AB1" s="30" t="str">
        <f>IFERROR(__xludf.DUMMYFUNCTION("""COMPUTED_VALUE"""),"COALITION MANKOO LIGGEEYAL SENEGAAL (MLS) (20)")</f>
        <v>COALITION MANKOO LIGGEEYAL SENEGAAL (MLS) (20)</v>
      </c>
      <c r="AC1" s="30" t="str">
        <f>IFERROR(__xludf.DUMMYFUNCTION("""COMPUTED_VALUE"""),"COALITION DEKKAL TERANGA (21)")</f>
        <v>COALITION DEKKAL TERANGA (21)</v>
      </c>
      <c r="AD1" s="30" t="str">
        <f>IFERROR(__xludf.DUMMYFUNCTION("""COMPUTED_VALUE"""),"AND DOOLEL LIGUEY KAT YI (22)")</f>
        <v>AND DOOLEL LIGUEY KAT YI (22)</v>
      </c>
      <c r="AE1" s="30" t="str">
        <f>IFERROR(__xludf.DUMMYFUNCTION("""COMPUTED_VALUE"""),"PARTI ENSEMBLE POUR LE SENEGAL (PEPS) (23)")</f>
        <v>PARTI ENSEMBLE POUR LE SENEGAL (PEPS) (23)</v>
      </c>
      <c r="AF1" s="30" t="str">
        <f>IFERROR(__xludf.DUMMYFUNCTION("""COMPUTED_VALUE"""),"COALITION AND BEESAL SENEGAL-ABS (24)")</f>
        <v>COALITION AND BEESAL SENEGAL-ABS (24)</v>
      </c>
      <c r="AG1" s="30" t="str">
        <f>IFERROR(__xludf.DUMMYFUNCTION("""COMPUTED_VALUE"""),"PARTI GARAP-ADS (25)")</f>
        <v>PARTI GARAP-ADS (25)</v>
      </c>
      <c r="AH1" s="30" t="str">
        <f>IFERROR(__xludf.DUMMYFUNCTION("""COMPUTED_VALUE"""),"COALITION GOX YU BEES(26)")</f>
        <v>COALITION GOX YU BEES(26)</v>
      </c>
      <c r="AI1" s="30" t="str">
        <f>IFERROR(__xludf.DUMMYFUNCTION("""COMPUTED_VALUE"""),"COALITION REPUBLICAINE/SAMM SUNU REW JOTALI KADDU ASKANWI (27)")</f>
        <v>COALITION REPUBLICAINE/SAMM SUNU REW JOTALI KADDU ASKANWI (27)</v>
      </c>
      <c r="AJ1" s="30" t="str">
        <f>IFERROR(__xludf.DUMMYFUNCTION("""COMPUTED_VALUE"""),"COALITION DEFAR SA GOKH(28)")</f>
        <v>COALITION DEFAR SA GOKH(28)</v>
      </c>
      <c r="AK1" s="30" t="str">
        <f>IFERROR(__xludf.DUMMYFUNCTION("""COMPUTED_VALUE"""),"COALITION FEDERATION DU RENOUVEAU(29)")</f>
        <v>COALITION FEDERATION DU RENOUVEAU(29)</v>
      </c>
      <c r="AL1" s="30" t="str">
        <f>IFERROR(__xludf.DUMMYFUNCTION("""COMPUTED_VALUE"""),"PARTI ALLIANCE JEFJEL (30)")</f>
        <v>PARTI ALLIANCE JEFJEL (30)</v>
      </c>
      <c r="AM1" s="30" t="str">
        <f>IFERROR(__xludf.DUMMYFUNCTION("""COMPUTED_VALUE"""),"PASTEF(31)")</f>
        <v>PASTEF(31)</v>
      </c>
      <c r="AN1" s="30" t="str">
        <f>IFERROR(__xludf.DUMMYFUNCTION("""COMPUTED_VALUE"""),"ENTITE ALLIANCE NATIONALE POUR LA PATRIE (32)")</f>
        <v>ENTITE ALLIANCE NATIONALE POUR LA PATRIE (32)</v>
      </c>
      <c r="AO1" s="30" t="str">
        <f>IFERROR(__xludf.DUMMYFUNCTION("""COMPUTED_VALUE"""),"COALITION FARLU(33)")</f>
        <v>COALITION FARLU(33)</v>
      </c>
      <c r="AP1" s="30" t="str">
        <f>IFERROR(__xludf.DUMMYFUNCTION("""COMPUTED_VALUE"""),"AND SUXALI PRODUCTION, TRANSPORT AK COMMMERCE /LAAP FAL JIKKO (34)")</f>
        <v>AND SUXALI PRODUCTION, TRANSPORT AK COMMMERCE /LAAP FAL JIKKO (34)</v>
      </c>
      <c r="AQ1" s="30" t="str">
        <f>IFERROR(__xludf.DUMMYFUNCTION("""COMPUTED_VALUE"""),"SECTEUR PRIVE(35)")</f>
        <v>SECTEUR PRIVE(35)</v>
      </c>
      <c r="AR1" s="30" t="str">
        <f>IFERROR(__xludf.DUMMYFUNCTION("""COMPUTED_VALUE"""),"COALITION DIAM AK NJARIN (36)")</f>
        <v>COALITION DIAM AK NJARIN (36)</v>
      </c>
      <c r="AS1" s="30" t="str">
        <f>IFERROR(__xludf.DUMMYFUNCTION("""COMPUTED_VALUE"""),"COALITION SAMM SA KAADU (37)")</f>
        <v>COALITION SAMM SA KAADU (37)</v>
      </c>
      <c r="AT1" s="30" t="str">
        <f>IFERROR(__xludf.DUMMYFUNCTION("""COMPUTED_VALUE"""),"PARTI BES DU NIAKK(38)")</f>
        <v>PARTI BES DU NIAKK(38)</v>
      </c>
      <c r="AU1" s="30" t="str">
        <f>IFERROR(__xludf.DUMMYFUNCTION("""COMPUTED_VALUE"""),"TAKKU WALLU SENEGAL (TWS)(39)")</f>
        <v>TAKKU WALLU SENEGAL (TWS)(39)</v>
      </c>
      <c r="AV1" s="30" t="str">
        <f>IFERROR(__xludf.DUMMYFUNCTION("""COMPUTED_VALUE"""),"GRAND RASSEMBLEMENT DES ARTISANS DU SENEGAL(40)")</f>
        <v>GRAND RASSEMBLEMENT DES ARTISANS DU SENEGAL(40)</v>
      </c>
      <c r="AW1" s="30" t="str">
        <f>IFERROR(__xludf.DUMMYFUNCTION("""COMPUTED_VALUE"""),"COALITION SOPI SENEGAL(41)")</f>
        <v>COALITION SOPI SENEGAL(41)</v>
      </c>
      <c r="AX1" s="61"/>
    </row>
    <row r="2" ht="15.75" customHeight="1">
      <c r="A2" s="33"/>
      <c r="B2" s="33"/>
      <c r="C2" s="33"/>
      <c r="D2" s="33"/>
      <c r="E2" s="62">
        <f t="shared" ref="E2:AX2" si="1">SUM(E4:E44)</f>
        <v>9542</v>
      </c>
      <c r="F2" s="62">
        <f t="shared" si="1"/>
        <v>94</v>
      </c>
      <c r="G2" s="62">
        <f t="shared" si="1"/>
        <v>89</v>
      </c>
      <c r="H2" s="62">
        <f t="shared" si="1"/>
        <v>9170</v>
      </c>
      <c r="I2" s="63">
        <f t="shared" si="1"/>
        <v>53</v>
      </c>
      <c r="J2" s="63">
        <f t="shared" si="1"/>
        <v>46</v>
      </c>
      <c r="K2" s="63">
        <f t="shared" si="1"/>
        <v>102</v>
      </c>
      <c r="L2" s="63">
        <f t="shared" si="1"/>
        <v>9</v>
      </c>
      <c r="M2" s="63">
        <f t="shared" si="1"/>
        <v>22</v>
      </c>
      <c r="N2" s="63">
        <f t="shared" si="1"/>
        <v>16</v>
      </c>
      <c r="O2" s="63">
        <f t="shared" si="1"/>
        <v>7</v>
      </c>
      <c r="P2" s="63">
        <f t="shared" si="1"/>
        <v>36</v>
      </c>
      <c r="Q2" s="63">
        <f t="shared" si="1"/>
        <v>11</v>
      </c>
      <c r="R2" s="63">
        <f t="shared" si="1"/>
        <v>1062</v>
      </c>
      <c r="S2" s="63">
        <f t="shared" si="1"/>
        <v>24</v>
      </c>
      <c r="T2" s="63">
        <f t="shared" si="1"/>
        <v>7</v>
      </c>
      <c r="U2" s="63">
        <f t="shared" si="1"/>
        <v>10</v>
      </c>
      <c r="V2" s="63">
        <f t="shared" si="1"/>
        <v>15</v>
      </c>
      <c r="W2" s="63">
        <f t="shared" si="1"/>
        <v>112</v>
      </c>
      <c r="X2" s="63">
        <f t="shared" si="1"/>
        <v>14</v>
      </c>
      <c r="Y2" s="63">
        <f t="shared" si="1"/>
        <v>8</v>
      </c>
      <c r="Z2" s="63">
        <f t="shared" si="1"/>
        <v>18</v>
      </c>
      <c r="AA2" s="63">
        <f t="shared" si="1"/>
        <v>35</v>
      </c>
      <c r="AB2" s="63">
        <f t="shared" si="1"/>
        <v>4</v>
      </c>
      <c r="AC2" s="63">
        <f t="shared" si="1"/>
        <v>37</v>
      </c>
      <c r="AD2" s="63">
        <f t="shared" si="1"/>
        <v>16</v>
      </c>
      <c r="AE2" s="63">
        <f t="shared" si="1"/>
        <v>9</v>
      </c>
      <c r="AF2" s="63">
        <f t="shared" si="1"/>
        <v>42</v>
      </c>
      <c r="AG2" s="63">
        <f t="shared" si="1"/>
        <v>10</v>
      </c>
      <c r="AH2" s="63">
        <f t="shared" si="1"/>
        <v>14</v>
      </c>
      <c r="AI2" s="63">
        <f t="shared" si="1"/>
        <v>10</v>
      </c>
      <c r="AJ2" s="63">
        <f t="shared" si="1"/>
        <v>7</v>
      </c>
      <c r="AK2" s="63">
        <f t="shared" si="1"/>
        <v>19</v>
      </c>
      <c r="AL2" s="63">
        <f t="shared" si="1"/>
        <v>11</v>
      </c>
      <c r="AM2" s="63">
        <f t="shared" si="1"/>
        <v>1877</v>
      </c>
      <c r="AN2" s="63">
        <f t="shared" si="1"/>
        <v>31</v>
      </c>
      <c r="AO2" s="63">
        <f t="shared" si="1"/>
        <v>15</v>
      </c>
      <c r="AP2" s="63">
        <f t="shared" si="1"/>
        <v>24</v>
      </c>
      <c r="AQ2" s="63">
        <f t="shared" si="1"/>
        <v>25</v>
      </c>
      <c r="AR2" s="63">
        <f t="shared" si="1"/>
        <v>3708</v>
      </c>
      <c r="AS2" s="63">
        <f t="shared" si="1"/>
        <v>158</v>
      </c>
      <c r="AT2" s="63">
        <f t="shared" si="1"/>
        <v>9</v>
      </c>
      <c r="AU2" s="63">
        <f t="shared" si="1"/>
        <v>1940</v>
      </c>
      <c r="AV2" s="63">
        <f t="shared" si="1"/>
        <v>65</v>
      </c>
      <c r="AW2" s="63">
        <f t="shared" si="1"/>
        <v>42</v>
      </c>
      <c r="AX2" s="63">
        <f t="shared" si="1"/>
        <v>9680</v>
      </c>
    </row>
    <row r="3" ht="15.75" customHeight="1">
      <c r="A3" s="35" t="s">
        <v>1</v>
      </c>
      <c r="B3" s="35" t="s">
        <v>27</v>
      </c>
      <c r="C3" s="35" t="s">
        <v>28</v>
      </c>
      <c r="D3" s="36" t="s">
        <v>29</v>
      </c>
      <c r="E3" s="64" t="str">
        <f>IFERROR(__xludf.DUMMYFUNCTION("IMPORTRANGE(""1cbpdEn7l8YE46L_khlfRfxyURNjuxAXUCD-NNVdtKWI"",""Resultats!D4:AV4"")"),"Votants")</f>
        <v>Votants</v>
      </c>
      <c r="F3" s="64" t="str">
        <f>IFERROR(__xludf.DUMMYFUNCTION("""COMPUTED_VALUE"""),"HorBur")</f>
        <v>HorBur</v>
      </c>
      <c r="G3" s="64" t="str">
        <f>IFERROR(__xludf.DUMMYFUNCTION("""COMPUTED_VALUE"""),"B. NULS")</f>
        <v>B. NULS</v>
      </c>
      <c r="H3" s="64" t="str">
        <f>IFERROR(__xludf.DUMMYFUNCTION("""COMPUTED_VALUE"""),"SVE")</f>
        <v>SVE</v>
      </c>
      <c r="I3" s="65" t="str">
        <f>IFERROR(__xludf.DUMMYFUNCTION("""COMPUTED_VALUE"""),"ALSR")</f>
        <v>ALSR</v>
      </c>
      <c r="J3" s="65" t="str">
        <f>IFERROR(__xludf.DUMMYFUNCTION("""COMPUTED_VALUE"""),"SK")</f>
        <v>SK</v>
      </c>
      <c r="K3" s="65" t="str">
        <f>IFERROR(__xludf.DUMMYFUNCTION("""COMPUTED_VALUE"""),"RVN")</f>
        <v>RVN</v>
      </c>
      <c r="L3" s="65" t="str">
        <f>IFERROR(__xludf.DUMMYFUNCTION("""COMPUTED_VALUE"""),"UGP")</f>
        <v>UGP</v>
      </c>
      <c r="M3" s="65" t="str">
        <f>IFERROR(__xludf.DUMMYFUNCTION("""COMPUTED_VALUE"""),"PAKN")</f>
        <v>PAKN</v>
      </c>
      <c r="N3" s="65" t="str">
        <f>IFERROR(__xludf.DUMMYFUNCTION("""COMPUTED_VALUE"""),"CXY")</f>
        <v>CXY</v>
      </c>
      <c r="O3" s="65" t="str">
        <f>IFERROR(__xludf.DUMMYFUNCTION("""COMPUTED_VALUE"""),"UCB")</f>
        <v>UCB</v>
      </c>
      <c r="P3" s="65" t="str">
        <f>IFERROR(__xludf.DUMMYFUNCTION("""COMPUTED_VALUE"""),"JS")</f>
        <v>JS</v>
      </c>
      <c r="Q3" s="65" t="str">
        <f>IFERROR(__xludf.DUMMYFUNCTION("""COMPUTED_VALUE"""),"AKNS")</f>
        <v>AKNS</v>
      </c>
      <c r="R3" s="65" t="str">
        <f>IFERROR(__xludf.DUMMYFUNCTION("""COMPUTED_VALUE"""),"ALSA")</f>
        <v>ALSA</v>
      </c>
      <c r="S3" s="65" t="str">
        <f>IFERROR(__xludf.DUMMYFUNCTION("""COMPUTED_VALUE"""),"NAFS")</f>
        <v>NAFS</v>
      </c>
      <c r="T3" s="65" t="str">
        <f>IFERROR(__xludf.DUMMYFUNCTION("""COMPUTED_VALUE"""),"UNITE")</f>
        <v>UNITE</v>
      </c>
      <c r="U3" s="65" t="str">
        <f>IFERROR(__xludf.DUMMYFUNCTION("""COMPUTED_VALUE"""),"ACSIF")</f>
        <v>ACSIF</v>
      </c>
      <c r="V3" s="65" t="str">
        <f>IFERROR(__xludf.DUMMYFUNCTION("""COMPUTED_VALUE"""),"WAREF")</f>
        <v>WAREF</v>
      </c>
      <c r="W3" s="65" t="str">
        <f>IFERROR(__xludf.DUMMYFUNCTION("""COMPUTED_VALUE"""),"ACTION")</f>
        <v>ACTION</v>
      </c>
      <c r="X3" s="65" t="str">
        <f>IFERROR(__xludf.DUMMYFUNCTION("""COMPUTED_VALUE"""),"UNK")</f>
        <v>UNK</v>
      </c>
      <c r="Y3" s="65" t="str">
        <f>IFERROR(__xludf.DUMMYFUNCTION("""COMPUTED_VALUE"""),"DUND")</f>
        <v>DUND</v>
      </c>
      <c r="Z3" s="65" t="str">
        <f>IFERROR(__xludf.DUMMYFUNCTION("""COMPUTED_VALUE"""),"NAWLE")</f>
        <v>NAWLE</v>
      </c>
      <c r="AA3" s="65" t="str">
        <f>IFERROR(__xludf.DUMMYFUNCTION("""COMPUTED_VALUE"""),"NATION")</f>
        <v>NATION</v>
      </c>
      <c r="AB3" s="65" t="str">
        <f>IFERROR(__xludf.DUMMYFUNCTION("""COMPUTED_VALUE"""),"MLS")</f>
        <v>MLS</v>
      </c>
      <c r="AC3" s="65" t="str">
        <f>IFERROR(__xludf.DUMMYFUNCTION("""COMPUTED_VALUE"""),"TERANG")</f>
        <v>TERANG</v>
      </c>
      <c r="AD3" s="65" t="str">
        <f>IFERROR(__xludf.DUMMYFUNCTION("""COMPUTED_VALUE"""),"ADL")</f>
        <v>ADL</v>
      </c>
      <c r="AE3" s="65" t="str">
        <f>IFERROR(__xludf.DUMMYFUNCTION("""COMPUTED_VALUE"""),"PEPS")</f>
        <v>PEPS</v>
      </c>
      <c r="AF3" s="65" t="str">
        <f>IFERROR(__xludf.DUMMYFUNCTION("""COMPUTED_VALUE"""),"ABS")</f>
        <v>ABS</v>
      </c>
      <c r="AG3" s="65" t="str">
        <f>IFERROR(__xludf.DUMMYFUNCTION("""COMPUTED_VALUE"""),"ADS")</f>
        <v>ADS</v>
      </c>
      <c r="AH3" s="65" t="str">
        <f>IFERROR(__xludf.DUMMYFUNCTION("""COMPUTED_VALUE"""),"GYB")</f>
        <v>GYB</v>
      </c>
      <c r="AI3" s="65" t="str">
        <f>IFERROR(__xludf.DUMMYFUNCTION("""COMPUTED_VALUE"""),"JDAW")</f>
        <v>JDAW</v>
      </c>
      <c r="AJ3" s="65" t="str">
        <f>IFERROR(__xludf.DUMMYFUNCTION("""COMPUTED_VALUE"""),"DSG")</f>
        <v>DSG</v>
      </c>
      <c r="AK3" s="65" t="str">
        <f>IFERROR(__xludf.DUMMYFUNCTION("""COMPUTED_VALUE"""),"FDR")</f>
        <v>FDR</v>
      </c>
      <c r="AL3" s="65" t="str">
        <f>IFERROR(__xludf.DUMMYFUNCTION("""COMPUTED_VALUE"""),"ALJ")</f>
        <v>ALJ</v>
      </c>
      <c r="AM3" s="65" t="str">
        <f>IFERROR(__xludf.DUMMYFUNCTION("""COMPUTED_VALUE"""),"PASTEF")</f>
        <v>PASTEF</v>
      </c>
      <c r="AN3" s="65" t="str">
        <f>IFERROR(__xludf.DUMMYFUNCTION("""COMPUTED_VALUE"""),"ANP")</f>
        <v>ANP</v>
      </c>
      <c r="AO3" s="65" t="str">
        <f>IFERROR(__xludf.DUMMYFUNCTION("""COMPUTED_VALUE"""),"FARLU")</f>
        <v>FARLU</v>
      </c>
      <c r="AP3" s="65" t="str">
        <f>IFERROR(__xludf.DUMMYFUNCTION("""COMPUTED_VALUE"""),"LFJ")</f>
        <v>LFJ</v>
      </c>
      <c r="AQ3" s="65" t="str">
        <f>IFERROR(__xludf.DUMMYFUNCTION("""COMPUTED_VALUE"""),"SP")</f>
        <v>SP</v>
      </c>
      <c r="AR3" s="65" t="str">
        <f>IFERROR(__xludf.DUMMYFUNCTION("""COMPUTED_VALUE"""),"CJNJ")</f>
        <v>CJNJ</v>
      </c>
      <c r="AS3" s="65" t="str">
        <f>IFERROR(__xludf.DUMMYFUNCTION("""COMPUTED_VALUE"""),"SSK")</f>
        <v>SSK</v>
      </c>
      <c r="AT3" s="65" t="str">
        <f>IFERROR(__xludf.DUMMYFUNCTION("""COMPUTED_VALUE"""),"BDN")</f>
        <v>BDN</v>
      </c>
      <c r="AU3" s="65" t="str">
        <f>IFERROR(__xludf.DUMMYFUNCTION("""COMPUTED_VALUE"""),"TWS")</f>
        <v>TWS</v>
      </c>
      <c r="AV3" s="65" t="str">
        <f>IFERROR(__xludf.DUMMYFUNCTION("""COMPUTED_VALUE"""),"GRAS")</f>
        <v>GRAS</v>
      </c>
      <c r="AW3" s="65" t="str">
        <f>IFERROR(__xludf.DUMMYFUNCTION("""COMPUTED_VALUE"""),"SS")</f>
        <v>SS</v>
      </c>
      <c r="AX3" s="66" t="s">
        <v>30</v>
      </c>
    </row>
    <row r="4" ht="15.75" customHeight="1">
      <c r="A4" s="67" t="s">
        <v>11</v>
      </c>
      <c r="B4" s="68" t="s">
        <v>110</v>
      </c>
      <c r="C4" s="69">
        <v>1.0</v>
      </c>
      <c r="D4" s="69">
        <v>584.0</v>
      </c>
      <c r="E4" s="70">
        <f>IFERROR(__xludf.DUMMYFUNCTION("IMPORTRANGE(""https://docs.google.com/spreadsheets/d/15rd-3nP-YFJh8_z5lfS6-aKGS4mUlsSYuUzj0lPJxcA/edit?gid=0#gid=0"",""E4:AW44"")"),199.0)</f>
        <v>199</v>
      </c>
      <c r="F4" s="70">
        <f>IFERROR(__xludf.DUMMYFUNCTION("""COMPUTED_VALUE"""),0.0)</f>
        <v>0</v>
      </c>
      <c r="G4" s="70">
        <f>IFERROR(__xludf.DUMMYFUNCTION("""COMPUTED_VALUE"""),1.0)</f>
        <v>1</v>
      </c>
      <c r="H4" s="70">
        <f>IFERROR(__xludf.DUMMYFUNCTION("""COMPUTED_VALUE"""),198.0)</f>
        <v>198</v>
      </c>
      <c r="I4" s="71">
        <f>IFERROR(__xludf.DUMMYFUNCTION("""COMPUTED_VALUE"""),0.0)</f>
        <v>0</v>
      </c>
      <c r="J4" s="71">
        <f>IFERROR(__xludf.DUMMYFUNCTION("""COMPUTED_VALUE"""),1.0)</f>
        <v>1</v>
      </c>
      <c r="K4" s="71">
        <f>IFERROR(__xludf.DUMMYFUNCTION("""COMPUTED_VALUE"""),4.0)</f>
        <v>4</v>
      </c>
      <c r="L4" s="71">
        <f>IFERROR(__xludf.DUMMYFUNCTION("""COMPUTED_VALUE"""),0.0)</f>
        <v>0</v>
      </c>
      <c r="M4" s="71">
        <f>IFERROR(__xludf.DUMMYFUNCTION("""COMPUTED_VALUE"""),1.0)</f>
        <v>1</v>
      </c>
      <c r="N4" s="71">
        <f>IFERROR(__xludf.DUMMYFUNCTION("""COMPUTED_VALUE"""),1.0)</f>
        <v>1</v>
      </c>
      <c r="O4" s="71">
        <f>IFERROR(__xludf.DUMMYFUNCTION("""COMPUTED_VALUE"""),0.0)</f>
        <v>0</v>
      </c>
      <c r="P4" s="71">
        <f>IFERROR(__xludf.DUMMYFUNCTION("""COMPUTED_VALUE"""),0.0)</f>
        <v>0</v>
      </c>
      <c r="Q4" s="71">
        <f>IFERROR(__xludf.DUMMYFUNCTION("""COMPUTED_VALUE"""),0.0)</f>
        <v>0</v>
      </c>
      <c r="R4" s="71">
        <f>IFERROR(__xludf.DUMMYFUNCTION("""COMPUTED_VALUE"""),0.0)</f>
        <v>0</v>
      </c>
      <c r="S4" s="71">
        <f>IFERROR(__xludf.DUMMYFUNCTION("""COMPUTED_VALUE"""),1.0)</f>
        <v>1</v>
      </c>
      <c r="T4" s="71">
        <f>IFERROR(__xludf.DUMMYFUNCTION("""COMPUTED_VALUE"""),0.0)</f>
        <v>0</v>
      </c>
      <c r="U4" s="71">
        <f>IFERROR(__xludf.DUMMYFUNCTION("""COMPUTED_VALUE"""),1.0)</f>
        <v>1</v>
      </c>
      <c r="V4" s="71">
        <f>IFERROR(__xludf.DUMMYFUNCTION("""COMPUTED_VALUE"""),1.0)</f>
        <v>1</v>
      </c>
      <c r="W4" s="71">
        <f>IFERROR(__xludf.DUMMYFUNCTION("""COMPUTED_VALUE"""),0.0)</f>
        <v>0</v>
      </c>
      <c r="X4" s="71">
        <f>IFERROR(__xludf.DUMMYFUNCTION("""COMPUTED_VALUE"""),0.0)</f>
        <v>0</v>
      </c>
      <c r="Y4" s="71">
        <f>IFERROR(__xludf.DUMMYFUNCTION("""COMPUTED_VALUE"""),0.0)</f>
        <v>0</v>
      </c>
      <c r="Z4" s="71">
        <f>IFERROR(__xludf.DUMMYFUNCTION("""COMPUTED_VALUE"""),0.0)</f>
        <v>0</v>
      </c>
      <c r="AA4" s="71">
        <f>IFERROR(__xludf.DUMMYFUNCTION("""COMPUTED_VALUE"""),1.0)</f>
        <v>1</v>
      </c>
      <c r="AB4" s="71">
        <f>IFERROR(__xludf.DUMMYFUNCTION("""COMPUTED_VALUE"""),0.0)</f>
        <v>0</v>
      </c>
      <c r="AC4" s="71">
        <f>IFERROR(__xludf.DUMMYFUNCTION("""COMPUTED_VALUE"""),0.0)</f>
        <v>0</v>
      </c>
      <c r="AD4" s="71">
        <f>IFERROR(__xludf.DUMMYFUNCTION("""COMPUTED_VALUE"""),0.0)</f>
        <v>0</v>
      </c>
      <c r="AE4" s="71">
        <f>IFERROR(__xludf.DUMMYFUNCTION("""COMPUTED_VALUE"""),0.0)</f>
        <v>0</v>
      </c>
      <c r="AF4" s="71">
        <f>IFERROR(__xludf.DUMMYFUNCTION("""COMPUTED_VALUE"""),0.0)</f>
        <v>0</v>
      </c>
      <c r="AG4" s="71">
        <f>IFERROR(__xludf.DUMMYFUNCTION("""COMPUTED_VALUE"""),0.0)</f>
        <v>0</v>
      </c>
      <c r="AH4" s="71">
        <f>IFERROR(__xludf.DUMMYFUNCTION("""COMPUTED_VALUE"""),1.0)</f>
        <v>1</v>
      </c>
      <c r="AI4" s="71">
        <f>IFERROR(__xludf.DUMMYFUNCTION("""COMPUTED_VALUE"""),0.0)</f>
        <v>0</v>
      </c>
      <c r="AJ4" s="71">
        <f>IFERROR(__xludf.DUMMYFUNCTION("""COMPUTED_VALUE"""),1.0)</f>
        <v>1</v>
      </c>
      <c r="AK4" s="71">
        <f>IFERROR(__xludf.DUMMYFUNCTION("""COMPUTED_VALUE"""),0.0)</f>
        <v>0</v>
      </c>
      <c r="AL4" s="71">
        <f>IFERROR(__xludf.DUMMYFUNCTION("""COMPUTED_VALUE"""),0.0)</f>
        <v>0</v>
      </c>
      <c r="AM4" s="71">
        <f>IFERROR(__xludf.DUMMYFUNCTION("""COMPUTED_VALUE"""),10.0)</f>
        <v>10</v>
      </c>
      <c r="AN4" s="71">
        <f>IFERROR(__xludf.DUMMYFUNCTION("""COMPUTED_VALUE"""),0.0)</f>
        <v>0</v>
      </c>
      <c r="AO4" s="71">
        <f>IFERROR(__xludf.DUMMYFUNCTION("""COMPUTED_VALUE"""),0.0)</f>
        <v>0</v>
      </c>
      <c r="AP4" s="71">
        <f>IFERROR(__xludf.DUMMYFUNCTION("""COMPUTED_VALUE"""),0.0)</f>
        <v>0</v>
      </c>
      <c r="AQ4" s="71">
        <f>IFERROR(__xludf.DUMMYFUNCTION("""COMPUTED_VALUE"""),1.0)</f>
        <v>1</v>
      </c>
      <c r="AR4" s="71">
        <f>IFERROR(__xludf.DUMMYFUNCTION("""COMPUTED_VALUE"""),71.0)</f>
        <v>71</v>
      </c>
      <c r="AS4" s="71">
        <f>IFERROR(__xludf.DUMMYFUNCTION("""COMPUTED_VALUE"""),5.0)</f>
        <v>5</v>
      </c>
      <c r="AT4" s="71">
        <f>IFERROR(__xludf.DUMMYFUNCTION("""COMPUTED_VALUE"""),0.0)</f>
        <v>0</v>
      </c>
      <c r="AU4" s="71">
        <f>IFERROR(__xludf.DUMMYFUNCTION("""COMPUTED_VALUE"""),89.0)</f>
        <v>89</v>
      </c>
      <c r="AV4" s="71">
        <f>IFERROR(__xludf.DUMMYFUNCTION("""COMPUTED_VALUE"""),6.0)</f>
        <v>6</v>
      </c>
      <c r="AW4" s="71">
        <f>IFERROR(__xludf.DUMMYFUNCTION("""COMPUTED_VALUE"""),3.0)</f>
        <v>3</v>
      </c>
      <c r="AX4" s="72">
        <f t="shared" ref="AX4:AX44" si="2">SUM(I4:AW4)</f>
        <v>198</v>
      </c>
    </row>
    <row r="5" ht="15.75" customHeight="1">
      <c r="A5" s="73" t="s">
        <v>11</v>
      </c>
      <c r="B5" s="74" t="s">
        <v>111</v>
      </c>
      <c r="C5" s="75">
        <v>1.0</v>
      </c>
      <c r="D5" s="75">
        <v>514.0</v>
      </c>
      <c r="E5" s="70">
        <f>IFERROR(__xludf.DUMMYFUNCTION("""COMPUTED_VALUE"""),201.0)</f>
        <v>201</v>
      </c>
      <c r="F5" s="70">
        <f>IFERROR(__xludf.DUMMYFUNCTION("""COMPUTED_VALUE"""),2.0)</f>
        <v>2</v>
      </c>
      <c r="G5" s="70">
        <f>IFERROR(__xludf.DUMMYFUNCTION("""COMPUTED_VALUE"""),4.0)</f>
        <v>4</v>
      </c>
      <c r="H5" s="70">
        <f>IFERROR(__xludf.DUMMYFUNCTION("""COMPUTED_VALUE"""),197.0)</f>
        <v>197</v>
      </c>
      <c r="I5" s="71">
        <f>IFERROR(__xludf.DUMMYFUNCTION("""COMPUTED_VALUE"""),1.0)</f>
        <v>1</v>
      </c>
      <c r="J5" s="71">
        <f>IFERROR(__xludf.DUMMYFUNCTION("""COMPUTED_VALUE"""),3.0)</f>
        <v>3</v>
      </c>
      <c r="K5" s="71">
        <f>IFERROR(__xludf.DUMMYFUNCTION("""COMPUTED_VALUE"""),13.0)</f>
        <v>13</v>
      </c>
      <c r="L5" s="71">
        <f>IFERROR(__xludf.DUMMYFUNCTION("""COMPUTED_VALUE"""),0.0)</f>
        <v>0</v>
      </c>
      <c r="M5" s="71">
        <f>IFERROR(__xludf.DUMMYFUNCTION("""COMPUTED_VALUE"""),0.0)</f>
        <v>0</v>
      </c>
      <c r="N5" s="71">
        <f>IFERROR(__xludf.DUMMYFUNCTION("""COMPUTED_VALUE"""),2.0)</f>
        <v>2</v>
      </c>
      <c r="O5" s="71">
        <f>IFERROR(__xludf.DUMMYFUNCTION("""COMPUTED_VALUE"""),2.0)</f>
        <v>2</v>
      </c>
      <c r="P5" s="71">
        <f>IFERROR(__xludf.DUMMYFUNCTION("""COMPUTED_VALUE"""),2.0)</f>
        <v>2</v>
      </c>
      <c r="Q5" s="71">
        <f>IFERROR(__xludf.DUMMYFUNCTION("""COMPUTED_VALUE"""),2.0)</f>
        <v>2</v>
      </c>
      <c r="R5" s="71">
        <f>IFERROR(__xludf.DUMMYFUNCTION("""COMPUTED_VALUE"""),8.0)</f>
        <v>8</v>
      </c>
      <c r="S5" s="71">
        <f>IFERROR(__xludf.DUMMYFUNCTION("""COMPUTED_VALUE"""),0.0)</f>
        <v>0</v>
      </c>
      <c r="T5" s="71">
        <f>IFERROR(__xludf.DUMMYFUNCTION("""COMPUTED_VALUE"""),0.0)</f>
        <v>0</v>
      </c>
      <c r="U5" s="71">
        <f>IFERROR(__xludf.DUMMYFUNCTION("""COMPUTED_VALUE"""),0.0)</f>
        <v>0</v>
      </c>
      <c r="V5" s="71">
        <f>IFERROR(__xludf.DUMMYFUNCTION("""COMPUTED_VALUE"""),0.0)</f>
        <v>0</v>
      </c>
      <c r="W5" s="71">
        <f>IFERROR(__xludf.DUMMYFUNCTION("""COMPUTED_VALUE"""),0.0)</f>
        <v>0</v>
      </c>
      <c r="X5" s="71">
        <f>IFERROR(__xludf.DUMMYFUNCTION("""COMPUTED_VALUE"""),2.0)</f>
        <v>2</v>
      </c>
      <c r="Y5" s="71">
        <f>IFERROR(__xludf.DUMMYFUNCTION("""COMPUTED_VALUE"""),1.0)</f>
        <v>1</v>
      </c>
      <c r="Z5" s="71">
        <f>IFERROR(__xludf.DUMMYFUNCTION("""COMPUTED_VALUE"""),2.0)</f>
        <v>2</v>
      </c>
      <c r="AA5" s="71">
        <f>IFERROR(__xludf.DUMMYFUNCTION("""COMPUTED_VALUE"""),2.0)</f>
        <v>2</v>
      </c>
      <c r="AB5" s="71">
        <f>IFERROR(__xludf.DUMMYFUNCTION("""COMPUTED_VALUE"""),0.0)</f>
        <v>0</v>
      </c>
      <c r="AC5" s="71">
        <f>IFERROR(__xludf.DUMMYFUNCTION("""COMPUTED_VALUE"""),1.0)</f>
        <v>1</v>
      </c>
      <c r="AD5" s="71">
        <f>IFERROR(__xludf.DUMMYFUNCTION("""COMPUTED_VALUE"""),1.0)</f>
        <v>1</v>
      </c>
      <c r="AE5" s="71">
        <f>IFERROR(__xludf.DUMMYFUNCTION("""COMPUTED_VALUE"""),0.0)</f>
        <v>0</v>
      </c>
      <c r="AF5" s="71">
        <f>IFERROR(__xludf.DUMMYFUNCTION("""COMPUTED_VALUE"""),0.0)</f>
        <v>0</v>
      </c>
      <c r="AG5" s="71">
        <f>IFERROR(__xludf.DUMMYFUNCTION("""COMPUTED_VALUE"""),1.0)</f>
        <v>1</v>
      </c>
      <c r="AH5" s="71">
        <f>IFERROR(__xludf.DUMMYFUNCTION("""COMPUTED_VALUE"""),0.0)</f>
        <v>0</v>
      </c>
      <c r="AI5" s="71">
        <f>IFERROR(__xludf.DUMMYFUNCTION("""COMPUTED_VALUE"""),0.0)</f>
        <v>0</v>
      </c>
      <c r="AJ5" s="71">
        <f>IFERROR(__xludf.DUMMYFUNCTION("""COMPUTED_VALUE"""),0.0)</f>
        <v>0</v>
      </c>
      <c r="AK5" s="71">
        <f>IFERROR(__xludf.DUMMYFUNCTION("""COMPUTED_VALUE"""),1.0)</f>
        <v>1</v>
      </c>
      <c r="AL5" s="71">
        <f>IFERROR(__xludf.DUMMYFUNCTION("""COMPUTED_VALUE"""),1.0)</f>
        <v>1</v>
      </c>
      <c r="AM5" s="71">
        <f>IFERROR(__xludf.DUMMYFUNCTION("""COMPUTED_VALUE"""),51.0)</f>
        <v>51</v>
      </c>
      <c r="AN5" s="71">
        <f>IFERROR(__xludf.DUMMYFUNCTION("""COMPUTED_VALUE"""),0.0)</f>
        <v>0</v>
      </c>
      <c r="AO5" s="71">
        <f>IFERROR(__xludf.DUMMYFUNCTION("""COMPUTED_VALUE"""),0.0)</f>
        <v>0</v>
      </c>
      <c r="AP5" s="71">
        <f>IFERROR(__xludf.DUMMYFUNCTION("""COMPUTED_VALUE"""),1.0)</f>
        <v>1</v>
      </c>
      <c r="AQ5" s="71">
        <f>IFERROR(__xludf.DUMMYFUNCTION("""COMPUTED_VALUE"""),1.0)</f>
        <v>1</v>
      </c>
      <c r="AR5" s="71">
        <f>IFERROR(__xludf.DUMMYFUNCTION("""COMPUTED_VALUE"""),85.0)</f>
        <v>85</v>
      </c>
      <c r="AS5" s="71">
        <f>IFERROR(__xludf.DUMMYFUNCTION("""COMPUTED_VALUE"""),4.0)</f>
        <v>4</v>
      </c>
      <c r="AT5" s="71">
        <f>IFERROR(__xludf.DUMMYFUNCTION("""COMPUTED_VALUE"""),0.0)</f>
        <v>0</v>
      </c>
      <c r="AU5" s="71">
        <f>IFERROR(__xludf.DUMMYFUNCTION("""COMPUTED_VALUE"""),10.0)</f>
        <v>10</v>
      </c>
      <c r="AV5" s="71">
        <f>IFERROR(__xludf.DUMMYFUNCTION("""COMPUTED_VALUE"""),0.0)</f>
        <v>0</v>
      </c>
      <c r="AW5" s="71">
        <f>IFERROR(__xludf.DUMMYFUNCTION("""COMPUTED_VALUE"""),0.0)</f>
        <v>0</v>
      </c>
      <c r="AX5" s="72">
        <f t="shared" si="2"/>
        <v>197</v>
      </c>
    </row>
    <row r="6" ht="15.75" customHeight="1">
      <c r="A6" s="73" t="s">
        <v>11</v>
      </c>
      <c r="B6" s="74" t="s">
        <v>111</v>
      </c>
      <c r="C6" s="75">
        <v>2.0</v>
      </c>
      <c r="D6" s="75">
        <v>514.0</v>
      </c>
      <c r="E6" s="70">
        <f>IFERROR(__xludf.DUMMYFUNCTION("""COMPUTED_VALUE"""),206.0)</f>
        <v>206</v>
      </c>
      <c r="F6" s="70">
        <f>IFERROR(__xludf.DUMMYFUNCTION("""COMPUTED_VALUE"""),0.0)</f>
        <v>0</v>
      </c>
      <c r="G6" s="70">
        <f>IFERROR(__xludf.DUMMYFUNCTION("""COMPUTED_VALUE"""),4.0)</f>
        <v>4</v>
      </c>
      <c r="H6" s="70">
        <f>IFERROR(__xludf.DUMMYFUNCTION("""COMPUTED_VALUE"""),201.0)</f>
        <v>201</v>
      </c>
      <c r="I6" s="71">
        <f>IFERROR(__xludf.DUMMYFUNCTION("""COMPUTED_VALUE"""),0.0)</f>
        <v>0</v>
      </c>
      <c r="J6" s="71">
        <f>IFERROR(__xludf.DUMMYFUNCTION("""COMPUTED_VALUE"""),3.0)</f>
        <v>3</v>
      </c>
      <c r="K6" s="71">
        <f>IFERROR(__xludf.DUMMYFUNCTION("""COMPUTED_VALUE"""),17.0)</f>
        <v>17</v>
      </c>
      <c r="L6" s="71">
        <f>IFERROR(__xludf.DUMMYFUNCTION("""COMPUTED_VALUE"""),2.0)</f>
        <v>2</v>
      </c>
      <c r="M6" s="71">
        <f>IFERROR(__xludf.DUMMYFUNCTION("""COMPUTED_VALUE"""),5.0)</f>
        <v>5</v>
      </c>
      <c r="N6" s="71">
        <f>IFERROR(__xludf.DUMMYFUNCTION("""COMPUTED_VALUE"""),1.0)</f>
        <v>1</v>
      </c>
      <c r="O6" s="71">
        <f>IFERROR(__xludf.DUMMYFUNCTION("""COMPUTED_VALUE"""),1.0)</f>
        <v>1</v>
      </c>
      <c r="P6" s="71">
        <f>IFERROR(__xludf.DUMMYFUNCTION("""COMPUTED_VALUE"""),3.0)</f>
        <v>3</v>
      </c>
      <c r="Q6" s="71">
        <f>IFERROR(__xludf.DUMMYFUNCTION("""COMPUTED_VALUE"""),0.0)</f>
        <v>0</v>
      </c>
      <c r="R6" s="71">
        <f>IFERROR(__xludf.DUMMYFUNCTION("""COMPUTED_VALUE"""),7.0)</f>
        <v>7</v>
      </c>
      <c r="S6" s="71">
        <f>IFERROR(__xludf.DUMMYFUNCTION("""COMPUTED_VALUE"""),2.0)</f>
        <v>2</v>
      </c>
      <c r="T6" s="71">
        <f>IFERROR(__xludf.DUMMYFUNCTION("""COMPUTED_VALUE"""),1.0)</f>
        <v>1</v>
      </c>
      <c r="U6" s="71">
        <f>IFERROR(__xludf.DUMMYFUNCTION("""COMPUTED_VALUE"""),1.0)</f>
        <v>1</v>
      </c>
      <c r="V6" s="71">
        <f>IFERROR(__xludf.DUMMYFUNCTION("""COMPUTED_VALUE"""),1.0)</f>
        <v>1</v>
      </c>
      <c r="W6" s="71">
        <f>IFERROR(__xludf.DUMMYFUNCTION("""COMPUTED_VALUE"""),0.0)</f>
        <v>0</v>
      </c>
      <c r="X6" s="71">
        <f>IFERROR(__xludf.DUMMYFUNCTION("""COMPUTED_VALUE"""),0.0)</f>
        <v>0</v>
      </c>
      <c r="Y6" s="71">
        <f>IFERROR(__xludf.DUMMYFUNCTION("""COMPUTED_VALUE"""),0.0)</f>
        <v>0</v>
      </c>
      <c r="Z6" s="71">
        <f>IFERROR(__xludf.DUMMYFUNCTION("""COMPUTED_VALUE"""),0.0)</f>
        <v>0</v>
      </c>
      <c r="AA6" s="71">
        <f>IFERROR(__xludf.DUMMYFUNCTION("""COMPUTED_VALUE"""),1.0)</f>
        <v>1</v>
      </c>
      <c r="AB6" s="71">
        <f>IFERROR(__xludf.DUMMYFUNCTION("""COMPUTED_VALUE"""),0.0)</f>
        <v>0</v>
      </c>
      <c r="AC6" s="71">
        <f>IFERROR(__xludf.DUMMYFUNCTION("""COMPUTED_VALUE"""),0.0)</f>
        <v>0</v>
      </c>
      <c r="AD6" s="71">
        <f>IFERROR(__xludf.DUMMYFUNCTION("""COMPUTED_VALUE"""),0.0)</f>
        <v>0</v>
      </c>
      <c r="AE6" s="71">
        <f>IFERROR(__xludf.DUMMYFUNCTION("""COMPUTED_VALUE"""),0.0)</f>
        <v>0</v>
      </c>
      <c r="AF6" s="71">
        <f>IFERROR(__xludf.DUMMYFUNCTION("""COMPUTED_VALUE"""),0.0)</f>
        <v>0</v>
      </c>
      <c r="AG6" s="71">
        <f>IFERROR(__xludf.DUMMYFUNCTION("""COMPUTED_VALUE"""),2.0)</f>
        <v>2</v>
      </c>
      <c r="AH6" s="71">
        <f>IFERROR(__xludf.DUMMYFUNCTION("""COMPUTED_VALUE"""),0.0)</f>
        <v>0</v>
      </c>
      <c r="AI6" s="76">
        <f>IFERROR(__xludf.DUMMYFUNCTION("""COMPUTED_VALUE"""),0.0)</f>
        <v>0</v>
      </c>
      <c r="AJ6" s="71">
        <f>IFERROR(__xludf.DUMMYFUNCTION("""COMPUTED_VALUE"""),0.0)</f>
        <v>0</v>
      </c>
      <c r="AK6" s="71">
        <f>IFERROR(__xludf.DUMMYFUNCTION("""COMPUTED_VALUE"""),1.0)</f>
        <v>1</v>
      </c>
      <c r="AL6" s="71">
        <f>IFERROR(__xludf.DUMMYFUNCTION("""COMPUTED_VALUE"""),0.0)</f>
        <v>0</v>
      </c>
      <c r="AM6" s="71">
        <f>IFERROR(__xludf.DUMMYFUNCTION("""COMPUTED_VALUE"""),53.0)</f>
        <v>53</v>
      </c>
      <c r="AN6" s="71">
        <f>IFERROR(__xludf.DUMMYFUNCTION("""COMPUTED_VALUE"""),0.0)</f>
        <v>0</v>
      </c>
      <c r="AO6" s="71">
        <f>IFERROR(__xludf.DUMMYFUNCTION("""COMPUTED_VALUE"""),2.0)</f>
        <v>2</v>
      </c>
      <c r="AP6" s="71">
        <f>IFERROR(__xludf.DUMMYFUNCTION("""COMPUTED_VALUE"""),1.0)</f>
        <v>1</v>
      </c>
      <c r="AQ6" s="71">
        <f>IFERROR(__xludf.DUMMYFUNCTION("""COMPUTED_VALUE"""),2.0)</f>
        <v>2</v>
      </c>
      <c r="AR6" s="71">
        <f>IFERROR(__xludf.DUMMYFUNCTION("""COMPUTED_VALUE"""),74.0)</f>
        <v>74</v>
      </c>
      <c r="AS6" s="71">
        <f>IFERROR(__xludf.DUMMYFUNCTION("""COMPUTED_VALUE"""),4.0)</f>
        <v>4</v>
      </c>
      <c r="AT6" s="71">
        <f>IFERROR(__xludf.DUMMYFUNCTION("""COMPUTED_VALUE"""),0.0)</f>
        <v>0</v>
      </c>
      <c r="AU6" s="71">
        <f>IFERROR(__xludf.DUMMYFUNCTION("""COMPUTED_VALUE"""),11.0)</f>
        <v>11</v>
      </c>
      <c r="AV6" s="71">
        <f>IFERROR(__xludf.DUMMYFUNCTION("""COMPUTED_VALUE"""),3.0)</f>
        <v>3</v>
      </c>
      <c r="AW6" s="71">
        <f>IFERROR(__xludf.DUMMYFUNCTION("""COMPUTED_VALUE"""),3.0)</f>
        <v>3</v>
      </c>
      <c r="AX6" s="72">
        <f t="shared" si="2"/>
        <v>201</v>
      </c>
    </row>
    <row r="7" ht="15.75" customHeight="1">
      <c r="A7" s="73" t="s">
        <v>11</v>
      </c>
      <c r="B7" s="74" t="s">
        <v>112</v>
      </c>
      <c r="C7" s="75">
        <v>1.0</v>
      </c>
      <c r="D7" s="75">
        <v>491.0</v>
      </c>
      <c r="E7" s="70">
        <f>IFERROR(__xludf.DUMMYFUNCTION("""COMPUTED_VALUE"""),241.0)</f>
        <v>241</v>
      </c>
      <c r="F7" s="70">
        <f>IFERROR(__xludf.DUMMYFUNCTION("""COMPUTED_VALUE"""),4.0)</f>
        <v>4</v>
      </c>
      <c r="G7" s="70">
        <f>IFERROR(__xludf.DUMMYFUNCTION("""COMPUTED_VALUE"""),2.0)</f>
        <v>2</v>
      </c>
      <c r="H7" s="70">
        <f>IFERROR(__xludf.DUMMYFUNCTION("""COMPUTED_VALUE"""),239.0)</f>
        <v>239</v>
      </c>
      <c r="I7" s="71">
        <f>IFERROR(__xludf.DUMMYFUNCTION("""COMPUTED_VALUE"""),3.0)</f>
        <v>3</v>
      </c>
      <c r="J7" s="71">
        <f>IFERROR(__xludf.DUMMYFUNCTION("""COMPUTED_VALUE"""),2.0)</f>
        <v>2</v>
      </c>
      <c r="K7" s="71">
        <f>IFERROR(__xludf.DUMMYFUNCTION("""COMPUTED_VALUE"""),0.0)</f>
        <v>0</v>
      </c>
      <c r="L7" s="71">
        <f>IFERROR(__xludf.DUMMYFUNCTION("""COMPUTED_VALUE"""),0.0)</f>
        <v>0</v>
      </c>
      <c r="M7" s="71">
        <f>IFERROR(__xludf.DUMMYFUNCTION("""COMPUTED_VALUE"""),0.0)</f>
        <v>0</v>
      </c>
      <c r="N7" s="71">
        <f>IFERROR(__xludf.DUMMYFUNCTION("""COMPUTED_VALUE"""),0.0)</f>
        <v>0</v>
      </c>
      <c r="O7" s="71">
        <f>IFERROR(__xludf.DUMMYFUNCTION("""COMPUTED_VALUE"""),0.0)</f>
        <v>0</v>
      </c>
      <c r="P7" s="71">
        <f>IFERROR(__xludf.DUMMYFUNCTION("""COMPUTED_VALUE"""),0.0)</f>
        <v>0</v>
      </c>
      <c r="Q7" s="71">
        <f>IFERROR(__xludf.DUMMYFUNCTION("""COMPUTED_VALUE"""),0.0)</f>
        <v>0</v>
      </c>
      <c r="R7" s="71">
        <f>IFERROR(__xludf.DUMMYFUNCTION("""COMPUTED_VALUE"""),31.0)</f>
        <v>31</v>
      </c>
      <c r="S7" s="71">
        <f>IFERROR(__xludf.DUMMYFUNCTION("""COMPUTED_VALUE"""),0.0)</f>
        <v>0</v>
      </c>
      <c r="T7" s="71">
        <f>IFERROR(__xludf.DUMMYFUNCTION("""COMPUTED_VALUE"""),0.0)</f>
        <v>0</v>
      </c>
      <c r="U7" s="71">
        <f>IFERROR(__xludf.DUMMYFUNCTION("""COMPUTED_VALUE"""),0.0)</f>
        <v>0</v>
      </c>
      <c r="V7" s="71">
        <f>IFERROR(__xludf.DUMMYFUNCTION("""COMPUTED_VALUE"""),0.0)</f>
        <v>0</v>
      </c>
      <c r="W7" s="71">
        <f>IFERROR(__xludf.DUMMYFUNCTION("""COMPUTED_VALUE"""),0.0)</f>
        <v>0</v>
      </c>
      <c r="X7" s="71">
        <f>IFERROR(__xludf.DUMMYFUNCTION("""COMPUTED_VALUE"""),0.0)</f>
        <v>0</v>
      </c>
      <c r="Y7" s="71">
        <f>IFERROR(__xludf.DUMMYFUNCTION("""COMPUTED_VALUE"""),0.0)</f>
        <v>0</v>
      </c>
      <c r="Z7" s="71">
        <f>IFERROR(__xludf.DUMMYFUNCTION("""COMPUTED_VALUE"""),0.0)</f>
        <v>0</v>
      </c>
      <c r="AA7" s="71">
        <f>IFERROR(__xludf.DUMMYFUNCTION("""COMPUTED_VALUE"""),0.0)</f>
        <v>0</v>
      </c>
      <c r="AB7" s="71">
        <f>IFERROR(__xludf.DUMMYFUNCTION("""COMPUTED_VALUE"""),0.0)</f>
        <v>0</v>
      </c>
      <c r="AC7" s="71">
        <f>IFERROR(__xludf.DUMMYFUNCTION("""COMPUTED_VALUE"""),0.0)</f>
        <v>0</v>
      </c>
      <c r="AD7" s="76">
        <f>IFERROR(__xludf.DUMMYFUNCTION("""COMPUTED_VALUE"""),0.0)</f>
        <v>0</v>
      </c>
      <c r="AE7" s="71">
        <f>IFERROR(__xludf.DUMMYFUNCTION("""COMPUTED_VALUE"""),0.0)</f>
        <v>0</v>
      </c>
      <c r="AF7" s="76">
        <f>IFERROR(__xludf.DUMMYFUNCTION("""COMPUTED_VALUE"""),0.0)</f>
        <v>0</v>
      </c>
      <c r="AG7" s="71">
        <f>IFERROR(__xludf.DUMMYFUNCTION("""COMPUTED_VALUE"""),1.0)</f>
        <v>1</v>
      </c>
      <c r="AH7" s="71">
        <f>IFERROR(__xludf.DUMMYFUNCTION("""COMPUTED_VALUE"""),1.0)</f>
        <v>1</v>
      </c>
      <c r="AI7" s="71">
        <f>IFERROR(__xludf.DUMMYFUNCTION("""COMPUTED_VALUE"""),0.0)</f>
        <v>0</v>
      </c>
      <c r="AJ7" s="71">
        <f>IFERROR(__xludf.DUMMYFUNCTION("""COMPUTED_VALUE"""),1.0)</f>
        <v>1</v>
      </c>
      <c r="AK7" s="71">
        <f>IFERROR(__xludf.DUMMYFUNCTION("""COMPUTED_VALUE"""),0.0)</f>
        <v>0</v>
      </c>
      <c r="AL7" s="71">
        <f>IFERROR(__xludf.DUMMYFUNCTION("""COMPUTED_VALUE"""),2.0)</f>
        <v>2</v>
      </c>
      <c r="AM7" s="71">
        <f>IFERROR(__xludf.DUMMYFUNCTION("""COMPUTED_VALUE"""),140.0)</f>
        <v>140</v>
      </c>
      <c r="AN7" s="71">
        <f>IFERROR(__xludf.DUMMYFUNCTION("""COMPUTED_VALUE"""),3.0)</f>
        <v>3</v>
      </c>
      <c r="AO7" s="71">
        <f>IFERROR(__xludf.DUMMYFUNCTION("""COMPUTED_VALUE"""),1.0)</f>
        <v>1</v>
      </c>
      <c r="AP7" s="71">
        <f>IFERROR(__xludf.DUMMYFUNCTION("""COMPUTED_VALUE"""),0.0)</f>
        <v>0</v>
      </c>
      <c r="AQ7" s="71">
        <f>IFERROR(__xludf.DUMMYFUNCTION("""COMPUTED_VALUE"""),1.0)</f>
        <v>1</v>
      </c>
      <c r="AR7" s="71">
        <f>IFERROR(__xludf.DUMMYFUNCTION("""COMPUTED_VALUE"""),18.0)</f>
        <v>18</v>
      </c>
      <c r="AS7" s="71">
        <f>IFERROR(__xludf.DUMMYFUNCTION("""COMPUTED_VALUE"""),1.0)</f>
        <v>1</v>
      </c>
      <c r="AT7" s="71">
        <f>IFERROR(__xludf.DUMMYFUNCTION("""COMPUTED_VALUE"""),2.0)</f>
        <v>2</v>
      </c>
      <c r="AU7" s="71">
        <f>IFERROR(__xludf.DUMMYFUNCTION("""COMPUTED_VALUE"""),30.0)</f>
        <v>30</v>
      </c>
      <c r="AV7" s="71">
        <f>IFERROR(__xludf.DUMMYFUNCTION("""COMPUTED_VALUE"""),0.0)</f>
        <v>0</v>
      </c>
      <c r="AW7" s="71">
        <f>IFERROR(__xludf.DUMMYFUNCTION("""COMPUTED_VALUE"""),2.0)</f>
        <v>2</v>
      </c>
      <c r="AX7" s="72">
        <f t="shared" si="2"/>
        <v>239</v>
      </c>
    </row>
    <row r="8" ht="15.75" customHeight="1">
      <c r="A8" s="73" t="s">
        <v>11</v>
      </c>
      <c r="B8" s="74" t="s">
        <v>113</v>
      </c>
      <c r="C8" s="75">
        <v>1.0</v>
      </c>
      <c r="D8" s="75">
        <v>398.0</v>
      </c>
      <c r="E8" s="70">
        <f>IFERROR(__xludf.DUMMYFUNCTION("""COMPUTED_VALUE"""),254.0)</f>
        <v>254</v>
      </c>
      <c r="F8" s="70">
        <f>IFERROR(__xludf.DUMMYFUNCTION("""COMPUTED_VALUE"""),3.0)</f>
        <v>3</v>
      </c>
      <c r="G8" s="70">
        <f>IFERROR(__xludf.DUMMYFUNCTION("""COMPUTED_VALUE"""),1.0)</f>
        <v>1</v>
      </c>
      <c r="H8" s="70">
        <f>IFERROR(__xludf.DUMMYFUNCTION("""COMPUTED_VALUE"""),253.0)</f>
        <v>253</v>
      </c>
      <c r="I8" s="71">
        <f>IFERROR(__xludf.DUMMYFUNCTION("""COMPUTED_VALUE"""),1.0)</f>
        <v>1</v>
      </c>
      <c r="J8" s="71">
        <f>IFERROR(__xludf.DUMMYFUNCTION("""COMPUTED_VALUE"""),1.0)</f>
        <v>1</v>
      </c>
      <c r="K8" s="71">
        <f>IFERROR(__xludf.DUMMYFUNCTION("""COMPUTED_VALUE"""),0.0)</f>
        <v>0</v>
      </c>
      <c r="L8" s="71">
        <f>IFERROR(__xludf.DUMMYFUNCTION("""COMPUTED_VALUE"""),0.0)</f>
        <v>0</v>
      </c>
      <c r="M8" s="71">
        <f>IFERROR(__xludf.DUMMYFUNCTION("""COMPUTED_VALUE"""),1.0)</f>
        <v>1</v>
      </c>
      <c r="N8" s="71">
        <f>IFERROR(__xludf.DUMMYFUNCTION("""COMPUTED_VALUE"""),0.0)</f>
        <v>0</v>
      </c>
      <c r="O8" s="71">
        <f>IFERROR(__xludf.DUMMYFUNCTION("""COMPUTED_VALUE"""),0.0)</f>
        <v>0</v>
      </c>
      <c r="P8" s="71">
        <f>IFERROR(__xludf.DUMMYFUNCTION("""COMPUTED_VALUE"""),0.0)</f>
        <v>0</v>
      </c>
      <c r="Q8" s="71">
        <f>IFERROR(__xludf.DUMMYFUNCTION("""COMPUTED_VALUE"""),0.0)</f>
        <v>0</v>
      </c>
      <c r="R8" s="71">
        <f>IFERROR(__xludf.DUMMYFUNCTION("""COMPUTED_VALUE"""),94.0)</f>
        <v>94</v>
      </c>
      <c r="S8" s="71">
        <f>IFERROR(__xludf.DUMMYFUNCTION("""COMPUTED_VALUE"""),0.0)</f>
        <v>0</v>
      </c>
      <c r="T8" s="71">
        <f>IFERROR(__xludf.DUMMYFUNCTION("""COMPUTED_VALUE"""),0.0)</f>
        <v>0</v>
      </c>
      <c r="U8" s="71">
        <f>IFERROR(__xludf.DUMMYFUNCTION("""COMPUTED_VALUE"""),0.0)</f>
        <v>0</v>
      </c>
      <c r="V8" s="71">
        <f>IFERROR(__xludf.DUMMYFUNCTION("""COMPUTED_VALUE"""),1.0)</f>
        <v>1</v>
      </c>
      <c r="W8" s="71">
        <f>IFERROR(__xludf.DUMMYFUNCTION("""COMPUTED_VALUE"""),1.0)</f>
        <v>1</v>
      </c>
      <c r="X8" s="71">
        <f>IFERROR(__xludf.DUMMYFUNCTION("""COMPUTED_VALUE"""),0.0)</f>
        <v>0</v>
      </c>
      <c r="Y8" s="71">
        <f>IFERROR(__xludf.DUMMYFUNCTION("""COMPUTED_VALUE"""),0.0)</f>
        <v>0</v>
      </c>
      <c r="Z8" s="71">
        <f>IFERROR(__xludf.DUMMYFUNCTION("""COMPUTED_VALUE"""),0.0)</f>
        <v>0</v>
      </c>
      <c r="AA8" s="71">
        <f>IFERROR(__xludf.DUMMYFUNCTION("""COMPUTED_VALUE"""),0.0)</f>
        <v>0</v>
      </c>
      <c r="AB8" s="71">
        <f>IFERROR(__xludf.DUMMYFUNCTION("""COMPUTED_VALUE"""),0.0)</f>
        <v>0</v>
      </c>
      <c r="AC8" s="71">
        <f>IFERROR(__xludf.DUMMYFUNCTION("""COMPUTED_VALUE"""),0.0)</f>
        <v>0</v>
      </c>
      <c r="AD8" s="71">
        <f>IFERROR(__xludf.DUMMYFUNCTION("""COMPUTED_VALUE"""),0.0)</f>
        <v>0</v>
      </c>
      <c r="AE8" s="71">
        <f>IFERROR(__xludf.DUMMYFUNCTION("""COMPUTED_VALUE"""),0.0)</f>
        <v>0</v>
      </c>
      <c r="AF8" s="71">
        <f>IFERROR(__xludf.DUMMYFUNCTION("""COMPUTED_VALUE"""),1.0)</f>
        <v>1</v>
      </c>
      <c r="AG8" s="71">
        <f>IFERROR(__xludf.DUMMYFUNCTION("""COMPUTED_VALUE"""),0.0)</f>
        <v>0</v>
      </c>
      <c r="AH8" s="71">
        <f>IFERROR(__xludf.DUMMYFUNCTION("""COMPUTED_VALUE"""),0.0)</f>
        <v>0</v>
      </c>
      <c r="AI8" s="71">
        <f>IFERROR(__xludf.DUMMYFUNCTION("""COMPUTED_VALUE"""),0.0)</f>
        <v>0</v>
      </c>
      <c r="AJ8" s="71">
        <f>IFERROR(__xludf.DUMMYFUNCTION("""COMPUTED_VALUE"""),0.0)</f>
        <v>0</v>
      </c>
      <c r="AK8" s="71">
        <f>IFERROR(__xludf.DUMMYFUNCTION("""COMPUTED_VALUE"""),0.0)</f>
        <v>0</v>
      </c>
      <c r="AL8" s="71">
        <f>IFERROR(__xludf.DUMMYFUNCTION("""COMPUTED_VALUE"""),0.0)</f>
        <v>0</v>
      </c>
      <c r="AM8" s="71">
        <f>IFERROR(__xludf.DUMMYFUNCTION("""COMPUTED_VALUE"""),68.0)</f>
        <v>68</v>
      </c>
      <c r="AN8" s="71">
        <f>IFERROR(__xludf.DUMMYFUNCTION("""COMPUTED_VALUE"""),0.0)</f>
        <v>0</v>
      </c>
      <c r="AO8" s="71">
        <f>IFERROR(__xludf.DUMMYFUNCTION("""COMPUTED_VALUE"""),0.0)</f>
        <v>0</v>
      </c>
      <c r="AP8" s="71">
        <f>IFERROR(__xludf.DUMMYFUNCTION("""COMPUTED_VALUE"""),0.0)</f>
        <v>0</v>
      </c>
      <c r="AQ8" s="71">
        <f>IFERROR(__xludf.DUMMYFUNCTION("""COMPUTED_VALUE"""),0.0)</f>
        <v>0</v>
      </c>
      <c r="AR8" s="71">
        <f>IFERROR(__xludf.DUMMYFUNCTION("""COMPUTED_VALUE"""),26.0)</f>
        <v>26</v>
      </c>
      <c r="AS8" s="71">
        <f>IFERROR(__xludf.DUMMYFUNCTION("""COMPUTED_VALUE"""),0.0)</f>
        <v>0</v>
      </c>
      <c r="AT8" s="71">
        <f>IFERROR(__xludf.DUMMYFUNCTION("""COMPUTED_VALUE"""),0.0)</f>
        <v>0</v>
      </c>
      <c r="AU8" s="71">
        <f>IFERROR(__xludf.DUMMYFUNCTION("""COMPUTED_VALUE"""),57.0)</f>
        <v>57</v>
      </c>
      <c r="AV8" s="71">
        <f>IFERROR(__xludf.DUMMYFUNCTION("""COMPUTED_VALUE"""),1.0)</f>
        <v>1</v>
      </c>
      <c r="AW8" s="71">
        <f>IFERROR(__xludf.DUMMYFUNCTION("""COMPUTED_VALUE"""),1.0)</f>
        <v>1</v>
      </c>
      <c r="AX8" s="72">
        <f t="shared" si="2"/>
        <v>253</v>
      </c>
    </row>
    <row r="9" ht="15.75" customHeight="1">
      <c r="A9" s="73" t="s">
        <v>11</v>
      </c>
      <c r="B9" s="74" t="s">
        <v>113</v>
      </c>
      <c r="C9" s="75">
        <v>2.0</v>
      </c>
      <c r="D9" s="75">
        <v>396.0</v>
      </c>
      <c r="E9" s="70">
        <f>IFERROR(__xludf.DUMMYFUNCTION("""COMPUTED_VALUE"""),249.0)</f>
        <v>249</v>
      </c>
      <c r="F9" s="70">
        <f>IFERROR(__xludf.DUMMYFUNCTION("""COMPUTED_VALUE"""),3.0)</f>
        <v>3</v>
      </c>
      <c r="G9" s="70">
        <f>IFERROR(__xludf.DUMMYFUNCTION("""COMPUTED_VALUE"""),2.0)</f>
        <v>2</v>
      </c>
      <c r="H9" s="70">
        <f>IFERROR(__xludf.DUMMYFUNCTION("""COMPUTED_VALUE"""),247.0)</f>
        <v>247</v>
      </c>
      <c r="I9" s="71">
        <f>IFERROR(__xludf.DUMMYFUNCTION("""COMPUTED_VALUE"""),3.0)</f>
        <v>3</v>
      </c>
      <c r="J9" s="71">
        <f>IFERROR(__xludf.DUMMYFUNCTION("""COMPUTED_VALUE"""),0.0)</f>
        <v>0</v>
      </c>
      <c r="K9" s="71">
        <f>IFERROR(__xludf.DUMMYFUNCTION("""COMPUTED_VALUE"""),1.0)</f>
        <v>1</v>
      </c>
      <c r="L9" s="71">
        <f>IFERROR(__xludf.DUMMYFUNCTION("""COMPUTED_VALUE"""),0.0)</f>
        <v>0</v>
      </c>
      <c r="M9" s="71">
        <f>IFERROR(__xludf.DUMMYFUNCTION("""COMPUTED_VALUE"""),0.0)</f>
        <v>0</v>
      </c>
      <c r="N9" s="71">
        <f>IFERROR(__xludf.DUMMYFUNCTION("""COMPUTED_VALUE"""),0.0)</f>
        <v>0</v>
      </c>
      <c r="O9" s="71">
        <f>IFERROR(__xludf.DUMMYFUNCTION("""COMPUTED_VALUE"""),0.0)</f>
        <v>0</v>
      </c>
      <c r="P9" s="71">
        <f>IFERROR(__xludf.DUMMYFUNCTION("""COMPUTED_VALUE"""),0.0)</f>
        <v>0</v>
      </c>
      <c r="Q9" s="71">
        <f>IFERROR(__xludf.DUMMYFUNCTION("""COMPUTED_VALUE"""),0.0)</f>
        <v>0</v>
      </c>
      <c r="R9" s="71">
        <f>IFERROR(__xludf.DUMMYFUNCTION("""COMPUTED_VALUE"""),90.0)</f>
        <v>90</v>
      </c>
      <c r="S9" s="71">
        <f>IFERROR(__xludf.DUMMYFUNCTION("""COMPUTED_VALUE"""),1.0)</f>
        <v>1</v>
      </c>
      <c r="T9" s="71">
        <f>IFERROR(__xludf.DUMMYFUNCTION("""COMPUTED_VALUE"""),0.0)</f>
        <v>0</v>
      </c>
      <c r="U9" s="71">
        <f>IFERROR(__xludf.DUMMYFUNCTION("""COMPUTED_VALUE"""),1.0)</f>
        <v>1</v>
      </c>
      <c r="V9" s="71">
        <f>IFERROR(__xludf.DUMMYFUNCTION("""COMPUTED_VALUE"""),1.0)</f>
        <v>1</v>
      </c>
      <c r="W9" s="71">
        <f>IFERROR(__xludf.DUMMYFUNCTION("""COMPUTED_VALUE"""),1.0)</f>
        <v>1</v>
      </c>
      <c r="X9" s="71">
        <f>IFERROR(__xludf.DUMMYFUNCTION("""COMPUTED_VALUE"""),1.0)</f>
        <v>1</v>
      </c>
      <c r="Y9" s="71">
        <f>IFERROR(__xludf.DUMMYFUNCTION("""COMPUTED_VALUE"""),0.0)</f>
        <v>0</v>
      </c>
      <c r="Z9" s="71">
        <f>IFERROR(__xludf.DUMMYFUNCTION("""COMPUTED_VALUE"""),0.0)</f>
        <v>0</v>
      </c>
      <c r="AA9" s="71">
        <f>IFERROR(__xludf.DUMMYFUNCTION("""COMPUTED_VALUE"""),0.0)</f>
        <v>0</v>
      </c>
      <c r="AB9" s="71">
        <f>IFERROR(__xludf.DUMMYFUNCTION("""COMPUTED_VALUE"""),0.0)</f>
        <v>0</v>
      </c>
      <c r="AC9" s="71">
        <f>IFERROR(__xludf.DUMMYFUNCTION("""COMPUTED_VALUE"""),0.0)</f>
        <v>0</v>
      </c>
      <c r="AD9" s="71">
        <f>IFERROR(__xludf.DUMMYFUNCTION("""COMPUTED_VALUE"""),0.0)</f>
        <v>0</v>
      </c>
      <c r="AE9" s="71">
        <f>IFERROR(__xludf.DUMMYFUNCTION("""COMPUTED_VALUE"""),0.0)</f>
        <v>0</v>
      </c>
      <c r="AF9" s="71">
        <f>IFERROR(__xludf.DUMMYFUNCTION("""COMPUTED_VALUE"""),0.0)</f>
        <v>0</v>
      </c>
      <c r="AG9" s="71">
        <f>IFERROR(__xludf.DUMMYFUNCTION("""COMPUTED_VALUE"""),0.0)</f>
        <v>0</v>
      </c>
      <c r="AH9" s="71">
        <f>IFERROR(__xludf.DUMMYFUNCTION("""COMPUTED_VALUE"""),0.0)</f>
        <v>0</v>
      </c>
      <c r="AI9" s="71">
        <f>IFERROR(__xludf.DUMMYFUNCTION("""COMPUTED_VALUE"""),0.0)</f>
        <v>0</v>
      </c>
      <c r="AJ9" s="71">
        <f>IFERROR(__xludf.DUMMYFUNCTION("""COMPUTED_VALUE"""),0.0)</f>
        <v>0</v>
      </c>
      <c r="AK9" s="71">
        <f>IFERROR(__xludf.DUMMYFUNCTION("""COMPUTED_VALUE"""),1.0)</f>
        <v>1</v>
      </c>
      <c r="AL9" s="71">
        <f>IFERROR(__xludf.DUMMYFUNCTION("""COMPUTED_VALUE"""),0.0)</f>
        <v>0</v>
      </c>
      <c r="AM9" s="71">
        <f>IFERROR(__xludf.DUMMYFUNCTION("""COMPUTED_VALUE"""),70.0)</f>
        <v>70</v>
      </c>
      <c r="AN9" s="71">
        <f>IFERROR(__xludf.DUMMYFUNCTION("""COMPUTED_VALUE"""),0.0)</f>
        <v>0</v>
      </c>
      <c r="AO9" s="71">
        <f>IFERROR(__xludf.DUMMYFUNCTION("""COMPUTED_VALUE"""),0.0)</f>
        <v>0</v>
      </c>
      <c r="AP9" s="71">
        <f>IFERROR(__xludf.DUMMYFUNCTION("""COMPUTED_VALUE"""),0.0)</f>
        <v>0</v>
      </c>
      <c r="AQ9" s="71">
        <f>IFERROR(__xludf.DUMMYFUNCTION("""COMPUTED_VALUE"""),0.0)</f>
        <v>0</v>
      </c>
      <c r="AR9" s="71">
        <f>IFERROR(__xludf.DUMMYFUNCTION("""COMPUTED_VALUE"""),28.0)</f>
        <v>28</v>
      </c>
      <c r="AS9" s="71">
        <f>IFERROR(__xludf.DUMMYFUNCTION("""COMPUTED_VALUE"""),0.0)</f>
        <v>0</v>
      </c>
      <c r="AT9" s="71">
        <f>IFERROR(__xludf.DUMMYFUNCTION("""COMPUTED_VALUE"""),1.0)</f>
        <v>1</v>
      </c>
      <c r="AU9" s="71">
        <f>IFERROR(__xludf.DUMMYFUNCTION("""COMPUTED_VALUE"""),48.0)</f>
        <v>48</v>
      </c>
      <c r="AV9" s="71">
        <f>IFERROR(__xludf.DUMMYFUNCTION("""COMPUTED_VALUE"""),0.0)</f>
        <v>0</v>
      </c>
      <c r="AW9" s="71">
        <f>IFERROR(__xludf.DUMMYFUNCTION("""COMPUTED_VALUE"""),0.0)</f>
        <v>0</v>
      </c>
      <c r="AX9" s="72">
        <f t="shared" si="2"/>
        <v>247</v>
      </c>
    </row>
    <row r="10" ht="15.75" customHeight="1">
      <c r="A10" s="73" t="s">
        <v>11</v>
      </c>
      <c r="B10" s="74" t="s">
        <v>114</v>
      </c>
      <c r="C10" s="75">
        <v>1.0</v>
      </c>
      <c r="D10" s="75">
        <v>586.0</v>
      </c>
      <c r="E10" s="70">
        <f>IFERROR(__xludf.DUMMYFUNCTION("""COMPUTED_VALUE"""),289.0)</f>
        <v>289</v>
      </c>
      <c r="F10" s="70">
        <f>IFERROR(__xludf.DUMMYFUNCTION("""COMPUTED_VALUE"""),1.0)</f>
        <v>1</v>
      </c>
      <c r="G10" s="70">
        <f>IFERROR(__xludf.DUMMYFUNCTION("""COMPUTED_VALUE"""),2.0)</f>
        <v>2</v>
      </c>
      <c r="H10" s="70">
        <f>IFERROR(__xludf.DUMMYFUNCTION("""COMPUTED_VALUE"""),287.0)</f>
        <v>287</v>
      </c>
      <c r="I10" s="71">
        <f>IFERROR(__xludf.DUMMYFUNCTION("""COMPUTED_VALUE"""),4.0)</f>
        <v>4</v>
      </c>
      <c r="J10" s="71">
        <f>IFERROR(__xludf.DUMMYFUNCTION("""COMPUTED_VALUE"""),0.0)</f>
        <v>0</v>
      </c>
      <c r="K10" s="71">
        <f>IFERROR(__xludf.DUMMYFUNCTION("""COMPUTED_VALUE"""),1.0)</f>
        <v>1</v>
      </c>
      <c r="L10" s="71">
        <f>IFERROR(__xludf.DUMMYFUNCTION("""COMPUTED_VALUE"""),1.0)</f>
        <v>1</v>
      </c>
      <c r="M10" s="71">
        <f>IFERROR(__xludf.DUMMYFUNCTION("""COMPUTED_VALUE"""),2.0)</f>
        <v>2</v>
      </c>
      <c r="N10" s="71">
        <f>IFERROR(__xludf.DUMMYFUNCTION("""COMPUTED_VALUE"""),0.0)</f>
        <v>0</v>
      </c>
      <c r="O10" s="71">
        <f>IFERROR(__xludf.DUMMYFUNCTION("""COMPUTED_VALUE"""),0.0)</f>
        <v>0</v>
      </c>
      <c r="P10" s="71">
        <f>IFERROR(__xludf.DUMMYFUNCTION("""COMPUTED_VALUE"""),1.0)</f>
        <v>1</v>
      </c>
      <c r="Q10" s="71">
        <f>IFERROR(__xludf.DUMMYFUNCTION("""COMPUTED_VALUE"""),0.0)</f>
        <v>0</v>
      </c>
      <c r="R10" s="71">
        <f>IFERROR(__xludf.DUMMYFUNCTION("""COMPUTED_VALUE"""),51.0)</f>
        <v>51</v>
      </c>
      <c r="S10" s="71">
        <f>IFERROR(__xludf.DUMMYFUNCTION("""COMPUTED_VALUE"""),0.0)</f>
        <v>0</v>
      </c>
      <c r="T10" s="71">
        <f>IFERROR(__xludf.DUMMYFUNCTION("""COMPUTED_VALUE"""),0.0)</f>
        <v>0</v>
      </c>
      <c r="U10" s="71">
        <f>IFERROR(__xludf.DUMMYFUNCTION("""COMPUTED_VALUE"""),0.0)</f>
        <v>0</v>
      </c>
      <c r="V10" s="71">
        <f>IFERROR(__xludf.DUMMYFUNCTION("""COMPUTED_VALUE"""),1.0)</f>
        <v>1</v>
      </c>
      <c r="W10" s="71">
        <f>IFERROR(__xludf.DUMMYFUNCTION("""COMPUTED_VALUE"""),0.0)</f>
        <v>0</v>
      </c>
      <c r="X10" s="71">
        <f>IFERROR(__xludf.DUMMYFUNCTION("""COMPUTED_VALUE"""),1.0)</f>
        <v>1</v>
      </c>
      <c r="Y10" s="71">
        <f>IFERROR(__xludf.DUMMYFUNCTION("""COMPUTED_VALUE"""),1.0)</f>
        <v>1</v>
      </c>
      <c r="Z10" s="71">
        <f>IFERROR(__xludf.DUMMYFUNCTION("""COMPUTED_VALUE"""),1.0)</f>
        <v>1</v>
      </c>
      <c r="AA10" s="71">
        <f>IFERROR(__xludf.DUMMYFUNCTION("""COMPUTED_VALUE"""),1.0)</f>
        <v>1</v>
      </c>
      <c r="AB10" s="71">
        <f>IFERROR(__xludf.DUMMYFUNCTION("""COMPUTED_VALUE"""),0.0)</f>
        <v>0</v>
      </c>
      <c r="AC10" s="71">
        <f>IFERROR(__xludf.DUMMYFUNCTION("""COMPUTED_VALUE"""),1.0)</f>
        <v>1</v>
      </c>
      <c r="AD10" s="71">
        <f>IFERROR(__xludf.DUMMYFUNCTION("""COMPUTED_VALUE"""),1.0)</f>
        <v>1</v>
      </c>
      <c r="AE10" s="71">
        <f>IFERROR(__xludf.DUMMYFUNCTION("""COMPUTED_VALUE"""),0.0)</f>
        <v>0</v>
      </c>
      <c r="AF10" s="71">
        <f>IFERROR(__xludf.DUMMYFUNCTION("""COMPUTED_VALUE"""),0.0)</f>
        <v>0</v>
      </c>
      <c r="AG10" s="71">
        <f>IFERROR(__xludf.DUMMYFUNCTION("""COMPUTED_VALUE"""),0.0)</f>
        <v>0</v>
      </c>
      <c r="AH10" s="71">
        <f>IFERROR(__xludf.DUMMYFUNCTION("""COMPUTED_VALUE"""),0.0)</f>
        <v>0</v>
      </c>
      <c r="AI10" s="71">
        <f>IFERROR(__xludf.DUMMYFUNCTION("""COMPUTED_VALUE"""),1.0)</f>
        <v>1</v>
      </c>
      <c r="AJ10" s="71">
        <f>IFERROR(__xludf.DUMMYFUNCTION("""COMPUTED_VALUE"""),0.0)</f>
        <v>0</v>
      </c>
      <c r="AK10" s="71">
        <f>IFERROR(__xludf.DUMMYFUNCTION("""COMPUTED_VALUE"""),1.0)</f>
        <v>1</v>
      </c>
      <c r="AL10" s="71">
        <f>IFERROR(__xludf.DUMMYFUNCTION("""COMPUTED_VALUE"""),0.0)</f>
        <v>0</v>
      </c>
      <c r="AM10" s="71">
        <f>IFERROR(__xludf.DUMMYFUNCTION("""COMPUTED_VALUE"""),53.0)</f>
        <v>53</v>
      </c>
      <c r="AN10" s="71">
        <f>IFERROR(__xludf.DUMMYFUNCTION("""COMPUTED_VALUE"""),0.0)</f>
        <v>0</v>
      </c>
      <c r="AO10" s="71">
        <f>IFERROR(__xludf.DUMMYFUNCTION("""COMPUTED_VALUE"""),1.0)</f>
        <v>1</v>
      </c>
      <c r="AP10" s="71">
        <f>IFERROR(__xludf.DUMMYFUNCTION("""COMPUTED_VALUE"""),0.0)</f>
        <v>0</v>
      </c>
      <c r="AQ10" s="71">
        <f>IFERROR(__xludf.DUMMYFUNCTION("""COMPUTED_VALUE"""),3.0)</f>
        <v>3</v>
      </c>
      <c r="AR10" s="71">
        <f>IFERROR(__xludf.DUMMYFUNCTION("""COMPUTED_VALUE"""),97.0)</f>
        <v>97</v>
      </c>
      <c r="AS10" s="71">
        <f>IFERROR(__xludf.DUMMYFUNCTION("""COMPUTED_VALUE"""),2.0)</f>
        <v>2</v>
      </c>
      <c r="AT10" s="71">
        <f>IFERROR(__xludf.DUMMYFUNCTION("""COMPUTED_VALUE"""),0.0)</f>
        <v>0</v>
      </c>
      <c r="AU10" s="71">
        <f>IFERROR(__xludf.DUMMYFUNCTION("""COMPUTED_VALUE"""),60.0)</f>
        <v>60</v>
      </c>
      <c r="AV10" s="71">
        <f>IFERROR(__xludf.DUMMYFUNCTION("""COMPUTED_VALUE"""),2.0)</f>
        <v>2</v>
      </c>
      <c r="AW10" s="71">
        <f>IFERROR(__xludf.DUMMYFUNCTION("""COMPUTED_VALUE"""),0.0)</f>
        <v>0</v>
      </c>
      <c r="AX10" s="72">
        <f t="shared" si="2"/>
        <v>287</v>
      </c>
    </row>
    <row r="11" ht="15.75" customHeight="1">
      <c r="A11" s="73" t="s">
        <v>11</v>
      </c>
      <c r="B11" s="74" t="s">
        <v>114</v>
      </c>
      <c r="C11" s="75">
        <v>2.0</v>
      </c>
      <c r="D11" s="75">
        <v>587.0</v>
      </c>
      <c r="E11" s="70">
        <f>IFERROR(__xludf.DUMMYFUNCTION("""COMPUTED_VALUE"""),285.0)</f>
        <v>285</v>
      </c>
      <c r="F11" s="70">
        <f>IFERROR(__xludf.DUMMYFUNCTION("""COMPUTED_VALUE"""),4.0)</f>
        <v>4</v>
      </c>
      <c r="G11" s="70">
        <f>IFERROR(__xludf.DUMMYFUNCTION("""COMPUTED_VALUE"""),3.0)</f>
        <v>3</v>
      </c>
      <c r="H11" s="70">
        <f>IFERROR(__xludf.DUMMYFUNCTION("""COMPUTED_VALUE"""),283.0)</f>
        <v>283</v>
      </c>
      <c r="I11" s="71">
        <f>IFERROR(__xludf.DUMMYFUNCTION("""COMPUTED_VALUE"""),1.0)</f>
        <v>1</v>
      </c>
      <c r="J11" s="71">
        <f>IFERROR(__xludf.DUMMYFUNCTION("""COMPUTED_VALUE"""),2.0)</f>
        <v>2</v>
      </c>
      <c r="K11" s="71">
        <f>IFERROR(__xludf.DUMMYFUNCTION("""COMPUTED_VALUE"""),1.0)</f>
        <v>1</v>
      </c>
      <c r="L11" s="71">
        <f>IFERROR(__xludf.DUMMYFUNCTION("""COMPUTED_VALUE"""),1.0)</f>
        <v>1</v>
      </c>
      <c r="M11" s="71">
        <f>IFERROR(__xludf.DUMMYFUNCTION("""COMPUTED_VALUE"""),0.0)</f>
        <v>0</v>
      </c>
      <c r="N11" s="71">
        <f>IFERROR(__xludf.DUMMYFUNCTION("""COMPUTED_VALUE"""),3.0)</f>
        <v>3</v>
      </c>
      <c r="O11" s="71">
        <f>IFERROR(__xludf.DUMMYFUNCTION("""COMPUTED_VALUE"""),0.0)</f>
        <v>0</v>
      </c>
      <c r="P11" s="71">
        <f>IFERROR(__xludf.DUMMYFUNCTION("""COMPUTED_VALUE"""),0.0)</f>
        <v>0</v>
      </c>
      <c r="Q11" s="71">
        <f>IFERROR(__xludf.DUMMYFUNCTION("""COMPUTED_VALUE"""),1.0)</f>
        <v>1</v>
      </c>
      <c r="R11" s="71">
        <f>IFERROR(__xludf.DUMMYFUNCTION("""COMPUTED_VALUE"""),57.0)</f>
        <v>57</v>
      </c>
      <c r="S11" s="71">
        <f>IFERROR(__xludf.DUMMYFUNCTION("""COMPUTED_VALUE"""),1.0)</f>
        <v>1</v>
      </c>
      <c r="T11" s="71">
        <f>IFERROR(__xludf.DUMMYFUNCTION("""COMPUTED_VALUE"""),1.0)</f>
        <v>1</v>
      </c>
      <c r="U11" s="71">
        <f>IFERROR(__xludf.DUMMYFUNCTION("""COMPUTED_VALUE"""),0.0)</f>
        <v>0</v>
      </c>
      <c r="V11" s="71">
        <f>IFERROR(__xludf.DUMMYFUNCTION("""COMPUTED_VALUE"""),0.0)</f>
        <v>0</v>
      </c>
      <c r="W11" s="71">
        <f>IFERROR(__xludf.DUMMYFUNCTION("""COMPUTED_VALUE"""),0.0)</f>
        <v>0</v>
      </c>
      <c r="X11" s="71">
        <f>IFERROR(__xludf.DUMMYFUNCTION("""COMPUTED_VALUE"""),2.0)</f>
        <v>2</v>
      </c>
      <c r="Y11" s="71">
        <f>IFERROR(__xludf.DUMMYFUNCTION("""COMPUTED_VALUE"""),1.0)</f>
        <v>1</v>
      </c>
      <c r="Z11" s="71">
        <f>IFERROR(__xludf.DUMMYFUNCTION("""COMPUTED_VALUE"""),0.0)</f>
        <v>0</v>
      </c>
      <c r="AA11" s="71">
        <f>IFERROR(__xludf.DUMMYFUNCTION("""COMPUTED_VALUE"""),0.0)</f>
        <v>0</v>
      </c>
      <c r="AB11" s="71">
        <f>IFERROR(__xludf.DUMMYFUNCTION("""COMPUTED_VALUE"""),0.0)</f>
        <v>0</v>
      </c>
      <c r="AC11" s="71">
        <f>IFERROR(__xludf.DUMMYFUNCTION("""COMPUTED_VALUE"""),1.0)</f>
        <v>1</v>
      </c>
      <c r="AD11" s="71">
        <f>IFERROR(__xludf.DUMMYFUNCTION("""COMPUTED_VALUE"""),1.0)</f>
        <v>1</v>
      </c>
      <c r="AE11" s="71">
        <f>IFERROR(__xludf.DUMMYFUNCTION("""COMPUTED_VALUE"""),0.0)</f>
        <v>0</v>
      </c>
      <c r="AF11" s="71">
        <f>IFERROR(__xludf.DUMMYFUNCTION("""COMPUTED_VALUE"""),0.0)</f>
        <v>0</v>
      </c>
      <c r="AG11" s="71">
        <f>IFERROR(__xludf.DUMMYFUNCTION("""COMPUTED_VALUE"""),0.0)</f>
        <v>0</v>
      </c>
      <c r="AH11" s="71">
        <f>IFERROR(__xludf.DUMMYFUNCTION("""COMPUTED_VALUE"""),0.0)</f>
        <v>0</v>
      </c>
      <c r="AI11" s="71">
        <f>IFERROR(__xludf.DUMMYFUNCTION("""COMPUTED_VALUE"""),2.0)</f>
        <v>2</v>
      </c>
      <c r="AJ11" s="71">
        <f>IFERROR(__xludf.DUMMYFUNCTION("""COMPUTED_VALUE"""),0.0)</f>
        <v>0</v>
      </c>
      <c r="AK11" s="71">
        <f>IFERROR(__xludf.DUMMYFUNCTION("""COMPUTED_VALUE"""),0.0)</f>
        <v>0</v>
      </c>
      <c r="AL11" s="71">
        <f>IFERROR(__xludf.DUMMYFUNCTION("""COMPUTED_VALUE"""),0.0)</f>
        <v>0</v>
      </c>
      <c r="AM11" s="71">
        <f>IFERROR(__xludf.DUMMYFUNCTION("""COMPUTED_VALUE"""),43.0)</f>
        <v>43</v>
      </c>
      <c r="AN11" s="71">
        <f>IFERROR(__xludf.DUMMYFUNCTION("""COMPUTED_VALUE"""),0.0)</f>
        <v>0</v>
      </c>
      <c r="AO11" s="71">
        <f>IFERROR(__xludf.DUMMYFUNCTION("""COMPUTED_VALUE"""),0.0)</f>
        <v>0</v>
      </c>
      <c r="AP11" s="71">
        <f>IFERROR(__xludf.DUMMYFUNCTION("""COMPUTED_VALUE"""),0.0)</f>
        <v>0</v>
      </c>
      <c r="AQ11" s="71">
        <f>IFERROR(__xludf.DUMMYFUNCTION("""COMPUTED_VALUE"""),1.0)</f>
        <v>1</v>
      </c>
      <c r="AR11" s="71">
        <f>IFERROR(__xludf.DUMMYFUNCTION("""COMPUTED_VALUE"""),1.0)</f>
        <v>1</v>
      </c>
      <c r="AS11" s="71">
        <f>IFERROR(__xludf.DUMMYFUNCTION("""COMPUTED_VALUE"""),86.0)</f>
        <v>86</v>
      </c>
      <c r="AT11" s="71">
        <f>IFERROR(__xludf.DUMMYFUNCTION("""COMPUTED_VALUE"""),1.0)</f>
        <v>1</v>
      </c>
      <c r="AU11" s="71">
        <f>IFERROR(__xludf.DUMMYFUNCTION("""COMPUTED_VALUE"""),75.0)</f>
        <v>75</v>
      </c>
      <c r="AV11" s="71">
        <f>IFERROR(__xludf.DUMMYFUNCTION("""COMPUTED_VALUE"""),0.0)</f>
        <v>0</v>
      </c>
      <c r="AW11" s="71">
        <f>IFERROR(__xludf.DUMMYFUNCTION("""COMPUTED_VALUE"""),1.0)</f>
        <v>1</v>
      </c>
      <c r="AX11" s="72">
        <f t="shared" si="2"/>
        <v>283</v>
      </c>
    </row>
    <row r="12" ht="15.75" customHeight="1">
      <c r="A12" s="73" t="s">
        <v>11</v>
      </c>
      <c r="B12" s="74" t="s">
        <v>114</v>
      </c>
      <c r="C12" s="75">
        <v>3.0</v>
      </c>
      <c r="D12" s="75">
        <v>586.0</v>
      </c>
      <c r="E12" s="70">
        <f>IFERROR(__xludf.DUMMYFUNCTION("""COMPUTED_VALUE"""),294.0)</f>
        <v>294</v>
      </c>
      <c r="F12" s="70">
        <f>IFERROR(__xludf.DUMMYFUNCTION("""COMPUTED_VALUE"""),1.0)</f>
        <v>1</v>
      </c>
      <c r="G12" s="70">
        <f>IFERROR(__xludf.DUMMYFUNCTION("""COMPUTED_VALUE"""),3.0)</f>
        <v>3</v>
      </c>
      <c r="H12" s="70">
        <f>IFERROR(__xludf.DUMMYFUNCTION("""COMPUTED_VALUE"""),291.0)</f>
        <v>291</v>
      </c>
      <c r="I12" s="71">
        <f>IFERROR(__xludf.DUMMYFUNCTION("""COMPUTED_VALUE"""),1.0)</f>
        <v>1</v>
      </c>
      <c r="J12" s="71">
        <f>IFERROR(__xludf.DUMMYFUNCTION("""COMPUTED_VALUE"""),0.0)</f>
        <v>0</v>
      </c>
      <c r="K12" s="71">
        <f>IFERROR(__xludf.DUMMYFUNCTION("""COMPUTED_VALUE"""),0.0)</f>
        <v>0</v>
      </c>
      <c r="L12" s="71">
        <f>IFERROR(__xludf.DUMMYFUNCTION("""COMPUTED_VALUE"""),0.0)</f>
        <v>0</v>
      </c>
      <c r="M12" s="71">
        <f>IFERROR(__xludf.DUMMYFUNCTION("""COMPUTED_VALUE"""),3.0)</f>
        <v>3</v>
      </c>
      <c r="N12" s="71">
        <f>IFERROR(__xludf.DUMMYFUNCTION("""COMPUTED_VALUE"""),0.0)</f>
        <v>0</v>
      </c>
      <c r="O12" s="71">
        <f>IFERROR(__xludf.DUMMYFUNCTION("""COMPUTED_VALUE"""),0.0)</f>
        <v>0</v>
      </c>
      <c r="P12" s="71">
        <f>IFERROR(__xludf.DUMMYFUNCTION("""COMPUTED_VALUE"""),0.0)</f>
        <v>0</v>
      </c>
      <c r="Q12" s="71">
        <f>IFERROR(__xludf.DUMMYFUNCTION("""COMPUTED_VALUE"""),0.0)</f>
        <v>0</v>
      </c>
      <c r="R12" s="71">
        <f>IFERROR(__xludf.DUMMYFUNCTION("""COMPUTED_VALUE"""),49.0)</f>
        <v>49</v>
      </c>
      <c r="S12" s="71">
        <f>IFERROR(__xludf.DUMMYFUNCTION("""COMPUTED_VALUE"""),1.0)</f>
        <v>1</v>
      </c>
      <c r="T12" s="71">
        <f>IFERROR(__xludf.DUMMYFUNCTION("""COMPUTED_VALUE"""),0.0)</f>
        <v>0</v>
      </c>
      <c r="U12" s="71">
        <f>IFERROR(__xludf.DUMMYFUNCTION("""COMPUTED_VALUE"""),0.0)</f>
        <v>0</v>
      </c>
      <c r="V12" s="71">
        <f>IFERROR(__xludf.DUMMYFUNCTION("""COMPUTED_VALUE"""),0.0)</f>
        <v>0</v>
      </c>
      <c r="W12" s="71">
        <f>IFERROR(__xludf.DUMMYFUNCTION("""COMPUTED_VALUE"""),0.0)</f>
        <v>0</v>
      </c>
      <c r="X12" s="71">
        <f>IFERROR(__xludf.DUMMYFUNCTION("""COMPUTED_VALUE"""),0.0)</f>
        <v>0</v>
      </c>
      <c r="Y12" s="71">
        <f>IFERROR(__xludf.DUMMYFUNCTION("""COMPUTED_VALUE"""),0.0)</f>
        <v>0</v>
      </c>
      <c r="Z12" s="71">
        <f>IFERROR(__xludf.DUMMYFUNCTION("""COMPUTED_VALUE"""),0.0)</f>
        <v>0</v>
      </c>
      <c r="AA12" s="71">
        <f>IFERROR(__xludf.DUMMYFUNCTION("""COMPUTED_VALUE"""),2.0)</f>
        <v>2</v>
      </c>
      <c r="AB12" s="71">
        <f>IFERROR(__xludf.DUMMYFUNCTION("""COMPUTED_VALUE"""),0.0)</f>
        <v>0</v>
      </c>
      <c r="AC12" s="71">
        <f>IFERROR(__xludf.DUMMYFUNCTION("""COMPUTED_VALUE"""),0.0)</f>
        <v>0</v>
      </c>
      <c r="AD12" s="71">
        <f>IFERROR(__xludf.DUMMYFUNCTION("""COMPUTED_VALUE"""),0.0)</f>
        <v>0</v>
      </c>
      <c r="AE12" s="71">
        <f>IFERROR(__xludf.DUMMYFUNCTION("""COMPUTED_VALUE"""),0.0)</f>
        <v>0</v>
      </c>
      <c r="AF12" s="71">
        <f>IFERROR(__xludf.DUMMYFUNCTION("""COMPUTED_VALUE"""),0.0)</f>
        <v>0</v>
      </c>
      <c r="AG12" s="71">
        <f>IFERROR(__xludf.DUMMYFUNCTION("""COMPUTED_VALUE"""),0.0)</f>
        <v>0</v>
      </c>
      <c r="AH12" s="71">
        <f>IFERROR(__xludf.DUMMYFUNCTION("""COMPUTED_VALUE"""),0.0)</f>
        <v>0</v>
      </c>
      <c r="AI12" s="71">
        <f>IFERROR(__xludf.DUMMYFUNCTION("""COMPUTED_VALUE"""),0.0)</f>
        <v>0</v>
      </c>
      <c r="AJ12" s="71">
        <f>IFERROR(__xludf.DUMMYFUNCTION("""COMPUTED_VALUE"""),0.0)</f>
        <v>0</v>
      </c>
      <c r="AK12" s="71">
        <f>IFERROR(__xludf.DUMMYFUNCTION("""COMPUTED_VALUE"""),3.0)</f>
        <v>3</v>
      </c>
      <c r="AL12" s="71">
        <f>IFERROR(__xludf.DUMMYFUNCTION("""COMPUTED_VALUE"""),0.0)</f>
        <v>0</v>
      </c>
      <c r="AM12" s="71">
        <f>IFERROR(__xludf.DUMMYFUNCTION("""COMPUTED_VALUE"""),58.0)</f>
        <v>58</v>
      </c>
      <c r="AN12" s="71">
        <f>IFERROR(__xludf.DUMMYFUNCTION("""COMPUTED_VALUE"""),1.0)</f>
        <v>1</v>
      </c>
      <c r="AO12" s="71">
        <f>IFERROR(__xludf.DUMMYFUNCTION("""COMPUTED_VALUE"""),0.0)</f>
        <v>0</v>
      </c>
      <c r="AP12" s="71">
        <f>IFERROR(__xludf.DUMMYFUNCTION("""COMPUTED_VALUE"""),0.0)</f>
        <v>0</v>
      </c>
      <c r="AQ12" s="71">
        <f>IFERROR(__xludf.DUMMYFUNCTION("""COMPUTED_VALUE"""),0.0)</f>
        <v>0</v>
      </c>
      <c r="AR12" s="71">
        <f>IFERROR(__xludf.DUMMYFUNCTION("""COMPUTED_VALUE"""),97.0)</f>
        <v>97</v>
      </c>
      <c r="AS12" s="71">
        <f>IFERROR(__xludf.DUMMYFUNCTION("""COMPUTED_VALUE"""),1.0)</f>
        <v>1</v>
      </c>
      <c r="AT12" s="71">
        <f>IFERROR(__xludf.DUMMYFUNCTION("""COMPUTED_VALUE"""),0.0)</f>
        <v>0</v>
      </c>
      <c r="AU12" s="71">
        <f>IFERROR(__xludf.DUMMYFUNCTION("""COMPUTED_VALUE"""),73.0)</f>
        <v>73</v>
      </c>
      <c r="AV12" s="71">
        <f>IFERROR(__xludf.DUMMYFUNCTION("""COMPUTED_VALUE"""),0.0)</f>
        <v>0</v>
      </c>
      <c r="AW12" s="71">
        <f>IFERROR(__xludf.DUMMYFUNCTION("""COMPUTED_VALUE"""),0.0)</f>
        <v>0</v>
      </c>
      <c r="AX12" s="72">
        <f t="shared" si="2"/>
        <v>289</v>
      </c>
    </row>
    <row r="13" ht="15.75" customHeight="1">
      <c r="A13" s="73" t="s">
        <v>11</v>
      </c>
      <c r="B13" s="74" t="s">
        <v>114</v>
      </c>
      <c r="C13" s="75">
        <v>4.0</v>
      </c>
      <c r="D13" s="75">
        <v>586.0</v>
      </c>
      <c r="E13" s="70">
        <f>IFERROR(__xludf.DUMMYFUNCTION("""COMPUTED_VALUE"""),308.0)</f>
        <v>308</v>
      </c>
      <c r="F13" s="70">
        <f>IFERROR(__xludf.DUMMYFUNCTION("""COMPUTED_VALUE"""),1.0)</f>
        <v>1</v>
      </c>
      <c r="G13" s="70">
        <f>IFERROR(__xludf.DUMMYFUNCTION("""COMPUTED_VALUE"""),3.0)</f>
        <v>3</v>
      </c>
      <c r="H13" s="70">
        <f>IFERROR(__xludf.DUMMYFUNCTION("""COMPUTED_VALUE"""),305.0)</f>
        <v>305</v>
      </c>
      <c r="I13" s="71">
        <f>IFERROR(__xludf.DUMMYFUNCTION("""COMPUTED_VALUE"""),0.0)</f>
        <v>0</v>
      </c>
      <c r="J13" s="71">
        <f>IFERROR(__xludf.DUMMYFUNCTION("""COMPUTED_VALUE"""),1.0)</f>
        <v>1</v>
      </c>
      <c r="K13" s="71">
        <f>IFERROR(__xludf.DUMMYFUNCTION("""COMPUTED_VALUE"""),1.0)</f>
        <v>1</v>
      </c>
      <c r="L13" s="71">
        <f>IFERROR(__xludf.DUMMYFUNCTION("""COMPUTED_VALUE"""),1.0)</f>
        <v>1</v>
      </c>
      <c r="M13" s="71">
        <f>IFERROR(__xludf.DUMMYFUNCTION("""COMPUTED_VALUE"""),0.0)</f>
        <v>0</v>
      </c>
      <c r="N13" s="71">
        <f>IFERROR(__xludf.DUMMYFUNCTION("""COMPUTED_VALUE"""),1.0)</f>
        <v>1</v>
      </c>
      <c r="O13" s="71">
        <f>IFERROR(__xludf.DUMMYFUNCTION("""COMPUTED_VALUE"""),0.0)</f>
        <v>0</v>
      </c>
      <c r="P13" s="71">
        <f>IFERROR(__xludf.DUMMYFUNCTION("""COMPUTED_VALUE"""),1.0)</f>
        <v>1</v>
      </c>
      <c r="Q13" s="71">
        <f>IFERROR(__xludf.DUMMYFUNCTION("""COMPUTED_VALUE"""),0.0)</f>
        <v>0</v>
      </c>
      <c r="R13" s="71">
        <f>IFERROR(__xludf.DUMMYFUNCTION("""COMPUTED_VALUE"""),59.0)</f>
        <v>59</v>
      </c>
      <c r="S13" s="71">
        <f>IFERROR(__xludf.DUMMYFUNCTION("""COMPUTED_VALUE"""),0.0)</f>
        <v>0</v>
      </c>
      <c r="T13" s="71">
        <f>IFERROR(__xludf.DUMMYFUNCTION("""COMPUTED_VALUE"""),0.0)</f>
        <v>0</v>
      </c>
      <c r="U13" s="71">
        <f>IFERROR(__xludf.DUMMYFUNCTION("""COMPUTED_VALUE"""),0.0)</f>
        <v>0</v>
      </c>
      <c r="V13" s="71">
        <f>IFERROR(__xludf.DUMMYFUNCTION("""COMPUTED_VALUE"""),0.0)</f>
        <v>0</v>
      </c>
      <c r="W13" s="71">
        <f>IFERROR(__xludf.DUMMYFUNCTION("""COMPUTED_VALUE"""),1.0)</f>
        <v>1</v>
      </c>
      <c r="X13" s="71">
        <f>IFERROR(__xludf.DUMMYFUNCTION("""COMPUTED_VALUE"""),0.0)</f>
        <v>0</v>
      </c>
      <c r="Y13" s="71">
        <f>IFERROR(__xludf.DUMMYFUNCTION("""COMPUTED_VALUE"""),0.0)</f>
        <v>0</v>
      </c>
      <c r="Z13" s="71">
        <f>IFERROR(__xludf.DUMMYFUNCTION("""COMPUTED_VALUE"""),0.0)</f>
        <v>0</v>
      </c>
      <c r="AA13" s="71">
        <f>IFERROR(__xludf.DUMMYFUNCTION("""COMPUTED_VALUE"""),0.0)</f>
        <v>0</v>
      </c>
      <c r="AB13" s="71">
        <f>IFERROR(__xludf.DUMMYFUNCTION("""COMPUTED_VALUE"""),0.0)</f>
        <v>0</v>
      </c>
      <c r="AC13" s="71">
        <f>IFERROR(__xludf.DUMMYFUNCTION("""COMPUTED_VALUE"""),8.0)</f>
        <v>8</v>
      </c>
      <c r="AD13" s="71">
        <f>IFERROR(__xludf.DUMMYFUNCTION("""COMPUTED_VALUE"""),2.0)</f>
        <v>2</v>
      </c>
      <c r="AE13" s="71">
        <f>IFERROR(__xludf.DUMMYFUNCTION("""COMPUTED_VALUE"""),0.0)</f>
        <v>0</v>
      </c>
      <c r="AF13" s="71">
        <f>IFERROR(__xludf.DUMMYFUNCTION("""COMPUTED_VALUE"""),0.0)</f>
        <v>0</v>
      </c>
      <c r="AG13" s="71">
        <f>IFERROR(__xludf.DUMMYFUNCTION("""COMPUTED_VALUE"""),0.0)</f>
        <v>0</v>
      </c>
      <c r="AH13" s="71">
        <f>IFERROR(__xludf.DUMMYFUNCTION("""COMPUTED_VALUE"""),0.0)</f>
        <v>0</v>
      </c>
      <c r="AI13" s="71">
        <f>IFERROR(__xludf.DUMMYFUNCTION("""COMPUTED_VALUE"""),0.0)</f>
        <v>0</v>
      </c>
      <c r="AJ13" s="71">
        <f>IFERROR(__xludf.DUMMYFUNCTION("""COMPUTED_VALUE"""),0.0)</f>
        <v>0</v>
      </c>
      <c r="AK13" s="71">
        <f>IFERROR(__xludf.DUMMYFUNCTION("""COMPUTED_VALUE"""),1.0)</f>
        <v>1</v>
      </c>
      <c r="AL13" s="71">
        <f>IFERROR(__xludf.DUMMYFUNCTION("""COMPUTED_VALUE"""),0.0)</f>
        <v>0</v>
      </c>
      <c r="AM13" s="71">
        <f>IFERROR(__xludf.DUMMYFUNCTION("""COMPUTED_VALUE"""),53.0)</f>
        <v>53</v>
      </c>
      <c r="AN13" s="71">
        <f>IFERROR(__xludf.DUMMYFUNCTION("""COMPUTED_VALUE"""),1.0)</f>
        <v>1</v>
      </c>
      <c r="AO13" s="71">
        <f>IFERROR(__xludf.DUMMYFUNCTION("""COMPUTED_VALUE"""),1.0)</f>
        <v>1</v>
      </c>
      <c r="AP13" s="71">
        <f>IFERROR(__xludf.DUMMYFUNCTION("""COMPUTED_VALUE"""),0.0)</f>
        <v>0</v>
      </c>
      <c r="AQ13" s="71">
        <f>IFERROR(__xludf.DUMMYFUNCTION("""COMPUTED_VALUE"""),0.0)</f>
        <v>0</v>
      </c>
      <c r="AR13" s="71">
        <f>IFERROR(__xludf.DUMMYFUNCTION("""COMPUTED_VALUE"""),108.0)</f>
        <v>108</v>
      </c>
      <c r="AS13" s="71">
        <f>IFERROR(__xludf.DUMMYFUNCTION("""COMPUTED_VALUE"""),2.0)</f>
        <v>2</v>
      </c>
      <c r="AT13" s="71">
        <f>IFERROR(__xludf.DUMMYFUNCTION("""COMPUTED_VALUE"""),0.0)</f>
        <v>0</v>
      </c>
      <c r="AU13" s="71">
        <f>IFERROR(__xludf.DUMMYFUNCTION("""COMPUTED_VALUE"""),62.0)</f>
        <v>62</v>
      </c>
      <c r="AV13" s="71">
        <f>IFERROR(__xludf.DUMMYFUNCTION("""COMPUTED_VALUE"""),0.0)</f>
        <v>0</v>
      </c>
      <c r="AW13" s="71">
        <f>IFERROR(__xludf.DUMMYFUNCTION("""COMPUTED_VALUE"""),1.0)</f>
        <v>1</v>
      </c>
      <c r="AX13" s="72">
        <f t="shared" si="2"/>
        <v>304</v>
      </c>
    </row>
    <row r="14" ht="15.75" customHeight="1">
      <c r="A14" s="73" t="s">
        <v>11</v>
      </c>
      <c r="B14" s="74" t="s">
        <v>115</v>
      </c>
      <c r="C14" s="75">
        <v>1.0</v>
      </c>
      <c r="D14" s="75">
        <v>440.0</v>
      </c>
      <c r="E14" s="70">
        <f>IFERROR(__xludf.DUMMYFUNCTION("""COMPUTED_VALUE"""),168.0)</f>
        <v>168</v>
      </c>
      <c r="F14" s="70">
        <f>IFERROR(__xludf.DUMMYFUNCTION("""COMPUTED_VALUE"""),2.0)</f>
        <v>2</v>
      </c>
      <c r="G14" s="70">
        <f>IFERROR(__xludf.DUMMYFUNCTION("""COMPUTED_VALUE"""),1.0)</f>
        <v>1</v>
      </c>
      <c r="H14" s="70">
        <f>IFERROR(__xludf.DUMMYFUNCTION("""COMPUTED_VALUE"""),167.0)</f>
        <v>167</v>
      </c>
      <c r="I14" s="71">
        <f>IFERROR(__xludf.DUMMYFUNCTION("""COMPUTED_VALUE"""),0.0)</f>
        <v>0</v>
      </c>
      <c r="J14" s="71">
        <f>IFERROR(__xludf.DUMMYFUNCTION("""COMPUTED_VALUE"""),0.0)</f>
        <v>0</v>
      </c>
      <c r="K14" s="71">
        <f>IFERROR(__xludf.DUMMYFUNCTION("""COMPUTED_VALUE"""),0.0)</f>
        <v>0</v>
      </c>
      <c r="L14" s="71">
        <f>IFERROR(__xludf.DUMMYFUNCTION("""COMPUTED_VALUE"""),0.0)</f>
        <v>0</v>
      </c>
      <c r="M14" s="71">
        <f>IFERROR(__xludf.DUMMYFUNCTION("""COMPUTED_VALUE"""),0.0)</f>
        <v>0</v>
      </c>
      <c r="N14" s="71">
        <f>IFERROR(__xludf.DUMMYFUNCTION("""COMPUTED_VALUE"""),1.0)</f>
        <v>1</v>
      </c>
      <c r="O14" s="71">
        <f>IFERROR(__xludf.DUMMYFUNCTION("""COMPUTED_VALUE"""),0.0)</f>
        <v>0</v>
      </c>
      <c r="P14" s="71">
        <f>IFERROR(__xludf.DUMMYFUNCTION("""COMPUTED_VALUE"""),0.0)</f>
        <v>0</v>
      </c>
      <c r="Q14" s="71">
        <f>IFERROR(__xludf.DUMMYFUNCTION("""COMPUTED_VALUE"""),0.0)</f>
        <v>0</v>
      </c>
      <c r="R14" s="71">
        <f>IFERROR(__xludf.DUMMYFUNCTION("""COMPUTED_VALUE"""),37.0)</f>
        <v>37</v>
      </c>
      <c r="S14" s="71">
        <f>IFERROR(__xludf.DUMMYFUNCTION("""COMPUTED_VALUE"""),0.0)</f>
        <v>0</v>
      </c>
      <c r="T14" s="71">
        <f>IFERROR(__xludf.DUMMYFUNCTION("""COMPUTED_VALUE"""),0.0)</f>
        <v>0</v>
      </c>
      <c r="U14" s="71">
        <f>IFERROR(__xludf.DUMMYFUNCTION("""COMPUTED_VALUE"""),0.0)</f>
        <v>0</v>
      </c>
      <c r="V14" s="71">
        <f>IFERROR(__xludf.DUMMYFUNCTION("""COMPUTED_VALUE"""),1.0)</f>
        <v>1</v>
      </c>
      <c r="W14" s="71">
        <f>IFERROR(__xludf.DUMMYFUNCTION("""COMPUTED_VALUE"""),0.0)</f>
        <v>0</v>
      </c>
      <c r="X14" s="71">
        <f>IFERROR(__xludf.DUMMYFUNCTION("""COMPUTED_VALUE"""),1.0)</f>
        <v>1</v>
      </c>
      <c r="Y14" s="71">
        <f>IFERROR(__xludf.DUMMYFUNCTION("""COMPUTED_VALUE"""),0.0)</f>
        <v>0</v>
      </c>
      <c r="Z14" s="71">
        <f>IFERROR(__xludf.DUMMYFUNCTION("""COMPUTED_VALUE"""),0.0)</f>
        <v>0</v>
      </c>
      <c r="AA14" s="71">
        <f>IFERROR(__xludf.DUMMYFUNCTION("""COMPUTED_VALUE"""),2.0)</f>
        <v>2</v>
      </c>
      <c r="AB14" s="71">
        <f>IFERROR(__xludf.DUMMYFUNCTION("""COMPUTED_VALUE"""),0.0)</f>
        <v>0</v>
      </c>
      <c r="AC14" s="71">
        <f>IFERROR(__xludf.DUMMYFUNCTION("""COMPUTED_VALUE"""),0.0)</f>
        <v>0</v>
      </c>
      <c r="AD14" s="71">
        <f>IFERROR(__xludf.DUMMYFUNCTION("""COMPUTED_VALUE"""),0.0)</f>
        <v>0</v>
      </c>
      <c r="AE14" s="71">
        <f>IFERROR(__xludf.DUMMYFUNCTION("""COMPUTED_VALUE"""),0.0)</f>
        <v>0</v>
      </c>
      <c r="AF14" s="71">
        <f>IFERROR(__xludf.DUMMYFUNCTION("""COMPUTED_VALUE"""),0.0)</f>
        <v>0</v>
      </c>
      <c r="AG14" s="71">
        <f>IFERROR(__xludf.DUMMYFUNCTION("""COMPUTED_VALUE"""),0.0)</f>
        <v>0</v>
      </c>
      <c r="AH14" s="71">
        <f>IFERROR(__xludf.DUMMYFUNCTION("""COMPUTED_VALUE"""),0.0)</f>
        <v>0</v>
      </c>
      <c r="AI14" s="71">
        <f>IFERROR(__xludf.DUMMYFUNCTION("""COMPUTED_VALUE"""),0.0)</f>
        <v>0</v>
      </c>
      <c r="AJ14" s="71">
        <f>IFERROR(__xludf.DUMMYFUNCTION("""COMPUTED_VALUE"""),0.0)</f>
        <v>0</v>
      </c>
      <c r="AK14" s="71">
        <f>IFERROR(__xludf.DUMMYFUNCTION("""COMPUTED_VALUE"""),0.0)</f>
        <v>0</v>
      </c>
      <c r="AL14" s="71">
        <f>IFERROR(__xludf.DUMMYFUNCTION("""COMPUTED_VALUE"""),0.0)</f>
        <v>0</v>
      </c>
      <c r="AM14" s="71">
        <f>IFERROR(__xludf.DUMMYFUNCTION("""COMPUTED_VALUE"""),26.0)</f>
        <v>26</v>
      </c>
      <c r="AN14" s="71">
        <f>IFERROR(__xludf.DUMMYFUNCTION("""COMPUTED_VALUE"""),1.0)</f>
        <v>1</v>
      </c>
      <c r="AO14" s="71">
        <f>IFERROR(__xludf.DUMMYFUNCTION("""COMPUTED_VALUE"""),0.0)</f>
        <v>0</v>
      </c>
      <c r="AP14" s="71">
        <f>IFERROR(__xludf.DUMMYFUNCTION("""COMPUTED_VALUE"""),0.0)</f>
        <v>0</v>
      </c>
      <c r="AQ14" s="71">
        <f>IFERROR(__xludf.DUMMYFUNCTION("""COMPUTED_VALUE"""),0.0)</f>
        <v>0</v>
      </c>
      <c r="AR14" s="71">
        <f>IFERROR(__xludf.DUMMYFUNCTION("""COMPUTED_VALUE"""),81.0)</f>
        <v>81</v>
      </c>
      <c r="AS14" s="71">
        <f>IFERROR(__xludf.DUMMYFUNCTION("""COMPUTED_VALUE"""),0.0)</f>
        <v>0</v>
      </c>
      <c r="AT14" s="71">
        <f>IFERROR(__xludf.DUMMYFUNCTION("""COMPUTED_VALUE"""),0.0)</f>
        <v>0</v>
      </c>
      <c r="AU14" s="71">
        <f>IFERROR(__xludf.DUMMYFUNCTION("""COMPUTED_VALUE"""),17.0)</f>
        <v>17</v>
      </c>
      <c r="AV14" s="71">
        <f>IFERROR(__xludf.DUMMYFUNCTION("""COMPUTED_VALUE"""),0.0)</f>
        <v>0</v>
      </c>
      <c r="AW14" s="71">
        <f>IFERROR(__xludf.DUMMYFUNCTION("""COMPUTED_VALUE"""),0.0)</f>
        <v>0</v>
      </c>
      <c r="AX14" s="72">
        <f t="shared" si="2"/>
        <v>167</v>
      </c>
    </row>
    <row r="15" ht="15.75" customHeight="1">
      <c r="A15" s="73" t="s">
        <v>11</v>
      </c>
      <c r="B15" s="74" t="s">
        <v>11</v>
      </c>
      <c r="C15" s="75">
        <v>1.0</v>
      </c>
      <c r="D15" s="75">
        <v>560.0</v>
      </c>
      <c r="E15" s="70">
        <f>IFERROR(__xludf.DUMMYFUNCTION("""COMPUTED_VALUE"""),273.0)</f>
        <v>273</v>
      </c>
      <c r="F15" s="70">
        <f>IFERROR(__xludf.DUMMYFUNCTION("""COMPUTED_VALUE"""),8.0)</f>
        <v>8</v>
      </c>
      <c r="G15" s="70">
        <f>IFERROR(__xludf.DUMMYFUNCTION("""COMPUTED_VALUE"""),6.0)</f>
        <v>6</v>
      </c>
      <c r="H15" s="70">
        <f>IFERROR(__xludf.DUMMYFUNCTION("""COMPUTED_VALUE"""),267.0)</f>
        <v>267</v>
      </c>
      <c r="I15" s="71">
        <f>IFERROR(__xludf.DUMMYFUNCTION("""COMPUTED_VALUE"""),2.0)</f>
        <v>2</v>
      </c>
      <c r="J15" s="71">
        <f>IFERROR(__xludf.DUMMYFUNCTION("""COMPUTED_VALUE"""),2.0)</f>
        <v>2</v>
      </c>
      <c r="K15" s="71">
        <f>IFERROR(__xludf.DUMMYFUNCTION("""COMPUTED_VALUE"""),1.0)</f>
        <v>1</v>
      </c>
      <c r="L15" s="71">
        <f>IFERROR(__xludf.DUMMYFUNCTION("""COMPUTED_VALUE"""),0.0)</f>
        <v>0</v>
      </c>
      <c r="M15" s="71">
        <f>IFERROR(__xludf.DUMMYFUNCTION("""COMPUTED_VALUE"""),0.0)</f>
        <v>0</v>
      </c>
      <c r="N15" s="71">
        <f>IFERROR(__xludf.DUMMYFUNCTION("""COMPUTED_VALUE"""),0.0)</f>
        <v>0</v>
      </c>
      <c r="O15" s="71">
        <f>IFERROR(__xludf.DUMMYFUNCTION("""COMPUTED_VALUE"""),0.0)</f>
        <v>0</v>
      </c>
      <c r="P15" s="71">
        <f>IFERROR(__xludf.DUMMYFUNCTION("""COMPUTED_VALUE"""),0.0)</f>
        <v>0</v>
      </c>
      <c r="Q15" s="71">
        <f>IFERROR(__xludf.DUMMYFUNCTION("""COMPUTED_VALUE"""),0.0)</f>
        <v>0</v>
      </c>
      <c r="R15" s="71">
        <f>IFERROR(__xludf.DUMMYFUNCTION("""COMPUTED_VALUE"""),20.0)</f>
        <v>20</v>
      </c>
      <c r="S15" s="71">
        <f>IFERROR(__xludf.DUMMYFUNCTION("""COMPUTED_VALUE"""),0.0)</f>
        <v>0</v>
      </c>
      <c r="T15" s="71">
        <f>IFERROR(__xludf.DUMMYFUNCTION("""COMPUTED_VALUE"""),1.0)</f>
        <v>1</v>
      </c>
      <c r="U15" s="71">
        <f>IFERROR(__xludf.DUMMYFUNCTION("""COMPUTED_VALUE"""),0.0)</f>
        <v>0</v>
      </c>
      <c r="V15" s="71">
        <f>IFERROR(__xludf.DUMMYFUNCTION("""COMPUTED_VALUE"""),1.0)</f>
        <v>1</v>
      </c>
      <c r="W15" s="71">
        <f>IFERROR(__xludf.DUMMYFUNCTION("""COMPUTED_VALUE"""),6.0)</f>
        <v>6</v>
      </c>
      <c r="X15" s="71">
        <f>IFERROR(__xludf.DUMMYFUNCTION("""COMPUTED_VALUE"""),2.0)</f>
        <v>2</v>
      </c>
      <c r="Y15" s="71">
        <f>IFERROR(__xludf.DUMMYFUNCTION("""COMPUTED_VALUE"""),0.0)</f>
        <v>0</v>
      </c>
      <c r="Z15" s="71">
        <f>IFERROR(__xludf.DUMMYFUNCTION("""COMPUTED_VALUE"""),0.0)</f>
        <v>0</v>
      </c>
      <c r="AA15" s="71">
        <f>IFERROR(__xludf.DUMMYFUNCTION("""COMPUTED_VALUE"""),0.0)</f>
        <v>0</v>
      </c>
      <c r="AB15" s="71">
        <f>IFERROR(__xludf.DUMMYFUNCTION("""COMPUTED_VALUE"""),1.0)</f>
        <v>1</v>
      </c>
      <c r="AC15" s="71">
        <f>IFERROR(__xludf.DUMMYFUNCTION("""COMPUTED_VALUE"""),1.0)</f>
        <v>1</v>
      </c>
      <c r="AD15" s="71">
        <f>IFERROR(__xludf.DUMMYFUNCTION("""COMPUTED_VALUE"""),2.0)</f>
        <v>2</v>
      </c>
      <c r="AE15" s="71">
        <f>IFERROR(__xludf.DUMMYFUNCTION("""COMPUTED_VALUE"""),0.0)</f>
        <v>0</v>
      </c>
      <c r="AF15" s="71">
        <f>IFERROR(__xludf.DUMMYFUNCTION("""COMPUTED_VALUE"""),2.0)</f>
        <v>2</v>
      </c>
      <c r="AG15" s="71">
        <f>IFERROR(__xludf.DUMMYFUNCTION("""COMPUTED_VALUE"""),0.0)</f>
        <v>0</v>
      </c>
      <c r="AH15" s="71">
        <f>IFERROR(__xludf.DUMMYFUNCTION("""COMPUTED_VALUE"""),1.0)</f>
        <v>1</v>
      </c>
      <c r="AI15" s="71">
        <f>IFERROR(__xludf.DUMMYFUNCTION("""COMPUTED_VALUE"""),0.0)</f>
        <v>0</v>
      </c>
      <c r="AJ15" s="71">
        <f>IFERROR(__xludf.DUMMYFUNCTION("""COMPUTED_VALUE"""),0.0)</f>
        <v>0</v>
      </c>
      <c r="AK15" s="71">
        <f>IFERROR(__xludf.DUMMYFUNCTION("""COMPUTED_VALUE"""),0.0)</f>
        <v>0</v>
      </c>
      <c r="AL15" s="71">
        <f>IFERROR(__xludf.DUMMYFUNCTION("""COMPUTED_VALUE"""),0.0)</f>
        <v>0</v>
      </c>
      <c r="AM15" s="71">
        <f>IFERROR(__xludf.DUMMYFUNCTION("""COMPUTED_VALUE"""),61.0)</f>
        <v>61</v>
      </c>
      <c r="AN15" s="71">
        <f>IFERROR(__xludf.DUMMYFUNCTION("""COMPUTED_VALUE"""),0.0)</f>
        <v>0</v>
      </c>
      <c r="AO15" s="71">
        <f>IFERROR(__xludf.DUMMYFUNCTION("""COMPUTED_VALUE"""),1.0)</f>
        <v>1</v>
      </c>
      <c r="AP15" s="71">
        <f>IFERROR(__xludf.DUMMYFUNCTION("""COMPUTED_VALUE"""),0.0)</f>
        <v>0</v>
      </c>
      <c r="AQ15" s="71">
        <f>IFERROR(__xludf.DUMMYFUNCTION("""COMPUTED_VALUE"""),1.0)</f>
        <v>1</v>
      </c>
      <c r="AR15" s="71">
        <f>IFERROR(__xludf.DUMMYFUNCTION("""COMPUTED_VALUE"""),108.0)</f>
        <v>108</v>
      </c>
      <c r="AS15" s="71">
        <f>IFERROR(__xludf.DUMMYFUNCTION("""COMPUTED_VALUE"""),1.0)</f>
        <v>1</v>
      </c>
      <c r="AT15" s="71">
        <f>IFERROR(__xludf.DUMMYFUNCTION("""COMPUTED_VALUE"""),0.0)</f>
        <v>0</v>
      </c>
      <c r="AU15" s="71">
        <f>IFERROR(__xludf.DUMMYFUNCTION("""COMPUTED_VALUE"""),43.0)</f>
        <v>43</v>
      </c>
      <c r="AV15" s="71">
        <f>IFERROR(__xludf.DUMMYFUNCTION("""COMPUTED_VALUE"""),6.0)</f>
        <v>6</v>
      </c>
      <c r="AW15" s="71">
        <f>IFERROR(__xludf.DUMMYFUNCTION("""COMPUTED_VALUE"""),4.0)</f>
        <v>4</v>
      </c>
      <c r="AX15" s="72">
        <f t="shared" si="2"/>
        <v>267</v>
      </c>
    </row>
    <row r="16" ht="15.75" customHeight="1">
      <c r="A16" s="73" t="s">
        <v>11</v>
      </c>
      <c r="B16" s="74" t="s">
        <v>11</v>
      </c>
      <c r="C16" s="75">
        <v>2.0</v>
      </c>
      <c r="D16" s="75">
        <v>568.0</v>
      </c>
      <c r="E16" s="70">
        <f>IFERROR(__xludf.DUMMYFUNCTION("""COMPUTED_VALUE"""),296.0)</f>
        <v>296</v>
      </c>
      <c r="F16" s="70">
        <f>IFERROR(__xludf.DUMMYFUNCTION("""COMPUTED_VALUE"""),5.0)</f>
        <v>5</v>
      </c>
      <c r="G16" s="70">
        <f>IFERROR(__xludf.DUMMYFUNCTION("""COMPUTED_VALUE"""),5.0)</f>
        <v>5</v>
      </c>
      <c r="H16" s="70">
        <f>IFERROR(__xludf.DUMMYFUNCTION("""COMPUTED_VALUE"""),291.0)</f>
        <v>291</v>
      </c>
      <c r="I16" s="71">
        <f>IFERROR(__xludf.DUMMYFUNCTION("""COMPUTED_VALUE"""),0.0)</f>
        <v>0</v>
      </c>
      <c r="J16" s="71">
        <f>IFERROR(__xludf.DUMMYFUNCTION("""COMPUTED_VALUE"""),0.0)</f>
        <v>0</v>
      </c>
      <c r="K16" s="71">
        <f>IFERROR(__xludf.DUMMYFUNCTION("""COMPUTED_VALUE"""),2.0)</f>
        <v>2</v>
      </c>
      <c r="L16" s="71">
        <f>IFERROR(__xludf.DUMMYFUNCTION("""COMPUTED_VALUE"""),0.0)</f>
        <v>0</v>
      </c>
      <c r="M16" s="71">
        <f>IFERROR(__xludf.DUMMYFUNCTION("""COMPUTED_VALUE"""),0.0)</f>
        <v>0</v>
      </c>
      <c r="N16" s="71">
        <f>IFERROR(__xludf.DUMMYFUNCTION("""COMPUTED_VALUE"""),2.0)</f>
        <v>2</v>
      </c>
      <c r="O16" s="71">
        <f>IFERROR(__xludf.DUMMYFUNCTION("""COMPUTED_VALUE"""),0.0)</f>
        <v>0</v>
      </c>
      <c r="P16" s="71">
        <f>IFERROR(__xludf.DUMMYFUNCTION("""COMPUTED_VALUE"""),0.0)</f>
        <v>0</v>
      </c>
      <c r="Q16" s="71">
        <f>IFERROR(__xludf.DUMMYFUNCTION("""COMPUTED_VALUE"""),0.0)</f>
        <v>0</v>
      </c>
      <c r="R16" s="71">
        <f>IFERROR(__xludf.DUMMYFUNCTION("""COMPUTED_VALUE"""),24.0)</f>
        <v>24</v>
      </c>
      <c r="S16" s="71">
        <f>IFERROR(__xludf.DUMMYFUNCTION("""COMPUTED_VALUE"""),0.0)</f>
        <v>0</v>
      </c>
      <c r="T16" s="71">
        <f>IFERROR(__xludf.DUMMYFUNCTION("""COMPUTED_VALUE"""),0.0)</f>
        <v>0</v>
      </c>
      <c r="U16" s="71">
        <f>IFERROR(__xludf.DUMMYFUNCTION("""COMPUTED_VALUE"""),0.0)</f>
        <v>0</v>
      </c>
      <c r="V16" s="71">
        <f>IFERROR(__xludf.DUMMYFUNCTION("""COMPUTED_VALUE"""),0.0)</f>
        <v>0</v>
      </c>
      <c r="W16" s="71">
        <f>IFERROR(__xludf.DUMMYFUNCTION("""COMPUTED_VALUE"""),14.0)</f>
        <v>14</v>
      </c>
      <c r="X16" s="71">
        <f>IFERROR(__xludf.DUMMYFUNCTION("""COMPUTED_VALUE"""),0.0)</f>
        <v>0</v>
      </c>
      <c r="Y16" s="71">
        <f>IFERROR(__xludf.DUMMYFUNCTION("""COMPUTED_VALUE"""),0.0)</f>
        <v>0</v>
      </c>
      <c r="Z16" s="71">
        <f>IFERROR(__xludf.DUMMYFUNCTION("""COMPUTED_VALUE"""),0.0)</f>
        <v>0</v>
      </c>
      <c r="AA16" s="71">
        <f>IFERROR(__xludf.DUMMYFUNCTION("""COMPUTED_VALUE"""),0.0)</f>
        <v>0</v>
      </c>
      <c r="AB16" s="71">
        <f>IFERROR(__xludf.DUMMYFUNCTION("""COMPUTED_VALUE"""),0.0)</f>
        <v>0</v>
      </c>
      <c r="AC16" s="71">
        <f>IFERROR(__xludf.DUMMYFUNCTION("""COMPUTED_VALUE"""),1.0)</f>
        <v>1</v>
      </c>
      <c r="AD16" s="71">
        <f>IFERROR(__xludf.DUMMYFUNCTION("""COMPUTED_VALUE"""),0.0)</f>
        <v>0</v>
      </c>
      <c r="AE16" s="71">
        <f>IFERROR(__xludf.DUMMYFUNCTION("""COMPUTED_VALUE"""),0.0)</f>
        <v>0</v>
      </c>
      <c r="AF16" s="71">
        <f>IFERROR(__xludf.DUMMYFUNCTION("""COMPUTED_VALUE"""),3.0)</f>
        <v>3</v>
      </c>
      <c r="AG16" s="71">
        <f>IFERROR(__xludf.DUMMYFUNCTION("""COMPUTED_VALUE"""),1.0)</f>
        <v>1</v>
      </c>
      <c r="AH16" s="71">
        <f>IFERROR(__xludf.DUMMYFUNCTION("""COMPUTED_VALUE"""),0.0)</f>
        <v>0</v>
      </c>
      <c r="AI16" s="71">
        <f>IFERROR(__xludf.DUMMYFUNCTION("""COMPUTED_VALUE"""),0.0)</f>
        <v>0</v>
      </c>
      <c r="AJ16" s="71">
        <f>IFERROR(__xludf.DUMMYFUNCTION("""COMPUTED_VALUE"""),0.0)</f>
        <v>0</v>
      </c>
      <c r="AK16" s="71">
        <f>IFERROR(__xludf.DUMMYFUNCTION("""COMPUTED_VALUE"""),0.0)</f>
        <v>0</v>
      </c>
      <c r="AL16" s="71">
        <f>IFERROR(__xludf.DUMMYFUNCTION("""COMPUTED_VALUE"""),0.0)</f>
        <v>0</v>
      </c>
      <c r="AM16" s="71">
        <f>IFERROR(__xludf.DUMMYFUNCTION("""COMPUTED_VALUE"""),65.0)</f>
        <v>65</v>
      </c>
      <c r="AN16" s="71">
        <f>IFERROR(__xludf.DUMMYFUNCTION("""COMPUTED_VALUE"""),2.0)</f>
        <v>2</v>
      </c>
      <c r="AO16" s="71">
        <f>IFERROR(__xludf.DUMMYFUNCTION("""COMPUTED_VALUE"""),1.0)</f>
        <v>1</v>
      </c>
      <c r="AP16" s="71">
        <f>IFERROR(__xludf.DUMMYFUNCTION("""COMPUTED_VALUE"""),2.0)</f>
        <v>2</v>
      </c>
      <c r="AQ16" s="71">
        <f>IFERROR(__xludf.DUMMYFUNCTION("""COMPUTED_VALUE"""),2.0)</f>
        <v>2</v>
      </c>
      <c r="AR16" s="71">
        <f>IFERROR(__xludf.DUMMYFUNCTION("""COMPUTED_VALUE"""),123.0)</f>
        <v>123</v>
      </c>
      <c r="AS16" s="71">
        <f>IFERROR(__xludf.DUMMYFUNCTION("""COMPUTED_VALUE"""),0.0)</f>
        <v>0</v>
      </c>
      <c r="AT16" s="71">
        <f>IFERROR(__xludf.DUMMYFUNCTION("""COMPUTED_VALUE"""),0.0)</f>
        <v>0</v>
      </c>
      <c r="AU16" s="71">
        <f>IFERROR(__xludf.DUMMYFUNCTION("""COMPUTED_VALUE"""),48.0)</f>
        <v>48</v>
      </c>
      <c r="AV16" s="71">
        <f>IFERROR(__xludf.DUMMYFUNCTION("""COMPUTED_VALUE"""),1.0)</f>
        <v>1</v>
      </c>
      <c r="AW16" s="71">
        <f>IFERROR(__xludf.DUMMYFUNCTION("""COMPUTED_VALUE"""),0.0)</f>
        <v>0</v>
      </c>
      <c r="AX16" s="72">
        <f t="shared" si="2"/>
        <v>291</v>
      </c>
    </row>
    <row r="17" ht="15.75" customHeight="1">
      <c r="A17" s="73" t="s">
        <v>11</v>
      </c>
      <c r="B17" s="74" t="s">
        <v>11</v>
      </c>
      <c r="C17" s="75">
        <v>3.0</v>
      </c>
      <c r="D17" s="75">
        <v>551.0</v>
      </c>
      <c r="E17" s="70">
        <f>IFERROR(__xludf.DUMMYFUNCTION("""COMPUTED_VALUE"""),256.0)</f>
        <v>256</v>
      </c>
      <c r="F17" s="70">
        <f>IFERROR(__xludf.DUMMYFUNCTION("""COMPUTED_VALUE"""),1.0)</f>
        <v>1</v>
      </c>
      <c r="G17" s="70">
        <f>IFERROR(__xludf.DUMMYFUNCTION("""COMPUTED_VALUE"""),2.0)</f>
        <v>2</v>
      </c>
      <c r="H17" s="70">
        <f>IFERROR(__xludf.DUMMYFUNCTION("""COMPUTED_VALUE"""),254.0)</f>
        <v>254</v>
      </c>
      <c r="I17" s="71">
        <f>IFERROR(__xludf.DUMMYFUNCTION("""COMPUTED_VALUE"""),2.0)</f>
        <v>2</v>
      </c>
      <c r="J17" s="71">
        <f>IFERROR(__xludf.DUMMYFUNCTION("""COMPUTED_VALUE"""),2.0)</f>
        <v>2</v>
      </c>
      <c r="K17" s="71">
        <f>IFERROR(__xludf.DUMMYFUNCTION("""COMPUTED_VALUE"""),8.0)</f>
        <v>8</v>
      </c>
      <c r="L17" s="71">
        <f>IFERROR(__xludf.DUMMYFUNCTION("""COMPUTED_VALUE"""),0.0)</f>
        <v>0</v>
      </c>
      <c r="M17" s="71">
        <f>IFERROR(__xludf.DUMMYFUNCTION("""COMPUTED_VALUE"""),0.0)</f>
        <v>0</v>
      </c>
      <c r="N17" s="71">
        <f>IFERROR(__xludf.DUMMYFUNCTION("""COMPUTED_VALUE"""),0.0)</f>
        <v>0</v>
      </c>
      <c r="O17" s="71">
        <f>IFERROR(__xludf.DUMMYFUNCTION("""COMPUTED_VALUE"""),1.0)</f>
        <v>1</v>
      </c>
      <c r="P17" s="71">
        <f>IFERROR(__xludf.DUMMYFUNCTION("""COMPUTED_VALUE"""),1.0)</f>
        <v>1</v>
      </c>
      <c r="Q17" s="71">
        <f>IFERROR(__xludf.DUMMYFUNCTION("""COMPUTED_VALUE"""),0.0)</f>
        <v>0</v>
      </c>
      <c r="R17" s="71">
        <f>IFERROR(__xludf.DUMMYFUNCTION("""COMPUTED_VALUE"""),11.0)</f>
        <v>11</v>
      </c>
      <c r="S17" s="71">
        <f>IFERROR(__xludf.DUMMYFUNCTION("""COMPUTED_VALUE"""),0.0)</f>
        <v>0</v>
      </c>
      <c r="T17" s="71">
        <f>IFERROR(__xludf.DUMMYFUNCTION("""COMPUTED_VALUE"""),1.0)</f>
        <v>1</v>
      </c>
      <c r="U17" s="71">
        <f>IFERROR(__xludf.DUMMYFUNCTION("""COMPUTED_VALUE"""),1.0)</f>
        <v>1</v>
      </c>
      <c r="V17" s="71">
        <f>IFERROR(__xludf.DUMMYFUNCTION("""COMPUTED_VALUE"""),1.0)</f>
        <v>1</v>
      </c>
      <c r="W17" s="71">
        <f>IFERROR(__xludf.DUMMYFUNCTION("""COMPUTED_VALUE"""),6.0)</f>
        <v>6</v>
      </c>
      <c r="X17" s="71">
        <f>IFERROR(__xludf.DUMMYFUNCTION("""COMPUTED_VALUE"""),0.0)</f>
        <v>0</v>
      </c>
      <c r="Y17" s="71">
        <f>IFERROR(__xludf.DUMMYFUNCTION("""COMPUTED_VALUE"""),0.0)</f>
        <v>0</v>
      </c>
      <c r="Z17" s="71">
        <f>IFERROR(__xludf.DUMMYFUNCTION("""COMPUTED_VALUE"""),2.0)</f>
        <v>2</v>
      </c>
      <c r="AA17" s="71">
        <f>IFERROR(__xludf.DUMMYFUNCTION("""COMPUTED_VALUE"""),1.0)</f>
        <v>1</v>
      </c>
      <c r="AB17" s="71">
        <f>IFERROR(__xludf.DUMMYFUNCTION("""COMPUTED_VALUE"""),0.0)</f>
        <v>0</v>
      </c>
      <c r="AC17" s="71">
        <f>IFERROR(__xludf.DUMMYFUNCTION("""COMPUTED_VALUE"""),0.0)</f>
        <v>0</v>
      </c>
      <c r="AD17" s="71">
        <f>IFERROR(__xludf.DUMMYFUNCTION("""COMPUTED_VALUE"""),1.0)</f>
        <v>1</v>
      </c>
      <c r="AE17" s="71">
        <f>IFERROR(__xludf.DUMMYFUNCTION("""COMPUTED_VALUE"""),0.0)</f>
        <v>0</v>
      </c>
      <c r="AF17" s="71">
        <f>IFERROR(__xludf.DUMMYFUNCTION("""COMPUTED_VALUE"""),3.0)</f>
        <v>3</v>
      </c>
      <c r="AG17" s="71">
        <f>IFERROR(__xludf.DUMMYFUNCTION("""COMPUTED_VALUE"""),1.0)</f>
        <v>1</v>
      </c>
      <c r="AH17" s="71">
        <f>IFERROR(__xludf.DUMMYFUNCTION("""COMPUTED_VALUE"""),3.0)</f>
        <v>3</v>
      </c>
      <c r="AI17" s="71">
        <f>IFERROR(__xludf.DUMMYFUNCTION("""COMPUTED_VALUE"""),0.0)</f>
        <v>0</v>
      </c>
      <c r="AJ17" s="71">
        <f>IFERROR(__xludf.DUMMYFUNCTION("""COMPUTED_VALUE"""),0.0)</f>
        <v>0</v>
      </c>
      <c r="AK17" s="71">
        <f>IFERROR(__xludf.DUMMYFUNCTION("""COMPUTED_VALUE"""),1.0)</f>
        <v>1</v>
      </c>
      <c r="AL17" s="71">
        <f>IFERROR(__xludf.DUMMYFUNCTION("""COMPUTED_VALUE"""),0.0)</f>
        <v>0</v>
      </c>
      <c r="AM17" s="71">
        <f>IFERROR(__xludf.DUMMYFUNCTION("""COMPUTED_VALUE"""),50.0)</f>
        <v>50</v>
      </c>
      <c r="AN17" s="71">
        <f>IFERROR(__xludf.DUMMYFUNCTION("""COMPUTED_VALUE"""),0.0)</f>
        <v>0</v>
      </c>
      <c r="AO17" s="71">
        <f>IFERROR(__xludf.DUMMYFUNCTION("""COMPUTED_VALUE"""),3.0)</f>
        <v>3</v>
      </c>
      <c r="AP17" s="71">
        <f>IFERROR(__xludf.DUMMYFUNCTION("""COMPUTED_VALUE"""),1.0)</f>
        <v>1</v>
      </c>
      <c r="AQ17" s="71">
        <f>IFERROR(__xludf.DUMMYFUNCTION("""COMPUTED_VALUE"""),0.0)</f>
        <v>0</v>
      </c>
      <c r="AR17" s="71">
        <f>IFERROR(__xludf.DUMMYFUNCTION("""COMPUTED_VALUE"""),87.0)</f>
        <v>87</v>
      </c>
      <c r="AS17" s="71">
        <f>IFERROR(__xludf.DUMMYFUNCTION("""COMPUTED_VALUE"""),2.0)</f>
        <v>2</v>
      </c>
      <c r="AT17" s="71">
        <f>IFERROR(__xludf.DUMMYFUNCTION("""COMPUTED_VALUE"""),0.0)</f>
        <v>0</v>
      </c>
      <c r="AU17" s="71">
        <f>IFERROR(__xludf.DUMMYFUNCTION("""COMPUTED_VALUE"""),59.0)</f>
        <v>59</v>
      </c>
      <c r="AV17" s="71">
        <f>IFERROR(__xludf.DUMMYFUNCTION("""COMPUTED_VALUE"""),3.0)</f>
        <v>3</v>
      </c>
      <c r="AW17" s="71">
        <f>IFERROR(__xludf.DUMMYFUNCTION("""COMPUTED_VALUE"""),3.0)</f>
        <v>3</v>
      </c>
      <c r="AX17" s="72">
        <f t="shared" si="2"/>
        <v>254</v>
      </c>
    </row>
    <row r="18" ht="15.75" customHeight="1">
      <c r="A18" s="73" t="s">
        <v>11</v>
      </c>
      <c r="B18" s="74" t="s">
        <v>11</v>
      </c>
      <c r="C18" s="75">
        <v>4.0</v>
      </c>
      <c r="D18" s="75">
        <v>567.0</v>
      </c>
      <c r="E18" s="70">
        <f>IFERROR(__xludf.DUMMYFUNCTION("""COMPUTED_VALUE"""),299.0)</f>
        <v>299</v>
      </c>
      <c r="F18" s="70">
        <f>IFERROR(__xludf.DUMMYFUNCTION("""COMPUTED_VALUE"""),0.0)</f>
        <v>0</v>
      </c>
      <c r="G18" s="70">
        <f>IFERROR(__xludf.DUMMYFUNCTION("""COMPUTED_VALUE"""),5.0)</f>
        <v>5</v>
      </c>
      <c r="H18" s="70">
        <f>IFERROR(__xludf.DUMMYFUNCTION("""COMPUTED_VALUE"""),294.0)</f>
        <v>294</v>
      </c>
      <c r="I18" s="71">
        <f>IFERROR(__xludf.DUMMYFUNCTION("""COMPUTED_VALUE"""),1.0)</f>
        <v>1</v>
      </c>
      <c r="J18" s="71">
        <f>IFERROR(__xludf.DUMMYFUNCTION("""COMPUTED_VALUE"""),0.0)</f>
        <v>0</v>
      </c>
      <c r="K18" s="71">
        <f>IFERROR(__xludf.DUMMYFUNCTION("""COMPUTED_VALUE"""),3.0)</f>
        <v>3</v>
      </c>
      <c r="L18" s="71">
        <f>IFERROR(__xludf.DUMMYFUNCTION("""COMPUTED_VALUE"""),0.0)</f>
        <v>0</v>
      </c>
      <c r="M18" s="71">
        <f>IFERROR(__xludf.DUMMYFUNCTION("""COMPUTED_VALUE"""),0.0)</f>
        <v>0</v>
      </c>
      <c r="N18" s="71">
        <f>IFERROR(__xludf.DUMMYFUNCTION("""COMPUTED_VALUE"""),0.0)</f>
        <v>0</v>
      </c>
      <c r="O18" s="71">
        <f>IFERROR(__xludf.DUMMYFUNCTION("""COMPUTED_VALUE"""),0.0)</f>
        <v>0</v>
      </c>
      <c r="P18" s="71">
        <f>IFERROR(__xludf.DUMMYFUNCTION("""COMPUTED_VALUE"""),0.0)</f>
        <v>0</v>
      </c>
      <c r="Q18" s="71">
        <f>IFERROR(__xludf.DUMMYFUNCTION("""COMPUTED_VALUE"""),2.0)</f>
        <v>2</v>
      </c>
      <c r="R18" s="71">
        <f>IFERROR(__xludf.DUMMYFUNCTION("""COMPUTED_VALUE"""),20.0)</f>
        <v>20</v>
      </c>
      <c r="S18" s="71">
        <f>IFERROR(__xludf.DUMMYFUNCTION("""COMPUTED_VALUE"""),1.0)</f>
        <v>1</v>
      </c>
      <c r="T18" s="71">
        <f>IFERROR(__xludf.DUMMYFUNCTION("""COMPUTED_VALUE"""),0.0)</f>
        <v>0</v>
      </c>
      <c r="U18" s="71">
        <f>IFERROR(__xludf.DUMMYFUNCTION("""COMPUTED_VALUE"""),0.0)</f>
        <v>0</v>
      </c>
      <c r="V18" s="71">
        <f>IFERROR(__xludf.DUMMYFUNCTION("""COMPUTED_VALUE"""),2.0)</f>
        <v>2</v>
      </c>
      <c r="W18" s="71">
        <f>IFERROR(__xludf.DUMMYFUNCTION("""COMPUTED_VALUE"""),4.0)</f>
        <v>4</v>
      </c>
      <c r="X18" s="71">
        <f>IFERROR(__xludf.DUMMYFUNCTION("""COMPUTED_VALUE"""),0.0)</f>
        <v>0</v>
      </c>
      <c r="Y18" s="71">
        <f>IFERROR(__xludf.DUMMYFUNCTION("""COMPUTED_VALUE"""),1.0)</f>
        <v>1</v>
      </c>
      <c r="Z18" s="71">
        <f>IFERROR(__xludf.DUMMYFUNCTION("""COMPUTED_VALUE"""),1.0)</f>
        <v>1</v>
      </c>
      <c r="AA18" s="71">
        <f>IFERROR(__xludf.DUMMYFUNCTION("""COMPUTED_VALUE"""),1.0)</f>
        <v>1</v>
      </c>
      <c r="AB18" s="71">
        <f>IFERROR(__xludf.DUMMYFUNCTION("""COMPUTED_VALUE"""),0.0)</f>
        <v>0</v>
      </c>
      <c r="AC18" s="71">
        <f>IFERROR(__xludf.DUMMYFUNCTION("""COMPUTED_VALUE"""),4.0)</f>
        <v>4</v>
      </c>
      <c r="AD18" s="71">
        <f>IFERROR(__xludf.DUMMYFUNCTION("""COMPUTED_VALUE"""),0.0)</f>
        <v>0</v>
      </c>
      <c r="AE18" s="71">
        <f>IFERROR(__xludf.DUMMYFUNCTION("""COMPUTED_VALUE"""),0.0)</f>
        <v>0</v>
      </c>
      <c r="AF18" s="71">
        <f>IFERROR(__xludf.DUMMYFUNCTION("""COMPUTED_VALUE"""),7.0)</f>
        <v>7</v>
      </c>
      <c r="AG18" s="71">
        <f>IFERROR(__xludf.DUMMYFUNCTION("""COMPUTED_VALUE"""),0.0)</f>
        <v>0</v>
      </c>
      <c r="AH18" s="71">
        <f>IFERROR(__xludf.DUMMYFUNCTION("""COMPUTED_VALUE"""),1.0)</f>
        <v>1</v>
      </c>
      <c r="AI18" s="71">
        <f>IFERROR(__xludf.DUMMYFUNCTION("""COMPUTED_VALUE"""),0.0)</f>
        <v>0</v>
      </c>
      <c r="AJ18" s="71">
        <f>IFERROR(__xludf.DUMMYFUNCTION("""COMPUTED_VALUE"""),1.0)</f>
        <v>1</v>
      </c>
      <c r="AK18" s="71">
        <f>IFERROR(__xludf.DUMMYFUNCTION("""COMPUTED_VALUE"""),2.0)</f>
        <v>2</v>
      </c>
      <c r="AL18" s="71">
        <f>IFERROR(__xludf.DUMMYFUNCTION("""COMPUTED_VALUE"""),0.0)</f>
        <v>0</v>
      </c>
      <c r="AM18" s="71">
        <f>IFERROR(__xludf.DUMMYFUNCTION("""COMPUTED_VALUE"""),52.0)</f>
        <v>52</v>
      </c>
      <c r="AN18" s="71">
        <f>IFERROR(__xludf.DUMMYFUNCTION("""COMPUTED_VALUE"""),0.0)</f>
        <v>0</v>
      </c>
      <c r="AO18" s="71">
        <f>IFERROR(__xludf.DUMMYFUNCTION("""COMPUTED_VALUE"""),0.0)</f>
        <v>0</v>
      </c>
      <c r="AP18" s="71">
        <f>IFERROR(__xludf.DUMMYFUNCTION("""COMPUTED_VALUE"""),2.0)</f>
        <v>2</v>
      </c>
      <c r="AQ18" s="71">
        <f>IFERROR(__xludf.DUMMYFUNCTION("""COMPUTED_VALUE"""),1.0)</f>
        <v>1</v>
      </c>
      <c r="AR18" s="71">
        <f>IFERROR(__xludf.DUMMYFUNCTION("""COMPUTED_VALUE"""),126.0)</f>
        <v>126</v>
      </c>
      <c r="AS18" s="71">
        <f>IFERROR(__xludf.DUMMYFUNCTION("""COMPUTED_VALUE"""),1.0)</f>
        <v>1</v>
      </c>
      <c r="AT18" s="71">
        <f>IFERROR(__xludf.DUMMYFUNCTION("""COMPUTED_VALUE"""),0.0)</f>
        <v>0</v>
      </c>
      <c r="AU18" s="71">
        <f>IFERROR(__xludf.DUMMYFUNCTION("""COMPUTED_VALUE"""),59.0)</f>
        <v>59</v>
      </c>
      <c r="AV18" s="71">
        <f>IFERROR(__xludf.DUMMYFUNCTION("""COMPUTED_VALUE"""),0.0)</f>
        <v>0</v>
      </c>
      <c r="AW18" s="71">
        <f>IFERROR(__xludf.DUMMYFUNCTION("""COMPUTED_VALUE"""),2.0)</f>
        <v>2</v>
      </c>
      <c r="AX18" s="72">
        <f t="shared" si="2"/>
        <v>294</v>
      </c>
    </row>
    <row r="19" ht="15.75" customHeight="1">
      <c r="A19" s="73" t="s">
        <v>11</v>
      </c>
      <c r="B19" s="74" t="s">
        <v>11</v>
      </c>
      <c r="C19" s="75">
        <v>5.0</v>
      </c>
      <c r="D19" s="75">
        <v>570.0</v>
      </c>
      <c r="E19" s="70">
        <f>IFERROR(__xludf.DUMMYFUNCTION("""COMPUTED_VALUE"""),270.0)</f>
        <v>270</v>
      </c>
      <c r="F19" s="70">
        <f>IFERROR(__xludf.DUMMYFUNCTION("""COMPUTED_VALUE"""),0.0)</f>
        <v>0</v>
      </c>
      <c r="G19" s="70">
        <f>IFERROR(__xludf.DUMMYFUNCTION("""COMPUTED_VALUE"""),0.0)</f>
        <v>0</v>
      </c>
      <c r="H19" s="70">
        <f>IFERROR(__xludf.DUMMYFUNCTION("""COMPUTED_VALUE"""),270.0)</f>
        <v>270</v>
      </c>
      <c r="I19" s="71">
        <f>IFERROR(__xludf.DUMMYFUNCTION("""COMPUTED_VALUE"""),2.0)</f>
        <v>2</v>
      </c>
      <c r="J19" s="71">
        <f>IFERROR(__xludf.DUMMYFUNCTION("""COMPUTED_VALUE"""),1.0)</f>
        <v>1</v>
      </c>
      <c r="K19" s="71">
        <f>IFERROR(__xludf.DUMMYFUNCTION("""COMPUTED_VALUE"""),2.0)</f>
        <v>2</v>
      </c>
      <c r="L19" s="71">
        <f>IFERROR(__xludf.DUMMYFUNCTION("""COMPUTED_VALUE"""),0.0)</f>
        <v>0</v>
      </c>
      <c r="M19" s="71">
        <f>IFERROR(__xludf.DUMMYFUNCTION("""COMPUTED_VALUE"""),0.0)</f>
        <v>0</v>
      </c>
      <c r="N19" s="71">
        <f>IFERROR(__xludf.DUMMYFUNCTION("""COMPUTED_VALUE"""),0.0)</f>
        <v>0</v>
      </c>
      <c r="O19" s="71">
        <f>IFERROR(__xludf.DUMMYFUNCTION("""COMPUTED_VALUE"""),0.0)</f>
        <v>0</v>
      </c>
      <c r="P19" s="71">
        <f>IFERROR(__xludf.DUMMYFUNCTION("""COMPUTED_VALUE"""),1.0)</f>
        <v>1</v>
      </c>
      <c r="Q19" s="71">
        <f>IFERROR(__xludf.DUMMYFUNCTION("""COMPUTED_VALUE"""),0.0)</f>
        <v>0</v>
      </c>
      <c r="R19" s="71">
        <f>IFERROR(__xludf.DUMMYFUNCTION("""COMPUTED_VALUE"""),18.0)</f>
        <v>18</v>
      </c>
      <c r="S19" s="71">
        <f>IFERROR(__xludf.DUMMYFUNCTION("""COMPUTED_VALUE"""),1.0)</f>
        <v>1</v>
      </c>
      <c r="T19" s="71">
        <f>IFERROR(__xludf.DUMMYFUNCTION("""COMPUTED_VALUE"""),0.0)</f>
        <v>0</v>
      </c>
      <c r="U19" s="71">
        <f>IFERROR(__xludf.DUMMYFUNCTION("""COMPUTED_VALUE"""),0.0)</f>
        <v>0</v>
      </c>
      <c r="V19" s="71">
        <f>IFERROR(__xludf.DUMMYFUNCTION("""COMPUTED_VALUE"""),0.0)</f>
        <v>0</v>
      </c>
      <c r="W19" s="71">
        <f>IFERROR(__xludf.DUMMYFUNCTION("""COMPUTED_VALUE"""),6.0)</f>
        <v>6</v>
      </c>
      <c r="X19" s="71">
        <f>IFERROR(__xludf.DUMMYFUNCTION("""COMPUTED_VALUE"""),0.0)</f>
        <v>0</v>
      </c>
      <c r="Y19" s="71">
        <f>IFERROR(__xludf.DUMMYFUNCTION("""COMPUTED_VALUE"""),0.0)</f>
        <v>0</v>
      </c>
      <c r="Z19" s="71">
        <f>IFERROR(__xludf.DUMMYFUNCTION("""COMPUTED_VALUE"""),0.0)</f>
        <v>0</v>
      </c>
      <c r="AA19" s="71">
        <f>IFERROR(__xludf.DUMMYFUNCTION("""COMPUTED_VALUE"""),2.0)</f>
        <v>2</v>
      </c>
      <c r="AB19" s="71">
        <f>IFERROR(__xludf.DUMMYFUNCTION("""COMPUTED_VALUE"""),0.0)</f>
        <v>0</v>
      </c>
      <c r="AC19" s="71">
        <f>IFERROR(__xludf.DUMMYFUNCTION("""COMPUTED_VALUE"""),0.0)</f>
        <v>0</v>
      </c>
      <c r="AD19" s="71">
        <f>IFERROR(__xludf.DUMMYFUNCTION("""COMPUTED_VALUE"""),1.0)</f>
        <v>1</v>
      </c>
      <c r="AE19" s="71">
        <f>IFERROR(__xludf.DUMMYFUNCTION("""COMPUTED_VALUE"""),3.0)</f>
        <v>3</v>
      </c>
      <c r="AF19" s="71">
        <f>IFERROR(__xludf.DUMMYFUNCTION("""COMPUTED_VALUE"""),1.0)</f>
        <v>1</v>
      </c>
      <c r="AG19" s="71">
        <f>IFERROR(__xludf.DUMMYFUNCTION("""COMPUTED_VALUE"""),0.0)</f>
        <v>0</v>
      </c>
      <c r="AH19" s="71">
        <f>IFERROR(__xludf.DUMMYFUNCTION("""COMPUTED_VALUE"""),0.0)</f>
        <v>0</v>
      </c>
      <c r="AI19" s="71">
        <f>IFERROR(__xludf.DUMMYFUNCTION("""COMPUTED_VALUE"""),0.0)</f>
        <v>0</v>
      </c>
      <c r="AJ19" s="71">
        <f>IFERROR(__xludf.DUMMYFUNCTION("""COMPUTED_VALUE"""),0.0)</f>
        <v>0</v>
      </c>
      <c r="AK19" s="71">
        <f>IFERROR(__xludf.DUMMYFUNCTION("""COMPUTED_VALUE"""),0.0)</f>
        <v>0</v>
      </c>
      <c r="AL19" s="71">
        <f>IFERROR(__xludf.DUMMYFUNCTION("""COMPUTED_VALUE"""),1.0)</f>
        <v>1</v>
      </c>
      <c r="AM19" s="71">
        <f>IFERROR(__xludf.DUMMYFUNCTION("""COMPUTED_VALUE"""),59.0)</f>
        <v>59</v>
      </c>
      <c r="AN19" s="71">
        <f>IFERROR(__xludf.DUMMYFUNCTION("""COMPUTED_VALUE"""),1.0)</f>
        <v>1</v>
      </c>
      <c r="AO19" s="71">
        <f>IFERROR(__xludf.DUMMYFUNCTION("""COMPUTED_VALUE"""),0.0)</f>
        <v>0</v>
      </c>
      <c r="AP19" s="71">
        <f>IFERROR(__xludf.DUMMYFUNCTION("""COMPUTED_VALUE"""),0.0)</f>
        <v>0</v>
      </c>
      <c r="AQ19" s="71">
        <f>IFERROR(__xludf.DUMMYFUNCTION("""COMPUTED_VALUE"""),0.0)</f>
        <v>0</v>
      </c>
      <c r="AR19" s="71">
        <f>IFERROR(__xludf.DUMMYFUNCTION("""COMPUTED_VALUE"""),116.0)</f>
        <v>116</v>
      </c>
      <c r="AS19" s="71">
        <f>IFERROR(__xludf.DUMMYFUNCTION("""COMPUTED_VALUE"""),2.0)</f>
        <v>2</v>
      </c>
      <c r="AT19" s="71">
        <f>IFERROR(__xludf.DUMMYFUNCTION("""COMPUTED_VALUE"""),0.0)</f>
        <v>0</v>
      </c>
      <c r="AU19" s="71">
        <f>IFERROR(__xludf.DUMMYFUNCTION("""COMPUTED_VALUE"""),53.0)</f>
        <v>53</v>
      </c>
      <c r="AV19" s="71">
        <f>IFERROR(__xludf.DUMMYFUNCTION("""COMPUTED_VALUE"""),0.0)</f>
        <v>0</v>
      </c>
      <c r="AW19" s="71">
        <f>IFERROR(__xludf.DUMMYFUNCTION("""COMPUTED_VALUE"""),0.0)</f>
        <v>0</v>
      </c>
      <c r="AX19" s="72">
        <f t="shared" si="2"/>
        <v>270</v>
      </c>
    </row>
    <row r="20" ht="15.75" customHeight="1">
      <c r="A20" s="73" t="s">
        <v>11</v>
      </c>
      <c r="B20" s="74" t="s">
        <v>11</v>
      </c>
      <c r="C20" s="75">
        <v>6.0</v>
      </c>
      <c r="D20" s="75">
        <v>561.0</v>
      </c>
      <c r="E20" s="70">
        <f>IFERROR(__xludf.DUMMYFUNCTION("""COMPUTED_VALUE"""),297.0)</f>
        <v>297</v>
      </c>
      <c r="F20" s="70">
        <f>IFERROR(__xludf.DUMMYFUNCTION("""COMPUTED_VALUE"""),3.0)</f>
        <v>3</v>
      </c>
      <c r="G20" s="70">
        <f>IFERROR(__xludf.DUMMYFUNCTION("""COMPUTED_VALUE"""),0.0)</f>
        <v>0</v>
      </c>
      <c r="H20" s="70">
        <f>IFERROR(__xludf.DUMMYFUNCTION("""COMPUTED_VALUE"""),297.0)</f>
        <v>297</v>
      </c>
      <c r="I20" s="71">
        <f>IFERROR(__xludf.DUMMYFUNCTION("""COMPUTED_VALUE"""),2.0)</f>
        <v>2</v>
      </c>
      <c r="J20" s="71">
        <f>IFERROR(__xludf.DUMMYFUNCTION("""COMPUTED_VALUE"""),0.0)</f>
        <v>0</v>
      </c>
      <c r="K20" s="71">
        <f>IFERROR(__xludf.DUMMYFUNCTION("""COMPUTED_VALUE"""),3.0)</f>
        <v>3</v>
      </c>
      <c r="L20" s="71">
        <f>IFERROR(__xludf.DUMMYFUNCTION("""COMPUTED_VALUE"""),0.0)</f>
        <v>0</v>
      </c>
      <c r="M20" s="71">
        <f>IFERROR(__xludf.DUMMYFUNCTION("""COMPUTED_VALUE"""),0.0)</f>
        <v>0</v>
      </c>
      <c r="N20" s="71">
        <f>IFERROR(__xludf.DUMMYFUNCTION("""COMPUTED_VALUE"""),0.0)</f>
        <v>0</v>
      </c>
      <c r="O20" s="71">
        <f>IFERROR(__xludf.DUMMYFUNCTION("""COMPUTED_VALUE"""),0.0)</f>
        <v>0</v>
      </c>
      <c r="P20" s="71">
        <f>IFERROR(__xludf.DUMMYFUNCTION("""COMPUTED_VALUE"""),1.0)</f>
        <v>1</v>
      </c>
      <c r="Q20" s="71">
        <f>IFERROR(__xludf.DUMMYFUNCTION("""COMPUTED_VALUE"""),0.0)</f>
        <v>0</v>
      </c>
      <c r="R20" s="71">
        <f>IFERROR(__xludf.DUMMYFUNCTION("""COMPUTED_VALUE"""),26.0)</f>
        <v>26</v>
      </c>
      <c r="S20" s="71">
        <f>IFERROR(__xludf.DUMMYFUNCTION("""COMPUTED_VALUE"""),1.0)</f>
        <v>1</v>
      </c>
      <c r="T20" s="71">
        <f>IFERROR(__xludf.DUMMYFUNCTION("""COMPUTED_VALUE"""),0.0)</f>
        <v>0</v>
      </c>
      <c r="U20" s="71">
        <f>IFERROR(__xludf.DUMMYFUNCTION("""COMPUTED_VALUE"""),0.0)</f>
        <v>0</v>
      </c>
      <c r="V20" s="71">
        <f>IFERROR(__xludf.DUMMYFUNCTION("""COMPUTED_VALUE"""),1.0)</f>
        <v>1</v>
      </c>
      <c r="W20" s="71">
        <f>IFERROR(__xludf.DUMMYFUNCTION("""COMPUTED_VALUE"""),7.0)</f>
        <v>7</v>
      </c>
      <c r="X20" s="71">
        <f>IFERROR(__xludf.DUMMYFUNCTION("""COMPUTED_VALUE"""),0.0)</f>
        <v>0</v>
      </c>
      <c r="Y20" s="71">
        <f>IFERROR(__xludf.DUMMYFUNCTION("""COMPUTED_VALUE"""),0.0)</f>
        <v>0</v>
      </c>
      <c r="Z20" s="71">
        <f>IFERROR(__xludf.DUMMYFUNCTION("""COMPUTED_VALUE"""),0.0)</f>
        <v>0</v>
      </c>
      <c r="AA20" s="71">
        <f>IFERROR(__xludf.DUMMYFUNCTION("""COMPUTED_VALUE"""),2.0)</f>
        <v>2</v>
      </c>
      <c r="AB20" s="71">
        <f>IFERROR(__xludf.DUMMYFUNCTION("""COMPUTED_VALUE"""),0.0)</f>
        <v>0</v>
      </c>
      <c r="AC20" s="71">
        <f>IFERROR(__xludf.DUMMYFUNCTION("""COMPUTED_VALUE"""),0.0)</f>
        <v>0</v>
      </c>
      <c r="AD20" s="71">
        <f>IFERROR(__xludf.DUMMYFUNCTION("""COMPUTED_VALUE"""),0.0)</f>
        <v>0</v>
      </c>
      <c r="AE20" s="71">
        <f>IFERROR(__xludf.DUMMYFUNCTION("""COMPUTED_VALUE"""),1.0)</f>
        <v>1</v>
      </c>
      <c r="AF20" s="71">
        <f>IFERROR(__xludf.DUMMYFUNCTION("""COMPUTED_VALUE"""),6.0)</f>
        <v>6</v>
      </c>
      <c r="AG20" s="71">
        <f>IFERROR(__xludf.DUMMYFUNCTION("""COMPUTED_VALUE"""),0.0)</f>
        <v>0</v>
      </c>
      <c r="AH20" s="71">
        <f>IFERROR(__xludf.DUMMYFUNCTION("""COMPUTED_VALUE"""),0.0)</f>
        <v>0</v>
      </c>
      <c r="AI20" s="71">
        <f>IFERROR(__xludf.DUMMYFUNCTION("""COMPUTED_VALUE"""),0.0)</f>
        <v>0</v>
      </c>
      <c r="AJ20" s="71">
        <f>IFERROR(__xludf.DUMMYFUNCTION("""COMPUTED_VALUE"""),0.0)</f>
        <v>0</v>
      </c>
      <c r="AK20" s="71">
        <f>IFERROR(__xludf.DUMMYFUNCTION("""COMPUTED_VALUE"""),0.0)</f>
        <v>0</v>
      </c>
      <c r="AL20" s="71">
        <f>IFERROR(__xludf.DUMMYFUNCTION("""COMPUTED_VALUE"""),0.0)</f>
        <v>0</v>
      </c>
      <c r="AM20" s="71">
        <f>IFERROR(__xludf.DUMMYFUNCTION("""COMPUTED_VALUE"""),60.0)</f>
        <v>60</v>
      </c>
      <c r="AN20" s="71">
        <f>IFERROR(__xludf.DUMMYFUNCTION("""COMPUTED_VALUE"""),2.0)</f>
        <v>2</v>
      </c>
      <c r="AO20" s="71">
        <f>IFERROR(__xludf.DUMMYFUNCTION("""COMPUTED_VALUE"""),0.0)</f>
        <v>0</v>
      </c>
      <c r="AP20" s="71">
        <f>IFERROR(__xludf.DUMMYFUNCTION("""COMPUTED_VALUE"""),0.0)</f>
        <v>0</v>
      </c>
      <c r="AQ20" s="71">
        <f>IFERROR(__xludf.DUMMYFUNCTION("""COMPUTED_VALUE"""),1.0)</f>
        <v>1</v>
      </c>
      <c r="AR20" s="71">
        <f>IFERROR(__xludf.DUMMYFUNCTION("""COMPUTED_VALUE"""),134.0)</f>
        <v>134</v>
      </c>
      <c r="AS20" s="71">
        <f>IFERROR(__xludf.DUMMYFUNCTION("""COMPUTED_VALUE"""),0.0)</f>
        <v>0</v>
      </c>
      <c r="AT20" s="71">
        <f>IFERROR(__xludf.DUMMYFUNCTION("""COMPUTED_VALUE"""),0.0)</f>
        <v>0</v>
      </c>
      <c r="AU20" s="71">
        <f>IFERROR(__xludf.DUMMYFUNCTION("""COMPUTED_VALUE"""),44.0)</f>
        <v>44</v>
      </c>
      <c r="AV20" s="71">
        <f>IFERROR(__xludf.DUMMYFUNCTION("""COMPUTED_VALUE"""),3.0)</f>
        <v>3</v>
      </c>
      <c r="AW20" s="71">
        <f>IFERROR(__xludf.DUMMYFUNCTION("""COMPUTED_VALUE"""),3.0)</f>
        <v>3</v>
      </c>
      <c r="AX20" s="72">
        <f t="shared" si="2"/>
        <v>297</v>
      </c>
    </row>
    <row r="21" ht="15.75" customHeight="1">
      <c r="A21" s="73" t="s">
        <v>11</v>
      </c>
      <c r="B21" s="74" t="s">
        <v>11</v>
      </c>
      <c r="C21" s="75">
        <v>7.0</v>
      </c>
      <c r="D21" s="75">
        <v>560.0</v>
      </c>
      <c r="E21" s="70">
        <f>IFERROR(__xludf.DUMMYFUNCTION("""COMPUTED_VALUE"""),265.0)</f>
        <v>265</v>
      </c>
      <c r="F21" s="70">
        <f>IFERROR(__xludf.DUMMYFUNCTION("""COMPUTED_VALUE"""),1.0)</f>
        <v>1</v>
      </c>
      <c r="G21" s="70">
        <f>IFERROR(__xludf.DUMMYFUNCTION("""COMPUTED_VALUE"""),3.0)</f>
        <v>3</v>
      </c>
      <c r="H21" s="70">
        <f>IFERROR(__xludf.DUMMYFUNCTION("""COMPUTED_VALUE"""),262.0)</f>
        <v>262</v>
      </c>
      <c r="I21" s="71">
        <f>IFERROR(__xludf.DUMMYFUNCTION("""COMPUTED_VALUE"""),2.0)</f>
        <v>2</v>
      </c>
      <c r="J21" s="71">
        <f>IFERROR(__xludf.DUMMYFUNCTION("""COMPUTED_VALUE"""),0.0)</f>
        <v>0</v>
      </c>
      <c r="K21" s="71">
        <f>IFERROR(__xludf.DUMMYFUNCTION("""COMPUTED_VALUE"""),5.0)</f>
        <v>5</v>
      </c>
      <c r="L21" s="71">
        <f>IFERROR(__xludf.DUMMYFUNCTION("""COMPUTED_VALUE"""),0.0)</f>
        <v>0</v>
      </c>
      <c r="M21" s="71">
        <f>IFERROR(__xludf.DUMMYFUNCTION("""COMPUTED_VALUE"""),0.0)</f>
        <v>0</v>
      </c>
      <c r="N21" s="71">
        <f>IFERROR(__xludf.DUMMYFUNCTION("""COMPUTED_VALUE"""),0.0)</f>
        <v>0</v>
      </c>
      <c r="O21" s="71">
        <f>IFERROR(__xludf.DUMMYFUNCTION("""COMPUTED_VALUE"""),0.0)</f>
        <v>0</v>
      </c>
      <c r="P21" s="71">
        <f>IFERROR(__xludf.DUMMYFUNCTION("""COMPUTED_VALUE"""),0.0)</f>
        <v>0</v>
      </c>
      <c r="Q21" s="71">
        <f>IFERROR(__xludf.DUMMYFUNCTION("""COMPUTED_VALUE"""),0.0)</f>
        <v>0</v>
      </c>
      <c r="R21" s="71">
        <f>IFERROR(__xludf.DUMMYFUNCTION("""COMPUTED_VALUE"""),18.0)</f>
        <v>18</v>
      </c>
      <c r="S21" s="71">
        <f>IFERROR(__xludf.DUMMYFUNCTION("""COMPUTED_VALUE"""),0.0)</f>
        <v>0</v>
      </c>
      <c r="T21" s="71">
        <f>IFERROR(__xludf.DUMMYFUNCTION("""COMPUTED_VALUE"""),0.0)</f>
        <v>0</v>
      </c>
      <c r="U21" s="71">
        <f>IFERROR(__xludf.DUMMYFUNCTION("""COMPUTED_VALUE"""),0.0)</f>
        <v>0</v>
      </c>
      <c r="V21" s="71">
        <f>IFERROR(__xludf.DUMMYFUNCTION("""COMPUTED_VALUE"""),0.0)</f>
        <v>0</v>
      </c>
      <c r="W21" s="71">
        <f>IFERROR(__xludf.DUMMYFUNCTION("""COMPUTED_VALUE"""),6.0)</f>
        <v>6</v>
      </c>
      <c r="X21" s="71">
        <f>IFERROR(__xludf.DUMMYFUNCTION("""COMPUTED_VALUE"""),0.0)</f>
        <v>0</v>
      </c>
      <c r="Y21" s="71">
        <f>IFERROR(__xludf.DUMMYFUNCTION("""COMPUTED_VALUE"""),0.0)</f>
        <v>0</v>
      </c>
      <c r="Z21" s="71">
        <f>IFERROR(__xludf.DUMMYFUNCTION("""COMPUTED_VALUE"""),1.0)</f>
        <v>1</v>
      </c>
      <c r="AA21" s="71">
        <f>IFERROR(__xludf.DUMMYFUNCTION("""COMPUTED_VALUE"""),2.0)</f>
        <v>2</v>
      </c>
      <c r="AB21" s="71">
        <f>IFERROR(__xludf.DUMMYFUNCTION("""COMPUTED_VALUE"""),0.0)</f>
        <v>0</v>
      </c>
      <c r="AC21" s="71">
        <f>IFERROR(__xludf.DUMMYFUNCTION("""COMPUTED_VALUE"""),1.0)</f>
        <v>1</v>
      </c>
      <c r="AD21" s="71">
        <f>IFERROR(__xludf.DUMMYFUNCTION("""COMPUTED_VALUE"""),1.0)</f>
        <v>1</v>
      </c>
      <c r="AE21" s="71">
        <f>IFERROR(__xludf.DUMMYFUNCTION("""COMPUTED_VALUE"""),0.0)</f>
        <v>0</v>
      </c>
      <c r="AF21" s="71">
        <f>IFERROR(__xludf.DUMMYFUNCTION("""COMPUTED_VALUE"""),4.0)</f>
        <v>4</v>
      </c>
      <c r="AG21" s="71">
        <f>IFERROR(__xludf.DUMMYFUNCTION("""COMPUTED_VALUE"""),0.0)</f>
        <v>0</v>
      </c>
      <c r="AH21" s="71">
        <f>IFERROR(__xludf.DUMMYFUNCTION("""COMPUTED_VALUE"""),0.0)</f>
        <v>0</v>
      </c>
      <c r="AI21" s="71">
        <f>IFERROR(__xludf.DUMMYFUNCTION("""COMPUTED_VALUE"""),1.0)</f>
        <v>1</v>
      </c>
      <c r="AJ21" s="71">
        <f>IFERROR(__xludf.DUMMYFUNCTION("""COMPUTED_VALUE"""),0.0)</f>
        <v>0</v>
      </c>
      <c r="AK21" s="71">
        <f>IFERROR(__xludf.DUMMYFUNCTION("""COMPUTED_VALUE"""),1.0)</f>
        <v>1</v>
      </c>
      <c r="AL21" s="71">
        <f>IFERROR(__xludf.DUMMYFUNCTION("""COMPUTED_VALUE"""),0.0)</f>
        <v>0</v>
      </c>
      <c r="AM21" s="71">
        <f>IFERROR(__xludf.DUMMYFUNCTION("""COMPUTED_VALUE"""),50.0)</f>
        <v>50</v>
      </c>
      <c r="AN21" s="71">
        <f>IFERROR(__xludf.DUMMYFUNCTION("""COMPUTED_VALUE"""),1.0)</f>
        <v>1</v>
      </c>
      <c r="AO21" s="71">
        <f>IFERROR(__xludf.DUMMYFUNCTION("""COMPUTED_VALUE"""),1.0)</f>
        <v>1</v>
      </c>
      <c r="AP21" s="71">
        <f>IFERROR(__xludf.DUMMYFUNCTION("""COMPUTED_VALUE"""),0.0)</f>
        <v>0</v>
      </c>
      <c r="AQ21" s="71">
        <f>IFERROR(__xludf.DUMMYFUNCTION("""COMPUTED_VALUE"""),1.0)</f>
        <v>1</v>
      </c>
      <c r="AR21" s="71">
        <f>IFERROR(__xludf.DUMMYFUNCTION("""COMPUTED_VALUE"""),105.0)</f>
        <v>105</v>
      </c>
      <c r="AS21" s="71">
        <f>IFERROR(__xludf.DUMMYFUNCTION("""COMPUTED_VALUE"""),1.0)</f>
        <v>1</v>
      </c>
      <c r="AT21" s="71">
        <f>IFERROR(__xludf.DUMMYFUNCTION("""COMPUTED_VALUE"""),0.0)</f>
        <v>0</v>
      </c>
      <c r="AU21" s="71">
        <f>IFERROR(__xludf.DUMMYFUNCTION("""COMPUTED_VALUE"""),54.0)</f>
        <v>54</v>
      </c>
      <c r="AV21" s="71">
        <f>IFERROR(__xludf.DUMMYFUNCTION("""COMPUTED_VALUE"""),7.0)</f>
        <v>7</v>
      </c>
      <c r="AW21" s="71">
        <f>IFERROR(__xludf.DUMMYFUNCTION("""COMPUTED_VALUE"""),1.0)</f>
        <v>1</v>
      </c>
      <c r="AX21" s="72">
        <f t="shared" si="2"/>
        <v>263</v>
      </c>
    </row>
    <row r="22" ht="15.75" customHeight="1">
      <c r="A22" s="73" t="s">
        <v>11</v>
      </c>
      <c r="B22" s="74" t="s">
        <v>11</v>
      </c>
      <c r="C22" s="75">
        <v>8.0</v>
      </c>
      <c r="D22" s="75">
        <v>555.0</v>
      </c>
      <c r="E22" s="70">
        <f>IFERROR(__xludf.DUMMYFUNCTION("""COMPUTED_VALUE"""),287.0)</f>
        <v>287</v>
      </c>
      <c r="F22" s="70">
        <f>IFERROR(__xludf.DUMMYFUNCTION("""COMPUTED_VALUE"""),8.0)</f>
        <v>8</v>
      </c>
      <c r="G22" s="70">
        <f>IFERROR(__xludf.DUMMYFUNCTION("""COMPUTED_VALUE"""),2.0)</f>
        <v>2</v>
      </c>
      <c r="H22" s="70">
        <f>IFERROR(__xludf.DUMMYFUNCTION("""COMPUTED_VALUE"""),285.0)</f>
        <v>285</v>
      </c>
      <c r="I22" s="71">
        <f>IFERROR(__xludf.DUMMYFUNCTION("""COMPUTED_VALUE"""),1.0)</f>
        <v>1</v>
      </c>
      <c r="J22" s="71">
        <f>IFERROR(__xludf.DUMMYFUNCTION("""COMPUTED_VALUE"""),3.0)</f>
        <v>3</v>
      </c>
      <c r="K22" s="71">
        <f>IFERROR(__xludf.DUMMYFUNCTION("""COMPUTED_VALUE"""),2.0)</f>
        <v>2</v>
      </c>
      <c r="L22" s="71">
        <f>IFERROR(__xludf.DUMMYFUNCTION("""COMPUTED_VALUE"""),0.0)</f>
        <v>0</v>
      </c>
      <c r="M22" s="71">
        <f>IFERROR(__xludf.DUMMYFUNCTION("""COMPUTED_VALUE"""),1.0)</f>
        <v>1</v>
      </c>
      <c r="N22" s="71">
        <f>IFERROR(__xludf.DUMMYFUNCTION("""COMPUTED_VALUE"""),1.0)</f>
        <v>1</v>
      </c>
      <c r="O22" s="71">
        <f>IFERROR(__xludf.DUMMYFUNCTION("""COMPUTED_VALUE"""),0.0)</f>
        <v>0</v>
      </c>
      <c r="P22" s="71">
        <f>IFERROR(__xludf.DUMMYFUNCTION("""COMPUTED_VALUE"""),0.0)</f>
        <v>0</v>
      </c>
      <c r="Q22" s="71">
        <f>IFERROR(__xludf.DUMMYFUNCTION("""COMPUTED_VALUE"""),0.0)</f>
        <v>0</v>
      </c>
      <c r="R22" s="71">
        <f>IFERROR(__xludf.DUMMYFUNCTION("""COMPUTED_VALUE"""),14.0)</f>
        <v>14</v>
      </c>
      <c r="S22" s="71">
        <f>IFERROR(__xludf.DUMMYFUNCTION("""COMPUTED_VALUE"""),1.0)</f>
        <v>1</v>
      </c>
      <c r="T22" s="71">
        <f>IFERROR(__xludf.DUMMYFUNCTION("""COMPUTED_VALUE"""),0.0)</f>
        <v>0</v>
      </c>
      <c r="U22" s="71">
        <f>IFERROR(__xludf.DUMMYFUNCTION("""COMPUTED_VALUE"""),0.0)</f>
        <v>0</v>
      </c>
      <c r="V22" s="71">
        <f>IFERROR(__xludf.DUMMYFUNCTION("""COMPUTED_VALUE"""),0.0)</f>
        <v>0</v>
      </c>
      <c r="W22" s="71">
        <f>IFERROR(__xludf.DUMMYFUNCTION("""COMPUTED_VALUE"""),10.0)</f>
        <v>10</v>
      </c>
      <c r="X22" s="71">
        <f>IFERROR(__xludf.DUMMYFUNCTION("""COMPUTED_VALUE"""),0.0)</f>
        <v>0</v>
      </c>
      <c r="Y22" s="71">
        <f>IFERROR(__xludf.DUMMYFUNCTION("""COMPUTED_VALUE"""),0.0)</f>
        <v>0</v>
      </c>
      <c r="Z22" s="71">
        <f>IFERROR(__xludf.DUMMYFUNCTION("""COMPUTED_VALUE"""),0.0)</f>
        <v>0</v>
      </c>
      <c r="AA22" s="71">
        <f>IFERROR(__xludf.DUMMYFUNCTION("""COMPUTED_VALUE"""),0.0)</f>
        <v>0</v>
      </c>
      <c r="AB22" s="71">
        <f>IFERROR(__xludf.DUMMYFUNCTION("""COMPUTED_VALUE"""),1.0)</f>
        <v>1</v>
      </c>
      <c r="AC22" s="71">
        <f>IFERROR(__xludf.DUMMYFUNCTION("""COMPUTED_VALUE"""),1.0)</f>
        <v>1</v>
      </c>
      <c r="AD22" s="71">
        <f>IFERROR(__xludf.DUMMYFUNCTION("""COMPUTED_VALUE"""),0.0)</f>
        <v>0</v>
      </c>
      <c r="AE22" s="71">
        <f>IFERROR(__xludf.DUMMYFUNCTION("""COMPUTED_VALUE"""),0.0)</f>
        <v>0</v>
      </c>
      <c r="AF22" s="71">
        <f>IFERROR(__xludf.DUMMYFUNCTION("""COMPUTED_VALUE"""),3.0)</f>
        <v>3</v>
      </c>
      <c r="AG22" s="71">
        <f>IFERROR(__xludf.DUMMYFUNCTION("""COMPUTED_VALUE"""),1.0)</f>
        <v>1</v>
      </c>
      <c r="AH22" s="71">
        <f>IFERROR(__xludf.DUMMYFUNCTION("""COMPUTED_VALUE"""),0.0)</f>
        <v>0</v>
      </c>
      <c r="AI22" s="71">
        <f>IFERROR(__xludf.DUMMYFUNCTION("""COMPUTED_VALUE"""),0.0)</f>
        <v>0</v>
      </c>
      <c r="AJ22" s="71">
        <f>IFERROR(__xludf.DUMMYFUNCTION("""COMPUTED_VALUE"""),0.0)</f>
        <v>0</v>
      </c>
      <c r="AK22" s="71">
        <f>IFERROR(__xludf.DUMMYFUNCTION("""COMPUTED_VALUE"""),0.0)</f>
        <v>0</v>
      </c>
      <c r="AL22" s="71">
        <f>IFERROR(__xludf.DUMMYFUNCTION("""COMPUTED_VALUE"""),0.0)</f>
        <v>0</v>
      </c>
      <c r="AM22" s="71">
        <f>IFERROR(__xludf.DUMMYFUNCTION("""COMPUTED_VALUE"""),61.0)</f>
        <v>61</v>
      </c>
      <c r="AN22" s="71">
        <f>IFERROR(__xludf.DUMMYFUNCTION("""COMPUTED_VALUE"""),0.0)</f>
        <v>0</v>
      </c>
      <c r="AO22" s="71">
        <f>IFERROR(__xludf.DUMMYFUNCTION("""COMPUTED_VALUE"""),0.0)</f>
        <v>0</v>
      </c>
      <c r="AP22" s="71">
        <f>IFERROR(__xludf.DUMMYFUNCTION("""COMPUTED_VALUE"""),1.0)</f>
        <v>1</v>
      </c>
      <c r="AQ22" s="71">
        <f>IFERROR(__xludf.DUMMYFUNCTION("""COMPUTED_VALUE"""),0.0)</f>
        <v>0</v>
      </c>
      <c r="AR22" s="71">
        <f>IFERROR(__xludf.DUMMYFUNCTION("""COMPUTED_VALUE"""),135.0)</f>
        <v>135</v>
      </c>
      <c r="AS22" s="71">
        <f>IFERROR(__xludf.DUMMYFUNCTION("""COMPUTED_VALUE"""),2.0)</f>
        <v>2</v>
      </c>
      <c r="AT22" s="71">
        <f>IFERROR(__xludf.DUMMYFUNCTION("""COMPUTED_VALUE"""),0.0)</f>
        <v>0</v>
      </c>
      <c r="AU22" s="71">
        <f>IFERROR(__xludf.DUMMYFUNCTION("""COMPUTED_VALUE"""),46.0)</f>
        <v>46</v>
      </c>
      <c r="AV22" s="71">
        <f>IFERROR(__xludf.DUMMYFUNCTION("""COMPUTED_VALUE"""),0.0)</f>
        <v>0</v>
      </c>
      <c r="AW22" s="71">
        <f>IFERROR(__xludf.DUMMYFUNCTION("""COMPUTED_VALUE"""),0.0)</f>
        <v>0</v>
      </c>
      <c r="AX22" s="72">
        <f t="shared" si="2"/>
        <v>284</v>
      </c>
    </row>
    <row r="23" ht="15.75" customHeight="1">
      <c r="A23" s="73" t="s">
        <v>11</v>
      </c>
      <c r="B23" s="74" t="s">
        <v>11</v>
      </c>
      <c r="C23" s="75">
        <v>9.0</v>
      </c>
      <c r="D23" s="75">
        <v>553.0</v>
      </c>
      <c r="E23" s="70">
        <f>IFERROR(__xludf.DUMMYFUNCTION("""COMPUTED_VALUE"""),218.0)</f>
        <v>218</v>
      </c>
      <c r="F23" s="70">
        <f>IFERROR(__xludf.DUMMYFUNCTION("""COMPUTED_VALUE"""),3.0)</f>
        <v>3</v>
      </c>
      <c r="G23" s="70">
        <f>IFERROR(__xludf.DUMMYFUNCTION("""COMPUTED_VALUE"""),1.0)</f>
        <v>1</v>
      </c>
      <c r="H23" s="70">
        <f>IFERROR(__xludf.DUMMYFUNCTION("""COMPUTED_VALUE"""),217.0)</f>
        <v>217</v>
      </c>
      <c r="I23" s="71">
        <f>IFERROR(__xludf.DUMMYFUNCTION("""COMPUTED_VALUE"""),2.0)</f>
        <v>2</v>
      </c>
      <c r="J23" s="71">
        <f>IFERROR(__xludf.DUMMYFUNCTION("""COMPUTED_VALUE"""),1.0)</f>
        <v>1</v>
      </c>
      <c r="K23" s="71">
        <f>IFERROR(__xludf.DUMMYFUNCTION("""COMPUTED_VALUE"""),1.0)</f>
        <v>1</v>
      </c>
      <c r="L23" s="71">
        <f>IFERROR(__xludf.DUMMYFUNCTION("""COMPUTED_VALUE"""),0.0)</f>
        <v>0</v>
      </c>
      <c r="M23" s="71">
        <f>IFERROR(__xludf.DUMMYFUNCTION("""COMPUTED_VALUE"""),1.0)</f>
        <v>1</v>
      </c>
      <c r="N23" s="71">
        <f>IFERROR(__xludf.DUMMYFUNCTION("""COMPUTED_VALUE"""),0.0)</f>
        <v>0</v>
      </c>
      <c r="O23" s="71">
        <f>IFERROR(__xludf.DUMMYFUNCTION("""COMPUTED_VALUE"""),0.0)</f>
        <v>0</v>
      </c>
      <c r="P23" s="71">
        <f>IFERROR(__xludf.DUMMYFUNCTION("""COMPUTED_VALUE"""),1.0)</f>
        <v>1</v>
      </c>
      <c r="Q23" s="71">
        <f>IFERROR(__xludf.DUMMYFUNCTION("""COMPUTED_VALUE"""),1.0)</f>
        <v>1</v>
      </c>
      <c r="R23" s="71">
        <f>IFERROR(__xludf.DUMMYFUNCTION("""COMPUTED_VALUE"""),11.0)</f>
        <v>11</v>
      </c>
      <c r="S23" s="71">
        <f>IFERROR(__xludf.DUMMYFUNCTION("""COMPUTED_VALUE"""),0.0)</f>
        <v>0</v>
      </c>
      <c r="T23" s="71">
        <f>IFERROR(__xludf.DUMMYFUNCTION("""COMPUTED_VALUE"""),0.0)</f>
        <v>0</v>
      </c>
      <c r="U23" s="71">
        <f>IFERROR(__xludf.DUMMYFUNCTION("""COMPUTED_VALUE"""),0.0)</f>
        <v>0</v>
      </c>
      <c r="V23" s="71">
        <f>IFERROR(__xludf.DUMMYFUNCTION("""COMPUTED_VALUE"""),0.0)</f>
        <v>0</v>
      </c>
      <c r="W23" s="71">
        <f>IFERROR(__xludf.DUMMYFUNCTION("""COMPUTED_VALUE"""),5.0)</f>
        <v>5</v>
      </c>
      <c r="X23" s="71">
        <f>IFERROR(__xludf.DUMMYFUNCTION("""COMPUTED_VALUE"""),1.0)</f>
        <v>1</v>
      </c>
      <c r="Y23" s="71">
        <f>IFERROR(__xludf.DUMMYFUNCTION("""COMPUTED_VALUE"""),0.0)</f>
        <v>0</v>
      </c>
      <c r="Z23" s="71">
        <f>IFERROR(__xludf.DUMMYFUNCTION("""COMPUTED_VALUE"""),1.0)</f>
        <v>1</v>
      </c>
      <c r="AA23" s="71">
        <f>IFERROR(__xludf.DUMMYFUNCTION("""COMPUTED_VALUE"""),5.0)</f>
        <v>5</v>
      </c>
      <c r="AB23" s="71">
        <f>IFERROR(__xludf.DUMMYFUNCTION("""COMPUTED_VALUE"""),0.0)</f>
        <v>0</v>
      </c>
      <c r="AC23" s="71">
        <f>IFERROR(__xludf.DUMMYFUNCTION("""COMPUTED_VALUE"""),4.0)</f>
        <v>4</v>
      </c>
      <c r="AD23" s="71">
        <f>IFERROR(__xludf.DUMMYFUNCTION("""COMPUTED_VALUE"""),2.0)</f>
        <v>2</v>
      </c>
      <c r="AE23" s="71">
        <f>IFERROR(__xludf.DUMMYFUNCTION("""COMPUTED_VALUE"""),0.0)</f>
        <v>0</v>
      </c>
      <c r="AF23" s="71">
        <f>IFERROR(__xludf.DUMMYFUNCTION("""COMPUTED_VALUE"""),3.0)</f>
        <v>3</v>
      </c>
      <c r="AG23" s="71">
        <f>IFERROR(__xludf.DUMMYFUNCTION("""COMPUTED_VALUE"""),0.0)</f>
        <v>0</v>
      </c>
      <c r="AH23" s="71">
        <f>IFERROR(__xludf.DUMMYFUNCTION("""COMPUTED_VALUE"""),1.0)</f>
        <v>1</v>
      </c>
      <c r="AI23" s="71">
        <f>IFERROR(__xludf.DUMMYFUNCTION("""COMPUTED_VALUE"""),0.0)</f>
        <v>0</v>
      </c>
      <c r="AJ23" s="71">
        <f>IFERROR(__xludf.DUMMYFUNCTION("""COMPUTED_VALUE"""),0.0)</f>
        <v>0</v>
      </c>
      <c r="AK23" s="71">
        <f>IFERROR(__xludf.DUMMYFUNCTION("""COMPUTED_VALUE"""),0.0)</f>
        <v>0</v>
      </c>
      <c r="AL23" s="71">
        <f>IFERROR(__xludf.DUMMYFUNCTION("""COMPUTED_VALUE"""),0.0)</f>
        <v>0</v>
      </c>
      <c r="AM23" s="71">
        <f>IFERROR(__xludf.DUMMYFUNCTION("""COMPUTED_VALUE"""),53.0)</f>
        <v>53</v>
      </c>
      <c r="AN23" s="71">
        <f>IFERROR(__xludf.DUMMYFUNCTION("""COMPUTED_VALUE"""),0.0)</f>
        <v>0</v>
      </c>
      <c r="AO23" s="71">
        <f>IFERROR(__xludf.DUMMYFUNCTION("""COMPUTED_VALUE"""),0.0)</f>
        <v>0</v>
      </c>
      <c r="AP23" s="71">
        <f>IFERROR(__xludf.DUMMYFUNCTION("""COMPUTED_VALUE"""),1.0)</f>
        <v>1</v>
      </c>
      <c r="AQ23" s="71">
        <f>IFERROR(__xludf.DUMMYFUNCTION("""COMPUTED_VALUE"""),0.0)</f>
        <v>0</v>
      </c>
      <c r="AR23" s="71">
        <f>IFERROR(__xludf.DUMMYFUNCTION("""COMPUTED_VALUE"""),86.0)</f>
        <v>86</v>
      </c>
      <c r="AS23" s="71">
        <f>IFERROR(__xludf.DUMMYFUNCTION("""COMPUTED_VALUE"""),1.0)</f>
        <v>1</v>
      </c>
      <c r="AT23" s="71">
        <f>IFERROR(__xludf.DUMMYFUNCTION("""COMPUTED_VALUE"""),0.0)</f>
        <v>0</v>
      </c>
      <c r="AU23" s="71">
        <f>IFERROR(__xludf.DUMMYFUNCTION("""COMPUTED_VALUE"""),34.0)</f>
        <v>34</v>
      </c>
      <c r="AV23" s="71">
        <f>IFERROR(__xludf.DUMMYFUNCTION("""COMPUTED_VALUE"""),2.0)</f>
        <v>2</v>
      </c>
      <c r="AW23" s="71">
        <f>IFERROR(__xludf.DUMMYFUNCTION("""COMPUTED_VALUE"""),1.0)</f>
        <v>1</v>
      </c>
      <c r="AX23" s="72">
        <f t="shared" si="2"/>
        <v>218</v>
      </c>
    </row>
    <row r="24" ht="15.75" customHeight="1">
      <c r="A24" s="73" t="s">
        <v>11</v>
      </c>
      <c r="B24" s="74" t="s">
        <v>11</v>
      </c>
      <c r="C24" s="75">
        <v>10.0</v>
      </c>
      <c r="D24" s="75">
        <v>549.0</v>
      </c>
      <c r="E24" s="70">
        <f>IFERROR(__xludf.DUMMYFUNCTION("""COMPUTED_VALUE"""),239.0)</f>
        <v>239</v>
      </c>
      <c r="F24" s="70">
        <f>IFERROR(__xludf.DUMMYFUNCTION("""COMPUTED_VALUE"""),5.0)</f>
        <v>5</v>
      </c>
      <c r="G24" s="70">
        <f>IFERROR(__xludf.DUMMYFUNCTION("""COMPUTED_VALUE"""),3.0)</f>
        <v>3</v>
      </c>
      <c r="H24" s="70">
        <f>IFERROR(__xludf.DUMMYFUNCTION("""COMPUTED_VALUE"""),236.0)</f>
        <v>236</v>
      </c>
      <c r="I24" s="71">
        <f>IFERROR(__xludf.DUMMYFUNCTION("""COMPUTED_VALUE"""),1.0)</f>
        <v>1</v>
      </c>
      <c r="J24" s="71">
        <f>IFERROR(__xludf.DUMMYFUNCTION("""COMPUTED_VALUE"""),1.0)</f>
        <v>1</v>
      </c>
      <c r="K24" s="71">
        <f>IFERROR(__xludf.DUMMYFUNCTION("""COMPUTED_VALUE"""),1.0)</f>
        <v>1</v>
      </c>
      <c r="L24" s="71">
        <f>IFERROR(__xludf.DUMMYFUNCTION("""COMPUTED_VALUE"""),0.0)</f>
        <v>0</v>
      </c>
      <c r="M24" s="71">
        <f>IFERROR(__xludf.DUMMYFUNCTION("""COMPUTED_VALUE"""),0.0)</f>
        <v>0</v>
      </c>
      <c r="N24" s="71">
        <f>IFERROR(__xludf.DUMMYFUNCTION("""COMPUTED_VALUE"""),0.0)</f>
        <v>0</v>
      </c>
      <c r="O24" s="71">
        <f>IFERROR(__xludf.DUMMYFUNCTION("""COMPUTED_VALUE"""),0.0)</f>
        <v>0</v>
      </c>
      <c r="P24" s="71">
        <f>IFERROR(__xludf.DUMMYFUNCTION("""COMPUTED_VALUE"""),0.0)</f>
        <v>0</v>
      </c>
      <c r="Q24" s="71">
        <f>IFERROR(__xludf.DUMMYFUNCTION("""COMPUTED_VALUE"""),0.0)</f>
        <v>0</v>
      </c>
      <c r="R24" s="71">
        <f>IFERROR(__xludf.DUMMYFUNCTION("""COMPUTED_VALUE"""),19.0)</f>
        <v>19</v>
      </c>
      <c r="S24" s="71">
        <f>IFERROR(__xludf.DUMMYFUNCTION("""COMPUTED_VALUE"""),0.0)</f>
        <v>0</v>
      </c>
      <c r="T24" s="71">
        <f>IFERROR(__xludf.DUMMYFUNCTION("""COMPUTED_VALUE"""),1.0)</f>
        <v>1</v>
      </c>
      <c r="U24" s="71">
        <f>IFERROR(__xludf.DUMMYFUNCTION("""COMPUTED_VALUE"""),0.0)</f>
        <v>0</v>
      </c>
      <c r="V24" s="71">
        <f>IFERROR(__xludf.DUMMYFUNCTION("""COMPUTED_VALUE"""),0.0)</f>
        <v>0</v>
      </c>
      <c r="W24" s="71">
        <f>IFERROR(__xludf.DUMMYFUNCTION("""COMPUTED_VALUE"""),5.0)</f>
        <v>5</v>
      </c>
      <c r="X24" s="71">
        <f>IFERROR(__xludf.DUMMYFUNCTION("""COMPUTED_VALUE"""),0.0)</f>
        <v>0</v>
      </c>
      <c r="Y24" s="71">
        <f>IFERROR(__xludf.DUMMYFUNCTION("""COMPUTED_VALUE"""),1.0)</f>
        <v>1</v>
      </c>
      <c r="Z24" s="71">
        <f>IFERROR(__xludf.DUMMYFUNCTION("""COMPUTED_VALUE"""),0.0)</f>
        <v>0</v>
      </c>
      <c r="AA24" s="71">
        <f>IFERROR(__xludf.DUMMYFUNCTION("""COMPUTED_VALUE"""),0.0)</f>
        <v>0</v>
      </c>
      <c r="AB24" s="71">
        <f>IFERROR(__xludf.DUMMYFUNCTION("""COMPUTED_VALUE"""),0.0)</f>
        <v>0</v>
      </c>
      <c r="AC24" s="71">
        <f>IFERROR(__xludf.DUMMYFUNCTION("""COMPUTED_VALUE"""),3.0)</f>
        <v>3</v>
      </c>
      <c r="AD24" s="71">
        <f>IFERROR(__xludf.DUMMYFUNCTION("""COMPUTED_VALUE"""),0.0)</f>
        <v>0</v>
      </c>
      <c r="AE24" s="71">
        <f>IFERROR(__xludf.DUMMYFUNCTION("""COMPUTED_VALUE"""),0.0)</f>
        <v>0</v>
      </c>
      <c r="AF24" s="71">
        <f>IFERROR(__xludf.DUMMYFUNCTION("""COMPUTED_VALUE"""),2.0)</f>
        <v>2</v>
      </c>
      <c r="AG24" s="71">
        <f>IFERROR(__xludf.DUMMYFUNCTION("""COMPUTED_VALUE"""),0.0)</f>
        <v>0</v>
      </c>
      <c r="AH24" s="71">
        <f>IFERROR(__xludf.DUMMYFUNCTION("""COMPUTED_VALUE"""),0.0)</f>
        <v>0</v>
      </c>
      <c r="AI24" s="71">
        <f>IFERROR(__xludf.DUMMYFUNCTION("""COMPUTED_VALUE"""),0.0)</f>
        <v>0</v>
      </c>
      <c r="AJ24" s="71">
        <f>IFERROR(__xludf.DUMMYFUNCTION("""COMPUTED_VALUE"""),1.0)</f>
        <v>1</v>
      </c>
      <c r="AK24" s="71">
        <f>IFERROR(__xludf.DUMMYFUNCTION("""COMPUTED_VALUE"""),0.0)</f>
        <v>0</v>
      </c>
      <c r="AL24" s="71">
        <f>IFERROR(__xludf.DUMMYFUNCTION("""COMPUTED_VALUE"""),0.0)</f>
        <v>0</v>
      </c>
      <c r="AM24" s="71">
        <f>IFERROR(__xludf.DUMMYFUNCTION("""COMPUTED_VALUE"""),72.0)</f>
        <v>72</v>
      </c>
      <c r="AN24" s="71">
        <f>IFERROR(__xludf.DUMMYFUNCTION("""COMPUTED_VALUE"""),0.0)</f>
        <v>0</v>
      </c>
      <c r="AO24" s="71">
        <f>IFERROR(__xludf.DUMMYFUNCTION("""COMPUTED_VALUE"""),0.0)</f>
        <v>0</v>
      </c>
      <c r="AP24" s="71">
        <f>IFERROR(__xludf.DUMMYFUNCTION("""COMPUTED_VALUE"""),0.0)</f>
        <v>0</v>
      </c>
      <c r="AQ24" s="71">
        <f>IFERROR(__xludf.DUMMYFUNCTION("""COMPUTED_VALUE"""),0.0)</f>
        <v>0</v>
      </c>
      <c r="AR24" s="71">
        <f>IFERROR(__xludf.DUMMYFUNCTION("""COMPUTED_VALUE"""),93.0)</f>
        <v>93</v>
      </c>
      <c r="AS24" s="71">
        <f>IFERROR(__xludf.DUMMYFUNCTION("""COMPUTED_VALUE"""),3.0)</f>
        <v>3</v>
      </c>
      <c r="AT24" s="71">
        <f>IFERROR(__xludf.DUMMYFUNCTION("""COMPUTED_VALUE"""),0.0)</f>
        <v>0</v>
      </c>
      <c r="AU24" s="71">
        <f>IFERROR(__xludf.DUMMYFUNCTION("""COMPUTED_VALUE"""),32.0)</f>
        <v>32</v>
      </c>
      <c r="AV24" s="71">
        <f>IFERROR(__xludf.DUMMYFUNCTION("""COMPUTED_VALUE"""),0.0)</f>
        <v>0</v>
      </c>
      <c r="AW24" s="71">
        <f>IFERROR(__xludf.DUMMYFUNCTION("""COMPUTED_VALUE"""),0.0)</f>
        <v>0</v>
      </c>
      <c r="AX24" s="72">
        <f t="shared" si="2"/>
        <v>235</v>
      </c>
    </row>
    <row r="25" ht="15.75" customHeight="1">
      <c r="A25" s="73" t="s">
        <v>11</v>
      </c>
      <c r="B25" s="74" t="s">
        <v>11</v>
      </c>
      <c r="C25" s="75">
        <v>11.0</v>
      </c>
      <c r="D25" s="75">
        <v>550.0</v>
      </c>
      <c r="E25" s="70">
        <f>IFERROR(__xludf.DUMMYFUNCTION("""COMPUTED_VALUE"""),197.0)</f>
        <v>197</v>
      </c>
      <c r="F25" s="70">
        <f>IFERROR(__xludf.DUMMYFUNCTION("""COMPUTED_VALUE"""),0.0)</f>
        <v>0</v>
      </c>
      <c r="G25" s="70">
        <f>IFERROR(__xludf.DUMMYFUNCTION("""COMPUTED_VALUE"""),4.0)</f>
        <v>4</v>
      </c>
      <c r="H25" s="70">
        <f>IFERROR(__xludf.DUMMYFUNCTION("""COMPUTED_VALUE"""),193.0)</f>
        <v>193</v>
      </c>
      <c r="I25" s="71">
        <f>IFERROR(__xludf.DUMMYFUNCTION("""COMPUTED_VALUE"""),0.0)</f>
        <v>0</v>
      </c>
      <c r="J25" s="71">
        <f>IFERROR(__xludf.DUMMYFUNCTION("""COMPUTED_VALUE"""),0.0)</f>
        <v>0</v>
      </c>
      <c r="K25" s="71">
        <f>IFERROR(__xludf.DUMMYFUNCTION("""COMPUTED_VALUE"""),2.0)</f>
        <v>2</v>
      </c>
      <c r="L25" s="71">
        <f>IFERROR(__xludf.DUMMYFUNCTION("""COMPUTED_VALUE"""),0.0)</f>
        <v>0</v>
      </c>
      <c r="M25" s="71">
        <f>IFERROR(__xludf.DUMMYFUNCTION("""COMPUTED_VALUE"""),1.0)</f>
        <v>1</v>
      </c>
      <c r="N25" s="71">
        <f>IFERROR(__xludf.DUMMYFUNCTION("""COMPUTED_VALUE"""),0.0)</f>
        <v>0</v>
      </c>
      <c r="O25" s="71">
        <f>IFERROR(__xludf.DUMMYFUNCTION("""COMPUTED_VALUE"""),0.0)</f>
        <v>0</v>
      </c>
      <c r="P25" s="71">
        <f>IFERROR(__xludf.DUMMYFUNCTION("""COMPUTED_VALUE"""),0.0)</f>
        <v>0</v>
      </c>
      <c r="Q25" s="71">
        <f>IFERROR(__xludf.DUMMYFUNCTION("""COMPUTED_VALUE"""),0.0)</f>
        <v>0</v>
      </c>
      <c r="R25" s="71">
        <f>IFERROR(__xludf.DUMMYFUNCTION("""COMPUTED_VALUE"""),14.0)</f>
        <v>14</v>
      </c>
      <c r="S25" s="71">
        <f>IFERROR(__xludf.DUMMYFUNCTION("""COMPUTED_VALUE"""),0.0)</f>
        <v>0</v>
      </c>
      <c r="T25" s="71">
        <f>IFERROR(__xludf.DUMMYFUNCTION("""COMPUTED_VALUE"""),0.0)</f>
        <v>0</v>
      </c>
      <c r="U25" s="71">
        <f>IFERROR(__xludf.DUMMYFUNCTION("""COMPUTED_VALUE"""),2.0)</f>
        <v>2</v>
      </c>
      <c r="V25" s="71">
        <f>IFERROR(__xludf.DUMMYFUNCTION("""COMPUTED_VALUE"""),0.0)</f>
        <v>0</v>
      </c>
      <c r="W25" s="71">
        <f>IFERROR(__xludf.DUMMYFUNCTION("""COMPUTED_VALUE"""),1.0)</f>
        <v>1</v>
      </c>
      <c r="X25" s="71">
        <f>IFERROR(__xludf.DUMMYFUNCTION("""COMPUTED_VALUE"""),1.0)</f>
        <v>1</v>
      </c>
      <c r="Y25" s="71">
        <f>IFERROR(__xludf.DUMMYFUNCTION("""COMPUTED_VALUE"""),0.0)</f>
        <v>0</v>
      </c>
      <c r="Z25" s="71">
        <f>IFERROR(__xludf.DUMMYFUNCTION("""COMPUTED_VALUE"""),0.0)</f>
        <v>0</v>
      </c>
      <c r="AA25" s="71">
        <f>IFERROR(__xludf.DUMMYFUNCTION("""COMPUTED_VALUE"""),0.0)</f>
        <v>0</v>
      </c>
      <c r="AB25" s="71">
        <f>IFERROR(__xludf.DUMMYFUNCTION("""COMPUTED_VALUE"""),0.0)</f>
        <v>0</v>
      </c>
      <c r="AC25" s="71">
        <f>IFERROR(__xludf.DUMMYFUNCTION("""COMPUTED_VALUE"""),0.0)</f>
        <v>0</v>
      </c>
      <c r="AD25" s="71">
        <f>IFERROR(__xludf.DUMMYFUNCTION("""COMPUTED_VALUE"""),0.0)</f>
        <v>0</v>
      </c>
      <c r="AE25" s="71">
        <f>IFERROR(__xludf.DUMMYFUNCTION("""COMPUTED_VALUE"""),1.0)</f>
        <v>1</v>
      </c>
      <c r="AF25" s="71">
        <f>IFERROR(__xludf.DUMMYFUNCTION("""COMPUTED_VALUE"""),5.0)</f>
        <v>5</v>
      </c>
      <c r="AG25" s="71">
        <f>IFERROR(__xludf.DUMMYFUNCTION("""COMPUTED_VALUE"""),0.0)</f>
        <v>0</v>
      </c>
      <c r="AH25" s="71">
        <f>IFERROR(__xludf.DUMMYFUNCTION("""COMPUTED_VALUE"""),0.0)</f>
        <v>0</v>
      </c>
      <c r="AI25" s="71">
        <f>IFERROR(__xludf.DUMMYFUNCTION("""COMPUTED_VALUE"""),0.0)</f>
        <v>0</v>
      </c>
      <c r="AJ25" s="71">
        <f>IFERROR(__xludf.DUMMYFUNCTION("""COMPUTED_VALUE"""),0.0)</f>
        <v>0</v>
      </c>
      <c r="AK25" s="71">
        <f>IFERROR(__xludf.DUMMYFUNCTION("""COMPUTED_VALUE"""),1.0)</f>
        <v>1</v>
      </c>
      <c r="AL25" s="71">
        <f>IFERROR(__xludf.DUMMYFUNCTION("""COMPUTED_VALUE"""),1.0)</f>
        <v>1</v>
      </c>
      <c r="AM25" s="71">
        <f>IFERROR(__xludf.DUMMYFUNCTION("""COMPUTED_VALUE"""),66.0)</f>
        <v>66</v>
      </c>
      <c r="AN25" s="71">
        <f>IFERROR(__xludf.DUMMYFUNCTION("""COMPUTED_VALUE"""),0.0)</f>
        <v>0</v>
      </c>
      <c r="AO25" s="71">
        <f>IFERROR(__xludf.DUMMYFUNCTION("""COMPUTED_VALUE"""),0.0)</f>
        <v>0</v>
      </c>
      <c r="AP25" s="71">
        <f>IFERROR(__xludf.DUMMYFUNCTION("""COMPUTED_VALUE"""),0.0)</f>
        <v>0</v>
      </c>
      <c r="AQ25" s="71">
        <f>IFERROR(__xludf.DUMMYFUNCTION("""COMPUTED_VALUE"""),1.0)</f>
        <v>1</v>
      </c>
      <c r="AR25" s="71">
        <f>IFERROR(__xludf.DUMMYFUNCTION("""COMPUTED_VALUE"""),69.0)</f>
        <v>69</v>
      </c>
      <c r="AS25" s="71">
        <f>IFERROR(__xludf.DUMMYFUNCTION("""COMPUTED_VALUE"""),1.0)</f>
        <v>1</v>
      </c>
      <c r="AT25" s="71">
        <f>IFERROR(__xludf.DUMMYFUNCTION("""COMPUTED_VALUE"""),0.0)</f>
        <v>0</v>
      </c>
      <c r="AU25" s="71">
        <f>IFERROR(__xludf.DUMMYFUNCTION("""COMPUTED_VALUE"""),27.0)</f>
        <v>27</v>
      </c>
      <c r="AV25" s="71">
        <f>IFERROR(__xludf.DUMMYFUNCTION("""COMPUTED_VALUE"""),0.0)</f>
        <v>0</v>
      </c>
      <c r="AW25" s="71">
        <f>IFERROR(__xludf.DUMMYFUNCTION("""COMPUTED_VALUE"""),0.0)</f>
        <v>0</v>
      </c>
      <c r="AX25" s="72">
        <f t="shared" si="2"/>
        <v>193</v>
      </c>
    </row>
    <row r="26" ht="15.75" customHeight="1">
      <c r="A26" s="73" t="s">
        <v>11</v>
      </c>
      <c r="B26" s="74" t="s">
        <v>116</v>
      </c>
      <c r="C26" s="75">
        <v>1.0</v>
      </c>
      <c r="D26" s="75">
        <v>429.0</v>
      </c>
      <c r="E26" s="70">
        <f>IFERROR(__xludf.DUMMYFUNCTION("""COMPUTED_VALUE"""),281.0)</f>
        <v>281</v>
      </c>
      <c r="F26" s="70">
        <f>IFERROR(__xludf.DUMMYFUNCTION("""COMPUTED_VALUE"""),0.0)</f>
        <v>0</v>
      </c>
      <c r="G26" s="70">
        <f>IFERROR(__xludf.DUMMYFUNCTION("""COMPUTED_VALUE"""),1.0)</f>
        <v>1</v>
      </c>
      <c r="H26" s="70">
        <f>IFERROR(__xludf.DUMMYFUNCTION("""COMPUTED_VALUE"""),280.0)</f>
        <v>280</v>
      </c>
      <c r="I26" s="71">
        <f>IFERROR(__xludf.DUMMYFUNCTION("""COMPUTED_VALUE"""),0.0)</f>
        <v>0</v>
      </c>
      <c r="J26" s="71">
        <f>IFERROR(__xludf.DUMMYFUNCTION("""COMPUTED_VALUE"""),0.0)</f>
        <v>0</v>
      </c>
      <c r="K26" s="71">
        <f>IFERROR(__xludf.DUMMYFUNCTION("""COMPUTED_VALUE"""),0.0)</f>
        <v>0</v>
      </c>
      <c r="L26" s="71">
        <f>IFERROR(__xludf.DUMMYFUNCTION("""COMPUTED_VALUE"""),0.0)</f>
        <v>0</v>
      </c>
      <c r="M26" s="71">
        <f>IFERROR(__xludf.DUMMYFUNCTION("""COMPUTED_VALUE"""),1.0)</f>
        <v>1</v>
      </c>
      <c r="N26" s="71">
        <f>IFERROR(__xludf.DUMMYFUNCTION("""COMPUTED_VALUE"""),0.0)</f>
        <v>0</v>
      </c>
      <c r="O26" s="71">
        <f>IFERROR(__xludf.DUMMYFUNCTION("""COMPUTED_VALUE"""),0.0)</f>
        <v>0</v>
      </c>
      <c r="P26" s="71">
        <f>IFERROR(__xludf.DUMMYFUNCTION("""COMPUTED_VALUE"""),1.0)</f>
        <v>1</v>
      </c>
      <c r="Q26" s="71">
        <f>IFERROR(__xludf.DUMMYFUNCTION("""COMPUTED_VALUE"""),1.0)</f>
        <v>1</v>
      </c>
      <c r="R26" s="71">
        <f>IFERROR(__xludf.DUMMYFUNCTION("""COMPUTED_VALUE"""),15.0)</f>
        <v>15</v>
      </c>
      <c r="S26" s="71">
        <f>IFERROR(__xludf.DUMMYFUNCTION("""COMPUTED_VALUE"""),0.0)</f>
        <v>0</v>
      </c>
      <c r="T26" s="71">
        <f>IFERROR(__xludf.DUMMYFUNCTION("""COMPUTED_VALUE"""),0.0)</f>
        <v>0</v>
      </c>
      <c r="U26" s="71">
        <f>IFERROR(__xludf.DUMMYFUNCTION("""COMPUTED_VALUE"""),0.0)</f>
        <v>0</v>
      </c>
      <c r="V26" s="71">
        <f>IFERROR(__xludf.DUMMYFUNCTION("""COMPUTED_VALUE"""),1.0)</f>
        <v>1</v>
      </c>
      <c r="W26" s="71">
        <f>IFERROR(__xludf.DUMMYFUNCTION("""COMPUTED_VALUE"""),5.0)</f>
        <v>5</v>
      </c>
      <c r="X26" s="71">
        <f>IFERROR(__xludf.DUMMYFUNCTION("""COMPUTED_VALUE"""),0.0)</f>
        <v>0</v>
      </c>
      <c r="Y26" s="71">
        <f>IFERROR(__xludf.DUMMYFUNCTION("""COMPUTED_VALUE"""),1.0)</f>
        <v>1</v>
      </c>
      <c r="Z26" s="71">
        <f>IFERROR(__xludf.DUMMYFUNCTION("""COMPUTED_VALUE"""),0.0)</f>
        <v>0</v>
      </c>
      <c r="AA26" s="71">
        <f>IFERROR(__xludf.DUMMYFUNCTION("""COMPUTED_VALUE"""),0.0)</f>
        <v>0</v>
      </c>
      <c r="AB26" s="71">
        <f>IFERROR(__xludf.DUMMYFUNCTION("""COMPUTED_VALUE"""),0.0)</f>
        <v>0</v>
      </c>
      <c r="AC26" s="71">
        <f>IFERROR(__xludf.DUMMYFUNCTION("""COMPUTED_VALUE"""),0.0)</f>
        <v>0</v>
      </c>
      <c r="AD26" s="71">
        <f>IFERROR(__xludf.DUMMYFUNCTION("""COMPUTED_VALUE"""),0.0)</f>
        <v>0</v>
      </c>
      <c r="AE26" s="71">
        <f>IFERROR(__xludf.DUMMYFUNCTION("""COMPUTED_VALUE"""),0.0)</f>
        <v>0</v>
      </c>
      <c r="AF26" s="71">
        <f>IFERROR(__xludf.DUMMYFUNCTION("""COMPUTED_VALUE"""),0.0)</f>
        <v>0</v>
      </c>
      <c r="AG26" s="71">
        <f>IFERROR(__xludf.DUMMYFUNCTION("""COMPUTED_VALUE"""),0.0)</f>
        <v>0</v>
      </c>
      <c r="AH26" s="71">
        <f>IFERROR(__xludf.DUMMYFUNCTION("""COMPUTED_VALUE"""),0.0)</f>
        <v>0</v>
      </c>
      <c r="AI26" s="71">
        <f>IFERROR(__xludf.DUMMYFUNCTION("""COMPUTED_VALUE"""),1.0)</f>
        <v>1</v>
      </c>
      <c r="AJ26" s="71">
        <f>IFERROR(__xludf.DUMMYFUNCTION("""COMPUTED_VALUE"""),0.0)</f>
        <v>0</v>
      </c>
      <c r="AK26" s="71">
        <f>IFERROR(__xludf.DUMMYFUNCTION("""COMPUTED_VALUE"""),1.0)</f>
        <v>1</v>
      </c>
      <c r="AL26" s="71">
        <f>IFERROR(__xludf.DUMMYFUNCTION("""COMPUTED_VALUE"""),1.0)</f>
        <v>1</v>
      </c>
      <c r="AM26" s="71">
        <f>IFERROR(__xludf.DUMMYFUNCTION("""COMPUTED_VALUE"""),30.0)</f>
        <v>30</v>
      </c>
      <c r="AN26" s="71">
        <f>IFERROR(__xludf.DUMMYFUNCTION("""COMPUTED_VALUE"""),0.0)</f>
        <v>0</v>
      </c>
      <c r="AO26" s="71">
        <f>IFERROR(__xludf.DUMMYFUNCTION("""COMPUTED_VALUE"""),0.0)</f>
        <v>0</v>
      </c>
      <c r="AP26" s="71">
        <f>IFERROR(__xludf.DUMMYFUNCTION("""COMPUTED_VALUE"""),0.0)</f>
        <v>0</v>
      </c>
      <c r="AQ26" s="71">
        <f>IFERROR(__xludf.DUMMYFUNCTION("""COMPUTED_VALUE"""),0.0)</f>
        <v>0</v>
      </c>
      <c r="AR26" s="71">
        <f>IFERROR(__xludf.DUMMYFUNCTION("""COMPUTED_VALUE"""),153.0)</f>
        <v>153</v>
      </c>
      <c r="AS26" s="71">
        <f>IFERROR(__xludf.DUMMYFUNCTION("""COMPUTED_VALUE"""),2.0)</f>
        <v>2</v>
      </c>
      <c r="AT26" s="71">
        <f>IFERROR(__xludf.DUMMYFUNCTION("""COMPUTED_VALUE"""),0.0)</f>
        <v>0</v>
      </c>
      <c r="AU26" s="71">
        <f>IFERROR(__xludf.DUMMYFUNCTION("""COMPUTED_VALUE"""),63.0)</f>
        <v>63</v>
      </c>
      <c r="AV26" s="71">
        <f>IFERROR(__xludf.DUMMYFUNCTION("""COMPUTED_VALUE"""),1.0)</f>
        <v>1</v>
      </c>
      <c r="AW26" s="71">
        <f>IFERROR(__xludf.DUMMYFUNCTION("""COMPUTED_VALUE"""),3.0)</f>
        <v>3</v>
      </c>
      <c r="AX26" s="72">
        <f t="shared" si="2"/>
        <v>280</v>
      </c>
    </row>
    <row r="27" ht="15.75" customHeight="1">
      <c r="A27" s="73" t="s">
        <v>11</v>
      </c>
      <c r="B27" s="74" t="s">
        <v>116</v>
      </c>
      <c r="C27" s="75">
        <v>2.0</v>
      </c>
      <c r="D27" s="75">
        <v>322.0</v>
      </c>
      <c r="E27" s="70">
        <f>IFERROR(__xludf.DUMMYFUNCTION("""COMPUTED_VALUE"""),147.0)</f>
        <v>147</v>
      </c>
      <c r="F27" s="70">
        <f>IFERROR(__xludf.DUMMYFUNCTION("""COMPUTED_VALUE"""),7.0)</f>
        <v>7</v>
      </c>
      <c r="G27" s="70">
        <f>IFERROR(__xludf.DUMMYFUNCTION("""COMPUTED_VALUE"""),2.0)</f>
        <v>2</v>
      </c>
      <c r="H27" s="70">
        <f>IFERROR(__xludf.DUMMYFUNCTION("""COMPUTED_VALUE"""),145.0)</f>
        <v>145</v>
      </c>
      <c r="I27" s="71">
        <f>IFERROR(__xludf.DUMMYFUNCTION("""COMPUTED_VALUE"""),1.0)</f>
        <v>1</v>
      </c>
      <c r="J27" s="71">
        <f>IFERROR(__xludf.DUMMYFUNCTION("""COMPUTED_VALUE"""),0.0)</f>
        <v>0</v>
      </c>
      <c r="K27" s="71">
        <f>IFERROR(__xludf.DUMMYFUNCTION("""COMPUTED_VALUE"""),0.0)</f>
        <v>0</v>
      </c>
      <c r="L27" s="71">
        <f>IFERROR(__xludf.DUMMYFUNCTION("""COMPUTED_VALUE"""),0.0)</f>
        <v>0</v>
      </c>
      <c r="M27" s="71">
        <f>IFERROR(__xludf.DUMMYFUNCTION("""COMPUTED_VALUE"""),0.0)</f>
        <v>0</v>
      </c>
      <c r="N27" s="71">
        <f>IFERROR(__xludf.DUMMYFUNCTION("""COMPUTED_VALUE"""),0.0)</f>
        <v>0</v>
      </c>
      <c r="O27" s="71">
        <f>IFERROR(__xludf.DUMMYFUNCTION("""COMPUTED_VALUE"""),0.0)</f>
        <v>0</v>
      </c>
      <c r="P27" s="71">
        <f>IFERROR(__xludf.DUMMYFUNCTION("""COMPUTED_VALUE"""),0.0)</f>
        <v>0</v>
      </c>
      <c r="Q27" s="71">
        <f>IFERROR(__xludf.DUMMYFUNCTION("""COMPUTED_VALUE"""),0.0)</f>
        <v>0</v>
      </c>
      <c r="R27" s="71">
        <f>IFERROR(__xludf.DUMMYFUNCTION("""COMPUTED_VALUE"""),10.0)</f>
        <v>10</v>
      </c>
      <c r="S27" s="71">
        <f>IFERROR(__xludf.DUMMYFUNCTION("""COMPUTED_VALUE"""),0.0)</f>
        <v>0</v>
      </c>
      <c r="T27" s="71">
        <f>IFERROR(__xludf.DUMMYFUNCTION("""COMPUTED_VALUE"""),0.0)</f>
        <v>0</v>
      </c>
      <c r="U27" s="71">
        <f>IFERROR(__xludf.DUMMYFUNCTION("""COMPUTED_VALUE"""),0.0)</f>
        <v>0</v>
      </c>
      <c r="V27" s="71">
        <f>IFERROR(__xludf.DUMMYFUNCTION("""COMPUTED_VALUE"""),1.0)</f>
        <v>1</v>
      </c>
      <c r="W27" s="71">
        <f>IFERROR(__xludf.DUMMYFUNCTION("""COMPUTED_VALUE"""),8.0)</f>
        <v>8</v>
      </c>
      <c r="X27" s="71">
        <f>IFERROR(__xludf.DUMMYFUNCTION("""COMPUTED_VALUE"""),0.0)</f>
        <v>0</v>
      </c>
      <c r="Y27" s="71">
        <f>IFERROR(__xludf.DUMMYFUNCTION("""COMPUTED_VALUE"""),0.0)</f>
        <v>0</v>
      </c>
      <c r="Z27" s="71">
        <f>IFERROR(__xludf.DUMMYFUNCTION("""COMPUTED_VALUE"""),0.0)</f>
        <v>0</v>
      </c>
      <c r="AA27" s="71">
        <f>IFERROR(__xludf.DUMMYFUNCTION("""COMPUTED_VALUE"""),2.0)</f>
        <v>2</v>
      </c>
      <c r="AB27" s="71">
        <f>IFERROR(__xludf.DUMMYFUNCTION("""COMPUTED_VALUE"""),0.0)</f>
        <v>0</v>
      </c>
      <c r="AC27" s="71">
        <f>IFERROR(__xludf.DUMMYFUNCTION("""COMPUTED_VALUE"""),0.0)</f>
        <v>0</v>
      </c>
      <c r="AD27" s="71">
        <f>IFERROR(__xludf.DUMMYFUNCTION("""COMPUTED_VALUE"""),0.0)</f>
        <v>0</v>
      </c>
      <c r="AE27" s="71">
        <f>IFERROR(__xludf.DUMMYFUNCTION("""COMPUTED_VALUE"""),0.0)</f>
        <v>0</v>
      </c>
      <c r="AF27" s="71">
        <f>IFERROR(__xludf.DUMMYFUNCTION("""COMPUTED_VALUE"""),1.0)</f>
        <v>1</v>
      </c>
      <c r="AG27" s="71">
        <f>IFERROR(__xludf.DUMMYFUNCTION("""COMPUTED_VALUE"""),0.0)</f>
        <v>0</v>
      </c>
      <c r="AH27" s="71">
        <f>IFERROR(__xludf.DUMMYFUNCTION("""COMPUTED_VALUE"""),0.0)</f>
        <v>0</v>
      </c>
      <c r="AI27" s="71">
        <f>IFERROR(__xludf.DUMMYFUNCTION("""COMPUTED_VALUE"""),0.0)</f>
        <v>0</v>
      </c>
      <c r="AJ27" s="71">
        <f>IFERROR(__xludf.DUMMYFUNCTION("""COMPUTED_VALUE"""),0.0)</f>
        <v>0</v>
      </c>
      <c r="AK27" s="71">
        <f>IFERROR(__xludf.DUMMYFUNCTION("""COMPUTED_VALUE"""),1.0)</f>
        <v>1</v>
      </c>
      <c r="AL27" s="71">
        <f>IFERROR(__xludf.DUMMYFUNCTION("""COMPUTED_VALUE"""),0.0)</f>
        <v>0</v>
      </c>
      <c r="AM27" s="71">
        <f>IFERROR(__xludf.DUMMYFUNCTION("""COMPUTED_VALUE"""),27.0)</f>
        <v>27</v>
      </c>
      <c r="AN27" s="71">
        <f>IFERROR(__xludf.DUMMYFUNCTION("""COMPUTED_VALUE"""),0.0)</f>
        <v>0</v>
      </c>
      <c r="AO27" s="71">
        <f>IFERROR(__xludf.DUMMYFUNCTION("""COMPUTED_VALUE"""),0.0)</f>
        <v>0</v>
      </c>
      <c r="AP27" s="71">
        <f>IFERROR(__xludf.DUMMYFUNCTION("""COMPUTED_VALUE"""),0.0)</f>
        <v>0</v>
      </c>
      <c r="AQ27" s="71">
        <f>IFERROR(__xludf.DUMMYFUNCTION("""COMPUTED_VALUE"""),0.0)</f>
        <v>0</v>
      </c>
      <c r="AR27" s="71">
        <f>IFERROR(__xludf.DUMMYFUNCTION("""COMPUTED_VALUE"""),65.0)</f>
        <v>65</v>
      </c>
      <c r="AS27" s="71">
        <f>IFERROR(__xludf.DUMMYFUNCTION("""COMPUTED_VALUE"""),0.0)</f>
        <v>0</v>
      </c>
      <c r="AT27" s="71">
        <f>IFERROR(__xludf.DUMMYFUNCTION("""COMPUTED_VALUE"""),0.0)</f>
        <v>0</v>
      </c>
      <c r="AU27" s="71">
        <f>IFERROR(__xludf.DUMMYFUNCTION("""COMPUTED_VALUE"""),29.0)</f>
        <v>29</v>
      </c>
      <c r="AV27" s="71">
        <f>IFERROR(__xludf.DUMMYFUNCTION("""COMPUTED_VALUE"""),0.0)</f>
        <v>0</v>
      </c>
      <c r="AW27" s="71">
        <f>IFERROR(__xludf.DUMMYFUNCTION("""COMPUTED_VALUE"""),0.0)</f>
        <v>0</v>
      </c>
      <c r="AX27" s="72">
        <f t="shared" si="2"/>
        <v>145</v>
      </c>
    </row>
    <row r="28" ht="15.75" customHeight="1">
      <c r="A28" s="73" t="s">
        <v>11</v>
      </c>
      <c r="B28" s="74" t="s">
        <v>117</v>
      </c>
      <c r="C28" s="75">
        <v>1.0</v>
      </c>
      <c r="D28" s="75">
        <v>446.0</v>
      </c>
      <c r="E28" s="70"/>
      <c r="F28" s="70">
        <f>IFERROR(__xludf.DUMMYFUNCTION("""COMPUTED_VALUE"""),3.0)</f>
        <v>3</v>
      </c>
      <c r="G28" s="70"/>
      <c r="H28" s="70"/>
      <c r="I28" s="71">
        <f>IFERROR(__xludf.DUMMYFUNCTION("""COMPUTED_VALUE"""),0.0)</f>
        <v>0</v>
      </c>
      <c r="J28" s="71">
        <f>IFERROR(__xludf.DUMMYFUNCTION("""COMPUTED_VALUE"""),0.0)</f>
        <v>0</v>
      </c>
      <c r="K28" s="71">
        <f>IFERROR(__xludf.DUMMYFUNCTION("""COMPUTED_VALUE"""),0.0)</f>
        <v>0</v>
      </c>
      <c r="L28" s="71">
        <f>IFERROR(__xludf.DUMMYFUNCTION("""COMPUTED_VALUE"""),0.0)</f>
        <v>0</v>
      </c>
      <c r="M28" s="71">
        <f>IFERROR(__xludf.DUMMYFUNCTION("""COMPUTED_VALUE"""),0.0)</f>
        <v>0</v>
      </c>
      <c r="N28" s="71">
        <f>IFERROR(__xludf.DUMMYFUNCTION("""COMPUTED_VALUE"""),0.0)</f>
        <v>0</v>
      </c>
      <c r="O28" s="71">
        <f>IFERROR(__xludf.DUMMYFUNCTION("""COMPUTED_VALUE"""),0.0)</f>
        <v>0</v>
      </c>
      <c r="P28" s="71">
        <f>IFERROR(__xludf.DUMMYFUNCTION("""COMPUTED_VALUE"""),0.0)</f>
        <v>0</v>
      </c>
      <c r="Q28" s="71">
        <f>IFERROR(__xludf.DUMMYFUNCTION("""COMPUTED_VALUE"""),0.0)</f>
        <v>0</v>
      </c>
      <c r="R28" s="71">
        <f>IFERROR(__xludf.DUMMYFUNCTION("""COMPUTED_VALUE"""),10.0)</f>
        <v>10</v>
      </c>
      <c r="S28" s="71">
        <f>IFERROR(__xludf.DUMMYFUNCTION("""COMPUTED_VALUE"""),0.0)</f>
        <v>0</v>
      </c>
      <c r="T28" s="71">
        <f>IFERROR(__xludf.DUMMYFUNCTION("""COMPUTED_VALUE"""),0.0)</f>
        <v>0</v>
      </c>
      <c r="U28" s="71">
        <f>IFERROR(__xludf.DUMMYFUNCTION("""COMPUTED_VALUE"""),0.0)</f>
        <v>0</v>
      </c>
      <c r="V28" s="71">
        <f>IFERROR(__xludf.DUMMYFUNCTION("""COMPUTED_VALUE"""),0.0)</f>
        <v>0</v>
      </c>
      <c r="W28" s="71">
        <f>IFERROR(__xludf.DUMMYFUNCTION("""COMPUTED_VALUE"""),0.0)</f>
        <v>0</v>
      </c>
      <c r="X28" s="71">
        <f>IFERROR(__xludf.DUMMYFUNCTION("""COMPUTED_VALUE"""),0.0)</f>
        <v>0</v>
      </c>
      <c r="Y28" s="71">
        <f>IFERROR(__xludf.DUMMYFUNCTION("""COMPUTED_VALUE"""),0.0)</f>
        <v>0</v>
      </c>
      <c r="Z28" s="71">
        <f>IFERROR(__xludf.DUMMYFUNCTION("""COMPUTED_VALUE"""),0.0)</f>
        <v>0</v>
      </c>
      <c r="AA28" s="71">
        <f>IFERROR(__xludf.DUMMYFUNCTION("""COMPUTED_VALUE"""),0.0)</f>
        <v>0</v>
      </c>
      <c r="AB28" s="71">
        <f>IFERROR(__xludf.DUMMYFUNCTION("""COMPUTED_VALUE"""),0.0)</f>
        <v>0</v>
      </c>
      <c r="AC28" s="71">
        <f>IFERROR(__xludf.DUMMYFUNCTION("""COMPUTED_VALUE"""),0.0)</f>
        <v>0</v>
      </c>
      <c r="AD28" s="71">
        <f>IFERROR(__xludf.DUMMYFUNCTION("""COMPUTED_VALUE"""),0.0)</f>
        <v>0</v>
      </c>
      <c r="AE28" s="71">
        <f>IFERROR(__xludf.DUMMYFUNCTION("""COMPUTED_VALUE"""),0.0)</f>
        <v>0</v>
      </c>
      <c r="AF28" s="71">
        <f>IFERROR(__xludf.DUMMYFUNCTION("""COMPUTED_VALUE"""),0.0)</f>
        <v>0</v>
      </c>
      <c r="AG28" s="71">
        <f>IFERROR(__xludf.DUMMYFUNCTION("""COMPUTED_VALUE"""),0.0)</f>
        <v>0</v>
      </c>
      <c r="AH28" s="71">
        <f>IFERROR(__xludf.DUMMYFUNCTION("""COMPUTED_VALUE"""),0.0)</f>
        <v>0</v>
      </c>
      <c r="AI28" s="71">
        <f>IFERROR(__xludf.DUMMYFUNCTION("""COMPUTED_VALUE"""),0.0)</f>
        <v>0</v>
      </c>
      <c r="AJ28" s="71">
        <f>IFERROR(__xludf.DUMMYFUNCTION("""COMPUTED_VALUE"""),0.0)</f>
        <v>0</v>
      </c>
      <c r="AK28" s="71">
        <f>IFERROR(__xludf.DUMMYFUNCTION("""COMPUTED_VALUE"""),0.0)</f>
        <v>0</v>
      </c>
      <c r="AL28" s="71">
        <f>IFERROR(__xludf.DUMMYFUNCTION("""COMPUTED_VALUE"""),0.0)</f>
        <v>0</v>
      </c>
      <c r="AM28" s="71">
        <f>IFERROR(__xludf.DUMMYFUNCTION("""COMPUTED_VALUE"""),3.0)</f>
        <v>3</v>
      </c>
      <c r="AN28" s="71">
        <f>IFERROR(__xludf.DUMMYFUNCTION("""COMPUTED_VALUE"""),0.0)</f>
        <v>0</v>
      </c>
      <c r="AO28" s="71">
        <f>IFERROR(__xludf.DUMMYFUNCTION("""COMPUTED_VALUE"""),1.0)</f>
        <v>1</v>
      </c>
      <c r="AP28" s="71">
        <f>IFERROR(__xludf.DUMMYFUNCTION("""COMPUTED_VALUE"""),0.0)</f>
        <v>0</v>
      </c>
      <c r="AQ28" s="71">
        <f>IFERROR(__xludf.DUMMYFUNCTION("""COMPUTED_VALUE"""),0.0)</f>
        <v>0</v>
      </c>
      <c r="AR28" s="71">
        <f>IFERROR(__xludf.DUMMYFUNCTION("""COMPUTED_VALUE"""),214.0)</f>
        <v>214</v>
      </c>
      <c r="AS28" s="71">
        <f>IFERROR(__xludf.DUMMYFUNCTION("""COMPUTED_VALUE"""),2.0)</f>
        <v>2</v>
      </c>
      <c r="AT28" s="71">
        <f>IFERROR(__xludf.DUMMYFUNCTION("""COMPUTED_VALUE"""),0.0)</f>
        <v>0</v>
      </c>
      <c r="AU28" s="71">
        <f>IFERROR(__xludf.DUMMYFUNCTION("""COMPUTED_VALUE"""),6.0)</f>
        <v>6</v>
      </c>
      <c r="AV28" s="71">
        <f>IFERROR(__xludf.DUMMYFUNCTION("""COMPUTED_VALUE"""),1.0)</f>
        <v>1</v>
      </c>
      <c r="AW28" s="71">
        <f>IFERROR(__xludf.DUMMYFUNCTION("""COMPUTED_VALUE"""),1.0)</f>
        <v>1</v>
      </c>
      <c r="AX28" s="72">
        <f t="shared" si="2"/>
        <v>238</v>
      </c>
    </row>
    <row r="29" ht="15.75" customHeight="1">
      <c r="A29" s="73" t="s">
        <v>11</v>
      </c>
      <c r="B29" s="74" t="s">
        <v>118</v>
      </c>
      <c r="C29" s="75">
        <v>1.0</v>
      </c>
      <c r="D29" s="75">
        <v>233.0</v>
      </c>
      <c r="E29" s="70">
        <f>IFERROR(__xludf.DUMMYFUNCTION("""COMPUTED_VALUE"""),113.0)</f>
        <v>113</v>
      </c>
      <c r="F29" s="70">
        <f>IFERROR(__xludf.DUMMYFUNCTION("""COMPUTED_VALUE"""),2.0)</f>
        <v>2</v>
      </c>
      <c r="G29" s="70">
        <f>IFERROR(__xludf.DUMMYFUNCTION("""COMPUTED_VALUE"""),0.0)</f>
        <v>0</v>
      </c>
      <c r="H29" s="70">
        <f>IFERROR(__xludf.DUMMYFUNCTION("""COMPUTED_VALUE"""),113.0)</f>
        <v>113</v>
      </c>
      <c r="I29" s="71"/>
      <c r="J29" s="71"/>
      <c r="K29" s="71"/>
      <c r="L29" s="71"/>
      <c r="M29" s="71"/>
      <c r="N29" s="71"/>
      <c r="O29" s="71"/>
      <c r="P29" s="71"/>
      <c r="Q29" s="71"/>
      <c r="R29" s="71">
        <f>IFERROR(__xludf.DUMMYFUNCTION("""COMPUTED_VALUE"""),3.0)</f>
        <v>3</v>
      </c>
      <c r="S29" s="71"/>
      <c r="T29" s="71"/>
      <c r="U29" s="71"/>
      <c r="V29" s="71"/>
      <c r="W29" s="71"/>
      <c r="X29" s="71"/>
      <c r="Y29" s="71"/>
      <c r="Z29" s="71"/>
      <c r="AA29" s="71"/>
      <c r="AB29" s="71"/>
      <c r="AC29" s="71"/>
      <c r="AD29" s="71"/>
      <c r="AE29" s="71"/>
      <c r="AF29" s="71"/>
      <c r="AG29" s="71"/>
      <c r="AH29" s="71"/>
      <c r="AI29" s="71"/>
      <c r="AJ29" s="71"/>
      <c r="AK29" s="71"/>
      <c r="AL29" s="71"/>
      <c r="AM29" s="71">
        <f>IFERROR(__xludf.DUMMYFUNCTION("""COMPUTED_VALUE"""),53.0)</f>
        <v>53</v>
      </c>
      <c r="AN29" s="71">
        <f>IFERROR(__xludf.DUMMYFUNCTION("""COMPUTED_VALUE"""),3.0)</f>
        <v>3</v>
      </c>
      <c r="AO29" s="71">
        <f>IFERROR(__xludf.DUMMYFUNCTION("""COMPUTED_VALUE"""),0.0)</f>
        <v>0</v>
      </c>
      <c r="AP29" s="71">
        <f>IFERROR(__xludf.DUMMYFUNCTION("""COMPUTED_VALUE"""),2.0)</f>
        <v>2</v>
      </c>
      <c r="AQ29" s="71">
        <f>IFERROR(__xludf.DUMMYFUNCTION("""COMPUTED_VALUE"""),0.0)</f>
        <v>0</v>
      </c>
      <c r="AR29" s="71">
        <f>IFERROR(__xludf.DUMMYFUNCTION("""COMPUTED_VALUE"""),42.0)</f>
        <v>42</v>
      </c>
      <c r="AS29" s="71">
        <f>IFERROR(__xludf.DUMMYFUNCTION("""COMPUTED_VALUE"""),1.0)</f>
        <v>1</v>
      </c>
      <c r="AT29" s="71">
        <f>IFERROR(__xludf.DUMMYFUNCTION("""COMPUTED_VALUE"""),0.0)</f>
        <v>0</v>
      </c>
      <c r="AU29" s="71">
        <f>IFERROR(__xludf.DUMMYFUNCTION("""COMPUTED_VALUE"""),5.0)</f>
        <v>5</v>
      </c>
      <c r="AV29" s="71">
        <f>IFERROR(__xludf.DUMMYFUNCTION("""COMPUTED_VALUE"""),0.0)</f>
        <v>0</v>
      </c>
      <c r="AW29" s="71">
        <f>IFERROR(__xludf.DUMMYFUNCTION("""COMPUTED_VALUE"""),0.0)</f>
        <v>0</v>
      </c>
      <c r="AX29" s="72">
        <f t="shared" si="2"/>
        <v>109</v>
      </c>
    </row>
    <row r="30" ht="15.75" customHeight="1">
      <c r="A30" s="73" t="s">
        <v>11</v>
      </c>
      <c r="B30" s="74" t="s">
        <v>119</v>
      </c>
      <c r="C30" s="75">
        <v>1.0</v>
      </c>
      <c r="D30" s="75">
        <v>187.0</v>
      </c>
      <c r="E30" s="70">
        <f>IFERROR(__xludf.DUMMYFUNCTION("""COMPUTED_VALUE"""),115.0)</f>
        <v>115</v>
      </c>
      <c r="F30" s="70">
        <f>IFERROR(__xludf.DUMMYFUNCTION("""COMPUTED_VALUE"""),7.0)</f>
        <v>7</v>
      </c>
      <c r="G30" s="70">
        <f>IFERROR(__xludf.DUMMYFUNCTION("""COMPUTED_VALUE"""),0.0)</f>
        <v>0</v>
      </c>
      <c r="H30" s="70">
        <f>IFERROR(__xludf.DUMMYFUNCTION("""COMPUTED_VALUE"""),115.0)</f>
        <v>115</v>
      </c>
      <c r="I30" s="71">
        <f>IFERROR(__xludf.DUMMYFUNCTION("""COMPUTED_VALUE"""),0.0)</f>
        <v>0</v>
      </c>
      <c r="J30" s="71">
        <f>IFERROR(__xludf.DUMMYFUNCTION("""COMPUTED_VALUE"""),2.0)</f>
        <v>2</v>
      </c>
      <c r="K30" s="71">
        <f>IFERROR(__xludf.DUMMYFUNCTION("""COMPUTED_VALUE"""),0.0)</f>
        <v>0</v>
      </c>
      <c r="L30" s="71">
        <f>IFERROR(__xludf.DUMMYFUNCTION("""COMPUTED_VALUE"""),1.0)</f>
        <v>1</v>
      </c>
      <c r="M30" s="71">
        <f>IFERROR(__xludf.DUMMYFUNCTION("""COMPUTED_VALUE"""),0.0)</f>
        <v>0</v>
      </c>
      <c r="N30" s="71">
        <f>IFERROR(__xludf.DUMMYFUNCTION("""COMPUTED_VALUE"""),0.0)</f>
        <v>0</v>
      </c>
      <c r="O30" s="71">
        <f>IFERROR(__xludf.DUMMYFUNCTION("""COMPUTED_VALUE"""),1.0)</f>
        <v>1</v>
      </c>
      <c r="P30" s="71">
        <f>IFERROR(__xludf.DUMMYFUNCTION("""COMPUTED_VALUE"""),2.0)</f>
        <v>2</v>
      </c>
      <c r="Q30" s="71">
        <f>IFERROR(__xludf.DUMMYFUNCTION("""COMPUTED_VALUE"""),0.0)</f>
        <v>0</v>
      </c>
      <c r="R30" s="71">
        <f>IFERROR(__xludf.DUMMYFUNCTION("""COMPUTED_VALUE"""),3.0)</f>
        <v>3</v>
      </c>
      <c r="S30" s="71">
        <f>IFERROR(__xludf.DUMMYFUNCTION("""COMPUTED_VALUE"""),3.0)</f>
        <v>3</v>
      </c>
      <c r="T30" s="71">
        <f>IFERROR(__xludf.DUMMYFUNCTION("""COMPUTED_VALUE"""),1.0)</f>
        <v>1</v>
      </c>
      <c r="U30" s="71">
        <f>IFERROR(__xludf.DUMMYFUNCTION("""COMPUTED_VALUE"""),0.0)</f>
        <v>0</v>
      </c>
      <c r="V30" s="71">
        <f>IFERROR(__xludf.DUMMYFUNCTION("""COMPUTED_VALUE"""),2.0)</f>
        <v>2</v>
      </c>
      <c r="W30" s="71">
        <f>IFERROR(__xludf.DUMMYFUNCTION("""COMPUTED_VALUE"""),5.0)</f>
        <v>5</v>
      </c>
      <c r="X30" s="71">
        <f>IFERROR(__xludf.DUMMYFUNCTION("""COMPUTED_VALUE"""),0.0)</f>
        <v>0</v>
      </c>
      <c r="Y30" s="71">
        <f>IFERROR(__xludf.DUMMYFUNCTION("""COMPUTED_VALUE"""),0.0)</f>
        <v>0</v>
      </c>
      <c r="Z30" s="71">
        <f>IFERROR(__xludf.DUMMYFUNCTION("""COMPUTED_VALUE"""),1.0)</f>
        <v>1</v>
      </c>
      <c r="AA30" s="71">
        <f>IFERROR(__xludf.DUMMYFUNCTION("""COMPUTED_VALUE"""),1.0)</f>
        <v>1</v>
      </c>
      <c r="AB30" s="71">
        <f>IFERROR(__xludf.DUMMYFUNCTION("""COMPUTED_VALUE"""),0.0)</f>
        <v>0</v>
      </c>
      <c r="AC30" s="71">
        <f>IFERROR(__xludf.DUMMYFUNCTION("""COMPUTED_VALUE"""),1.0)</f>
        <v>1</v>
      </c>
      <c r="AD30" s="71">
        <f>IFERROR(__xludf.DUMMYFUNCTION("""COMPUTED_VALUE"""),0.0)</f>
        <v>0</v>
      </c>
      <c r="AE30" s="71">
        <f>IFERROR(__xludf.DUMMYFUNCTION("""COMPUTED_VALUE"""),0.0)</f>
        <v>0</v>
      </c>
      <c r="AF30" s="71">
        <f>IFERROR(__xludf.DUMMYFUNCTION("""COMPUTED_VALUE"""),0.0)</f>
        <v>0</v>
      </c>
      <c r="AG30" s="71">
        <f>IFERROR(__xludf.DUMMYFUNCTION("""COMPUTED_VALUE"""),0.0)</f>
        <v>0</v>
      </c>
      <c r="AH30" s="71">
        <f>IFERROR(__xludf.DUMMYFUNCTION("""COMPUTED_VALUE"""),1.0)</f>
        <v>1</v>
      </c>
      <c r="AI30" s="71">
        <f>IFERROR(__xludf.DUMMYFUNCTION("""COMPUTED_VALUE"""),0.0)</f>
        <v>0</v>
      </c>
      <c r="AJ30" s="71">
        <f>IFERROR(__xludf.DUMMYFUNCTION("""COMPUTED_VALUE"""),0.0)</f>
        <v>0</v>
      </c>
      <c r="AK30" s="71">
        <f>IFERROR(__xludf.DUMMYFUNCTION("""COMPUTED_VALUE"""),0.0)</f>
        <v>0</v>
      </c>
      <c r="AL30" s="71">
        <f>IFERROR(__xludf.DUMMYFUNCTION("""COMPUTED_VALUE"""),0.0)</f>
        <v>0</v>
      </c>
      <c r="AM30" s="71">
        <f>IFERROR(__xludf.DUMMYFUNCTION("""COMPUTED_VALUE"""),15.0)</f>
        <v>15</v>
      </c>
      <c r="AN30" s="71">
        <f>IFERROR(__xludf.DUMMYFUNCTION("""COMPUTED_VALUE"""),3.0)</f>
        <v>3</v>
      </c>
      <c r="AO30" s="71">
        <f>IFERROR(__xludf.DUMMYFUNCTION("""COMPUTED_VALUE"""),1.0)</f>
        <v>1</v>
      </c>
      <c r="AP30" s="71">
        <f>IFERROR(__xludf.DUMMYFUNCTION("""COMPUTED_VALUE"""),1.0)</f>
        <v>1</v>
      </c>
      <c r="AQ30" s="71">
        <f>IFERROR(__xludf.DUMMYFUNCTION("""COMPUTED_VALUE"""),0.0)</f>
        <v>0</v>
      </c>
      <c r="AR30" s="71">
        <f>IFERROR(__xludf.DUMMYFUNCTION("""COMPUTED_VALUE"""),60.0)</f>
        <v>60</v>
      </c>
      <c r="AS30" s="71">
        <f>IFERROR(__xludf.DUMMYFUNCTION("""COMPUTED_VALUE"""),0.0)</f>
        <v>0</v>
      </c>
      <c r="AT30" s="71">
        <f>IFERROR(__xludf.DUMMYFUNCTION("""COMPUTED_VALUE"""),0.0)</f>
        <v>0</v>
      </c>
      <c r="AU30" s="71">
        <f>IFERROR(__xludf.DUMMYFUNCTION("""COMPUTED_VALUE"""),10.0)</f>
        <v>10</v>
      </c>
      <c r="AV30" s="71">
        <f>IFERROR(__xludf.DUMMYFUNCTION("""COMPUTED_VALUE"""),1.0)</f>
        <v>1</v>
      </c>
      <c r="AW30" s="71">
        <f>IFERROR(__xludf.DUMMYFUNCTION("""COMPUTED_VALUE"""),0.0)</f>
        <v>0</v>
      </c>
      <c r="AX30" s="72">
        <f t="shared" si="2"/>
        <v>115</v>
      </c>
    </row>
    <row r="31" ht="15.75" customHeight="1">
      <c r="A31" s="73" t="s">
        <v>11</v>
      </c>
      <c r="B31" s="74" t="s">
        <v>120</v>
      </c>
      <c r="C31" s="75">
        <v>1.0</v>
      </c>
      <c r="D31" s="75">
        <v>574.0</v>
      </c>
      <c r="E31" s="70">
        <f>IFERROR(__xludf.DUMMYFUNCTION("""COMPUTED_VALUE"""),244.0)</f>
        <v>244</v>
      </c>
      <c r="F31" s="70">
        <f>IFERROR(__xludf.DUMMYFUNCTION("""COMPUTED_VALUE"""),0.0)</f>
        <v>0</v>
      </c>
      <c r="G31" s="70">
        <f>IFERROR(__xludf.DUMMYFUNCTION("""COMPUTED_VALUE"""),5.0)</f>
        <v>5</v>
      </c>
      <c r="H31" s="70">
        <f>IFERROR(__xludf.DUMMYFUNCTION("""COMPUTED_VALUE"""),239.0)</f>
        <v>239</v>
      </c>
      <c r="I31" s="71">
        <f>IFERROR(__xludf.DUMMYFUNCTION("""COMPUTED_VALUE"""),6.0)</f>
        <v>6</v>
      </c>
      <c r="J31" s="71">
        <f>IFERROR(__xludf.DUMMYFUNCTION("""COMPUTED_VALUE"""),2.0)</f>
        <v>2</v>
      </c>
      <c r="K31" s="71">
        <f>IFERROR(__xludf.DUMMYFUNCTION("""COMPUTED_VALUE"""),5.0)</f>
        <v>5</v>
      </c>
      <c r="L31" s="71">
        <f>IFERROR(__xludf.DUMMYFUNCTION("""COMPUTED_VALUE"""),1.0)</f>
        <v>1</v>
      </c>
      <c r="M31" s="71">
        <f>IFERROR(__xludf.DUMMYFUNCTION("""COMPUTED_VALUE"""),0.0)</f>
        <v>0</v>
      </c>
      <c r="N31" s="71">
        <f>IFERROR(__xludf.DUMMYFUNCTION("""COMPUTED_VALUE"""),0.0)</f>
        <v>0</v>
      </c>
      <c r="O31" s="71">
        <f>IFERROR(__xludf.DUMMYFUNCTION("""COMPUTED_VALUE"""),2.0)</f>
        <v>2</v>
      </c>
      <c r="P31" s="71">
        <f>IFERROR(__xludf.DUMMYFUNCTION("""COMPUTED_VALUE"""),1.0)</f>
        <v>1</v>
      </c>
      <c r="Q31" s="71">
        <f>IFERROR(__xludf.DUMMYFUNCTION("""COMPUTED_VALUE"""),2.0)</f>
        <v>2</v>
      </c>
      <c r="R31" s="71">
        <f>IFERROR(__xludf.DUMMYFUNCTION("""COMPUTED_VALUE"""),24.0)</f>
        <v>24</v>
      </c>
      <c r="S31" s="71">
        <f>IFERROR(__xludf.DUMMYFUNCTION("""COMPUTED_VALUE"""),0.0)</f>
        <v>0</v>
      </c>
      <c r="T31" s="71">
        <f>IFERROR(__xludf.DUMMYFUNCTION("""COMPUTED_VALUE"""),0.0)</f>
        <v>0</v>
      </c>
      <c r="U31" s="71">
        <f>IFERROR(__xludf.DUMMYFUNCTION("""COMPUTED_VALUE"""),0.0)</f>
        <v>0</v>
      </c>
      <c r="V31" s="71">
        <f>IFERROR(__xludf.DUMMYFUNCTION("""COMPUTED_VALUE"""),0.0)</f>
        <v>0</v>
      </c>
      <c r="W31" s="71">
        <f>IFERROR(__xludf.DUMMYFUNCTION("""COMPUTED_VALUE"""),6.0)</f>
        <v>6</v>
      </c>
      <c r="X31" s="71">
        <f>IFERROR(__xludf.DUMMYFUNCTION("""COMPUTED_VALUE"""),0.0)</f>
        <v>0</v>
      </c>
      <c r="Y31" s="71">
        <f>IFERROR(__xludf.DUMMYFUNCTION("""COMPUTED_VALUE"""),1.0)</f>
        <v>1</v>
      </c>
      <c r="Z31" s="71">
        <f>IFERROR(__xludf.DUMMYFUNCTION("""COMPUTED_VALUE"""),2.0)</f>
        <v>2</v>
      </c>
      <c r="AA31" s="71">
        <f>IFERROR(__xludf.DUMMYFUNCTION("""COMPUTED_VALUE"""),1.0)</f>
        <v>1</v>
      </c>
      <c r="AB31" s="71">
        <f>IFERROR(__xludf.DUMMYFUNCTION("""COMPUTED_VALUE"""),1.0)</f>
        <v>1</v>
      </c>
      <c r="AC31" s="71">
        <f>IFERROR(__xludf.DUMMYFUNCTION("""COMPUTED_VALUE"""),3.0)</f>
        <v>3</v>
      </c>
      <c r="AD31" s="71">
        <f>IFERROR(__xludf.DUMMYFUNCTION("""COMPUTED_VALUE"""),1.0)</f>
        <v>1</v>
      </c>
      <c r="AE31" s="71">
        <f>IFERROR(__xludf.DUMMYFUNCTION("""COMPUTED_VALUE"""),0.0)</f>
        <v>0</v>
      </c>
      <c r="AF31" s="71">
        <f>IFERROR(__xludf.DUMMYFUNCTION("""COMPUTED_VALUE"""),0.0)</f>
        <v>0</v>
      </c>
      <c r="AG31" s="71">
        <f>IFERROR(__xludf.DUMMYFUNCTION("""COMPUTED_VALUE"""),0.0)</f>
        <v>0</v>
      </c>
      <c r="AH31" s="71">
        <f>IFERROR(__xludf.DUMMYFUNCTION("""COMPUTED_VALUE"""),0.0)</f>
        <v>0</v>
      </c>
      <c r="AI31" s="71">
        <f>IFERROR(__xludf.DUMMYFUNCTION("""COMPUTED_VALUE"""),0.0)</f>
        <v>0</v>
      </c>
      <c r="AJ31" s="71">
        <f>IFERROR(__xludf.DUMMYFUNCTION("""COMPUTED_VALUE"""),0.0)</f>
        <v>0</v>
      </c>
      <c r="AK31" s="71">
        <f>IFERROR(__xludf.DUMMYFUNCTION("""COMPUTED_VALUE"""),0.0)</f>
        <v>0</v>
      </c>
      <c r="AL31" s="71">
        <f>IFERROR(__xludf.DUMMYFUNCTION("""COMPUTED_VALUE"""),1.0)</f>
        <v>1</v>
      </c>
      <c r="AM31" s="71">
        <f>IFERROR(__xludf.DUMMYFUNCTION("""COMPUTED_VALUE"""),82.0)</f>
        <v>82</v>
      </c>
      <c r="AN31" s="71">
        <f>IFERROR(__xludf.DUMMYFUNCTION("""COMPUTED_VALUE"""),0.0)</f>
        <v>0</v>
      </c>
      <c r="AO31" s="71">
        <f>IFERROR(__xludf.DUMMYFUNCTION("""COMPUTED_VALUE"""),0.0)</f>
        <v>0</v>
      </c>
      <c r="AP31" s="71">
        <f>IFERROR(__xludf.DUMMYFUNCTION("""COMPUTED_VALUE"""),0.0)</f>
        <v>0</v>
      </c>
      <c r="AQ31" s="71">
        <f>IFERROR(__xludf.DUMMYFUNCTION("""COMPUTED_VALUE"""),1.0)</f>
        <v>1</v>
      </c>
      <c r="AR31" s="71">
        <f>IFERROR(__xludf.DUMMYFUNCTION("""COMPUTED_VALUE"""),76.0)</f>
        <v>76</v>
      </c>
      <c r="AS31" s="71">
        <f>IFERROR(__xludf.DUMMYFUNCTION("""COMPUTED_VALUE"""),10.0)</f>
        <v>10</v>
      </c>
      <c r="AT31" s="71">
        <f>IFERROR(__xludf.DUMMYFUNCTION("""COMPUTED_VALUE"""),0.0)</f>
        <v>0</v>
      </c>
      <c r="AU31" s="71">
        <f>IFERROR(__xludf.DUMMYFUNCTION("""COMPUTED_VALUE"""),10.0)</f>
        <v>10</v>
      </c>
      <c r="AV31" s="71">
        <f>IFERROR(__xludf.DUMMYFUNCTION("""COMPUTED_VALUE"""),1.0)</f>
        <v>1</v>
      </c>
      <c r="AW31" s="71">
        <f>IFERROR(__xludf.DUMMYFUNCTION("""COMPUTED_VALUE"""),2.0)</f>
        <v>2</v>
      </c>
      <c r="AX31" s="72">
        <f t="shared" si="2"/>
        <v>241</v>
      </c>
    </row>
    <row r="32" ht="15.75" customHeight="1">
      <c r="A32" s="73" t="s">
        <v>11</v>
      </c>
      <c r="B32" s="74" t="s">
        <v>120</v>
      </c>
      <c r="C32" s="75">
        <v>2.0</v>
      </c>
      <c r="D32" s="75">
        <v>578.0</v>
      </c>
      <c r="E32" s="70">
        <f>IFERROR(__xludf.DUMMYFUNCTION("""COMPUTED_VALUE"""),283.0)</f>
        <v>283</v>
      </c>
      <c r="F32" s="70">
        <f>IFERROR(__xludf.DUMMYFUNCTION("""COMPUTED_VALUE"""),2.0)</f>
        <v>2</v>
      </c>
      <c r="G32" s="70">
        <f>IFERROR(__xludf.DUMMYFUNCTION("""COMPUTED_VALUE"""),2.0)</f>
        <v>2</v>
      </c>
      <c r="H32" s="70">
        <f>IFERROR(__xludf.DUMMYFUNCTION("""COMPUTED_VALUE"""),281.0)</f>
        <v>281</v>
      </c>
      <c r="I32" s="71">
        <f>IFERROR(__xludf.DUMMYFUNCTION("""COMPUTED_VALUE"""),3.0)</f>
        <v>3</v>
      </c>
      <c r="J32" s="71">
        <f>IFERROR(__xludf.DUMMYFUNCTION("""COMPUTED_VALUE"""),1.0)</f>
        <v>1</v>
      </c>
      <c r="K32" s="71">
        <f>IFERROR(__xludf.DUMMYFUNCTION("""COMPUTED_VALUE"""),2.0)</f>
        <v>2</v>
      </c>
      <c r="L32" s="71">
        <f>IFERROR(__xludf.DUMMYFUNCTION("""COMPUTED_VALUE"""),0.0)</f>
        <v>0</v>
      </c>
      <c r="M32" s="71">
        <f>IFERROR(__xludf.DUMMYFUNCTION("""COMPUTED_VALUE"""),1.0)</f>
        <v>1</v>
      </c>
      <c r="N32" s="71">
        <f>IFERROR(__xludf.DUMMYFUNCTION("""COMPUTED_VALUE"""),2.0)</f>
        <v>2</v>
      </c>
      <c r="O32" s="71">
        <f>IFERROR(__xludf.DUMMYFUNCTION("""COMPUTED_VALUE"""),0.0)</f>
        <v>0</v>
      </c>
      <c r="P32" s="71">
        <f>IFERROR(__xludf.DUMMYFUNCTION("""COMPUTED_VALUE"""),2.0)</f>
        <v>2</v>
      </c>
      <c r="Q32" s="71">
        <f>IFERROR(__xludf.DUMMYFUNCTION("""COMPUTED_VALUE"""),0.0)</f>
        <v>0</v>
      </c>
      <c r="R32" s="71">
        <f>IFERROR(__xludf.DUMMYFUNCTION("""COMPUTED_VALUE"""),26.0)</f>
        <v>26</v>
      </c>
      <c r="S32" s="71">
        <f>IFERROR(__xludf.DUMMYFUNCTION("""COMPUTED_VALUE"""),1.0)</f>
        <v>1</v>
      </c>
      <c r="T32" s="71">
        <f>IFERROR(__xludf.DUMMYFUNCTION("""COMPUTED_VALUE"""),0.0)</f>
        <v>0</v>
      </c>
      <c r="U32" s="71">
        <f>IFERROR(__xludf.DUMMYFUNCTION("""COMPUTED_VALUE"""),0.0)</f>
        <v>0</v>
      </c>
      <c r="V32" s="71">
        <f>IFERROR(__xludf.DUMMYFUNCTION("""COMPUTED_VALUE"""),0.0)</f>
        <v>0</v>
      </c>
      <c r="W32" s="71">
        <f>IFERROR(__xludf.DUMMYFUNCTION("""COMPUTED_VALUE"""),4.0)</f>
        <v>4</v>
      </c>
      <c r="X32" s="71">
        <f>IFERROR(__xludf.DUMMYFUNCTION("""COMPUTED_VALUE"""),0.0)</f>
        <v>0</v>
      </c>
      <c r="Y32" s="71">
        <f>IFERROR(__xludf.DUMMYFUNCTION("""COMPUTED_VALUE"""),0.0)</f>
        <v>0</v>
      </c>
      <c r="Z32" s="71">
        <f>IFERROR(__xludf.DUMMYFUNCTION("""COMPUTED_VALUE"""),0.0)</f>
        <v>0</v>
      </c>
      <c r="AA32" s="71">
        <f>IFERROR(__xludf.DUMMYFUNCTION("""COMPUTED_VALUE"""),2.0)</f>
        <v>2</v>
      </c>
      <c r="AB32" s="71">
        <f>IFERROR(__xludf.DUMMYFUNCTION("""COMPUTED_VALUE"""),0.0)</f>
        <v>0</v>
      </c>
      <c r="AC32" s="71">
        <f>IFERROR(__xludf.DUMMYFUNCTION("""COMPUTED_VALUE"""),1.0)</f>
        <v>1</v>
      </c>
      <c r="AD32" s="71">
        <f>IFERROR(__xludf.DUMMYFUNCTION("""COMPUTED_VALUE"""),1.0)</f>
        <v>1</v>
      </c>
      <c r="AE32" s="71">
        <f>IFERROR(__xludf.DUMMYFUNCTION("""COMPUTED_VALUE"""),0.0)</f>
        <v>0</v>
      </c>
      <c r="AF32" s="71">
        <f>IFERROR(__xludf.DUMMYFUNCTION("""COMPUTED_VALUE"""),0.0)</f>
        <v>0</v>
      </c>
      <c r="AG32" s="71">
        <f>IFERROR(__xludf.DUMMYFUNCTION("""COMPUTED_VALUE"""),1.0)</f>
        <v>1</v>
      </c>
      <c r="AH32" s="71">
        <f>IFERROR(__xludf.DUMMYFUNCTION("""COMPUTED_VALUE"""),1.0)</f>
        <v>1</v>
      </c>
      <c r="AI32" s="71">
        <f>IFERROR(__xludf.DUMMYFUNCTION("""COMPUTED_VALUE"""),1.0)</f>
        <v>1</v>
      </c>
      <c r="AJ32" s="71">
        <f>IFERROR(__xludf.DUMMYFUNCTION("""COMPUTED_VALUE"""),0.0)</f>
        <v>0</v>
      </c>
      <c r="AK32" s="71">
        <f>IFERROR(__xludf.DUMMYFUNCTION("""COMPUTED_VALUE"""),0.0)</f>
        <v>0</v>
      </c>
      <c r="AL32" s="71">
        <f>IFERROR(__xludf.DUMMYFUNCTION("""COMPUTED_VALUE"""),1.0)</f>
        <v>1</v>
      </c>
      <c r="AM32" s="71">
        <f>IFERROR(__xludf.DUMMYFUNCTION("""COMPUTED_VALUE"""),97.0)</f>
        <v>97</v>
      </c>
      <c r="AN32" s="71">
        <f>IFERROR(__xludf.DUMMYFUNCTION("""COMPUTED_VALUE"""),2.0)</f>
        <v>2</v>
      </c>
      <c r="AO32" s="71">
        <f>IFERROR(__xludf.DUMMYFUNCTION("""COMPUTED_VALUE"""),0.0)</f>
        <v>0</v>
      </c>
      <c r="AP32" s="71">
        <f>IFERROR(__xludf.DUMMYFUNCTION("""COMPUTED_VALUE"""),7.0)</f>
        <v>7</v>
      </c>
      <c r="AQ32" s="71">
        <f>IFERROR(__xludf.DUMMYFUNCTION("""COMPUTED_VALUE"""),0.0)</f>
        <v>0</v>
      </c>
      <c r="AR32" s="71">
        <f>IFERROR(__xludf.DUMMYFUNCTION("""COMPUTED_VALUE"""),98.0)</f>
        <v>98</v>
      </c>
      <c r="AS32" s="71">
        <f>IFERROR(__xludf.DUMMYFUNCTION("""COMPUTED_VALUE"""),3.0)</f>
        <v>3</v>
      </c>
      <c r="AT32" s="71">
        <f>IFERROR(__xludf.DUMMYFUNCTION("""COMPUTED_VALUE"""),2.0)</f>
        <v>2</v>
      </c>
      <c r="AU32" s="71">
        <f>IFERROR(__xludf.DUMMYFUNCTION("""COMPUTED_VALUE"""),16.0)</f>
        <v>16</v>
      </c>
      <c r="AV32" s="71">
        <f>IFERROR(__xludf.DUMMYFUNCTION("""COMPUTED_VALUE"""),6.0)</f>
        <v>6</v>
      </c>
      <c r="AW32" s="71">
        <f>IFERROR(__xludf.DUMMYFUNCTION("""COMPUTED_VALUE"""),0.0)</f>
        <v>0</v>
      </c>
      <c r="AX32" s="72">
        <f t="shared" si="2"/>
        <v>281</v>
      </c>
    </row>
    <row r="33" ht="15.75" customHeight="1">
      <c r="A33" s="73" t="s">
        <v>11</v>
      </c>
      <c r="B33" s="74" t="s">
        <v>120</v>
      </c>
      <c r="C33" s="75">
        <v>3.0</v>
      </c>
      <c r="D33" s="75">
        <v>113.0</v>
      </c>
      <c r="E33" s="70">
        <f>IFERROR(__xludf.DUMMYFUNCTION("""COMPUTED_VALUE"""),24.0)</f>
        <v>24</v>
      </c>
      <c r="F33" s="70">
        <f>IFERROR(__xludf.DUMMYFUNCTION("""COMPUTED_VALUE"""),0.0)</f>
        <v>0</v>
      </c>
      <c r="G33" s="70">
        <f>IFERROR(__xludf.DUMMYFUNCTION("""COMPUTED_VALUE"""),0.0)</f>
        <v>0</v>
      </c>
      <c r="H33" s="70">
        <f>IFERROR(__xludf.DUMMYFUNCTION("""COMPUTED_VALUE"""),24.0)</f>
        <v>24</v>
      </c>
      <c r="I33" s="71">
        <f>IFERROR(__xludf.DUMMYFUNCTION("""COMPUTED_VALUE"""),0.0)</f>
        <v>0</v>
      </c>
      <c r="J33" s="71">
        <f>IFERROR(__xludf.DUMMYFUNCTION("""COMPUTED_VALUE"""),0.0)</f>
        <v>0</v>
      </c>
      <c r="K33" s="71">
        <f>IFERROR(__xludf.DUMMYFUNCTION("""COMPUTED_VALUE"""),0.0)</f>
        <v>0</v>
      </c>
      <c r="L33" s="71">
        <f>IFERROR(__xludf.DUMMYFUNCTION("""COMPUTED_VALUE"""),0.0)</f>
        <v>0</v>
      </c>
      <c r="M33" s="71">
        <f>IFERROR(__xludf.DUMMYFUNCTION("""COMPUTED_VALUE"""),0.0)</f>
        <v>0</v>
      </c>
      <c r="N33" s="71">
        <f>IFERROR(__xludf.DUMMYFUNCTION("""COMPUTED_VALUE"""),0.0)</f>
        <v>0</v>
      </c>
      <c r="O33" s="71">
        <f>IFERROR(__xludf.DUMMYFUNCTION("""COMPUTED_VALUE"""),0.0)</f>
        <v>0</v>
      </c>
      <c r="P33" s="71">
        <f>IFERROR(__xludf.DUMMYFUNCTION("""COMPUTED_VALUE"""),0.0)</f>
        <v>0</v>
      </c>
      <c r="Q33" s="71">
        <f>IFERROR(__xludf.DUMMYFUNCTION("""COMPUTED_VALUE"""),0.0)</f>
        <v>0</v>
      </c>
      <c r="R33" s="71">
        <f>IFERROR(__xludf.DUMMYFUNCTION("""COMPUTED_VALUE"""),2.0)</f>
        <v>2</v>
      </c>
      <c r="S33" s="71">
        <f>IFERROR(__xludf.DUMMYFUNCTION("""COMPUTED_VALUE"""),0.0)</f>
        <v>0</v>
      </c>
      <c r="T33" s="71">
        <f>IFERROR(__xludf.DUMMYFUNCTION("""COMPUTED_VALUE"""),0.0)</f>
        <v>0</v>
      </c>
      <c r="U33" s="71">
        <f>IFERROR(__xludf.DUMMYFUNCTION("""COMPUTED_VALUE"""),0.0)</f>
        <v>0</v>
      </c>
      <c r="V33" s="71">
        <f>IFERROR(__xludf.DUMMYFUNCTION("""COMPUTED_VALUE"""),0.0)</f>
        <v>0</v>
      </c>
      <c r="W33" s="71">
        <f>IFERROR(__xludf.DUMMYFUNCTION("""COMPUTED_VALUE"""),2.0)</f>
        <v>2</v>
      </c>
      <c r="X33" s="71">
        <f>IFERROR(__xludf.DUMMYFUNCTION("""COMPUTED_VALUE"""),0.0)</f>
        <v>0</v>
      </c>
      <c r="Y33" s="71">
        <f>IFERROR(__xludf.DUMMYFUNCTION("""COMPUTED_VALUE"""),0.0)</f>
        <v>0</v>
      </c>
      <c r="Z33" s="71">
        <f>IFERROR(__xludf.DUMMYFUNCTION("""COMPUTED_VALUE"""),0.0)</f>
        <v>0</v>
      </c>
      <c r="AA33" s="71">
        <f>IFERROR(__xludf.DUMMYFUNCTION("""COMPUTED_VALUE"""),0.0)</f>
        <v>0</v>
      </c>
      <c r="AB33" s="71">
        <f>IFERROR(__xludf.DUMMYFUNCTION("""COMPUTED_VALUE"""),0.0)</f>
        <v>0</v>
      </c>
      <c r="AC33" s="71">
        <f>IFERROR(__xludf.DUMMYFUNCTION("""COMPUTED_VALUE"""),0.0)</f>
        <v>0</v>
      </c>
      <c r="AD33" s="71">
        <f>IFERROR(__xludf.DUMMYFUNCTION("""COMPUTED_VALUE"""),0.0)</f>
        <v>0</v>
      </c>
      <c r="AE33" s="71">
        <f>IFERROR(__xludf.DUMMYFUNCTION("""COMPUTED_VALUE"""),0.0)</f>
        <v>0</v>
      </c>
      <c r="AF33" s="71">
        <f>IFERROR(__xludf.DUMMYFUNCTION("""COMPUTED_VALUE"""),0.0)</f>
        <v>0</v>
      </c>
      <c r="AG33" s="71">
        <f>IFERROR(__xludf.DUMMYFUNCTION("""COMPUTED_VALUE"""),0.0)</f>
        <v>0</v>
      </c>
      <c r="AH33" s="71">
        <f>IFERROR(__xludf.DUMMYFUNCTION("""COMPUTED_VALUE"""),1.0)</f>
        <v>1</v>
      </c>
      <c r="AI33" s="71">
        <f>IFERROR(__xludf.DUMMYFUNCTION("""COMPUTED_VALUE"""),0.0)</f>
        <v>0</v>
      </c>
      <c r="AJ33" s="71">
        <f>IFERROR(__xludf.DUMMYFUNCTION("""COMPUTED_VALUE"""),0.0)</f>
        <v>0</v>
      </c>
      <c r="AK33" s="71">
        <f>IFERROR(__xludf.DUMMYFUNCTION("""COMPUTED_VALUE"""),0.0)</f>
        <v>0</v>
      </c>
      <c r="AL33" s="71">
        <f>IFERROR(__xludf.DUMMYFUNCTION("""COMPUTED_VALUE"""),0.0)</f>
        <v>0</v>
      </c>
      <c r="AM33" s="71">
        <f>IFERROR(__xludf.DUMMYFUNCTION("""COMPUTED_VALUE"""),5.0)</f>
        <v>5</v>
      </c>
      <c r="AN33" s="71">
        <f>IFERROR(__xludf.DUMMYFUNCTION("""COMPUTED_VALUE"""),0.0)</f>
        <v>0</v>
      </c>
      <c r="AO33" s="71">
        <f>IFERROR(__xludf.DUMMYFUNCTION("""COMPUTED_VALUE"""),0.0)</f>
        <v>0</v>
      </c>
      <c r="AP33" s="71">
        <f>IFERROR(__xludf.DUMMYFUNCTION("""COMPUTED_VALUE"""),0.0)</f>
        <v>0</v>
      </c>
      <c r="AQ33" s="71">
        <f>IFERROR(__xludf.DUMMYFUNCTION("""COMPUTED_VALUE"""),0.0)</f>
        <v>0</v>
      </c>
      <c r="AR33" s="71">
        <f>IFERROR(__xludf.DUMMYFUNCTION("""COMPUTED_VALUE"""),13.0)</f>
        <v>13</v>
      </c>
      <c r="AS33" s="71">
        <f>IFERROR(__xludf.DUMMYFUNCTION("""COMPUTED_VALUE"""),1.0)</f>
        <v>1</v>
      </c>
      <c r="AT33" s="71">
        <f>IFERROR(__xludf.DUMMYFUNCTION("""COMPUTED_VALUE"""),0.0)</f>
        <v>0</v>
      </c>
      <c r="AU33" s="71">
        <f>IFERROR(__xludf.DUMMYFUNCTION("""COMPUTED_VALUE"""),0.0)</f>
        <v>0</v>
      </c>
      <c r="AV33" s="71">
        <f>IFERROR(__xludf.DUMMYFUNCTION("""COMPUTED_VALUE"""),0.0)</f>
        <v>0</v>
      </c>
      <c r="AW33" s="71">
        <f>IFERROR(__xludf.DUMMYFUNCTION("""COMPUTED_VALUE"""),0.0)</f>
        <v>0</v>
      </c>
      <c r="AX33" s="72">
        <f t="shared" si="2"/>
        <v>24</v>
      </c>
    </row>
    <row r="34" ht="15.75" customHeight="1">
      <c r="A34" s="73" t="s">
        <v>11</v>
      </c>
      <c r="B34" s="74" t="s">
        <v>121</v>
      </c>
      <c r="C34" s="75">
        <v>1.0</v>
      </c>
      <c r="D34" s="75">
        <v>520.0</v>
      </c>
      <c r="E34" s="70">
        <f>IFERROR(__xludf.DUMMYFUNCTION("""COMPUTED_VALUE"""),303.0)</f>
        <v>303</v>
      </c>
      <c r="F34" s="70">
        <f>IFERROR(__xludf.DUMMYFUNCTION("""COMPUTED_VALUE"""),2.0)</f>
        <v>2</v>
      </c>
      <c r="G34" s="70">
        <f>IFERROR(__xludf.DUMMYFUNCTION("""COMPUTED_VALUE"""),5.0)</f>
        <v>5</v>
      </c>
      <c r="H34" s="70">
        <f>IFERROR(__xludf.DUMMYFUNCTION("""COMPUTED_VALUE"""),298.0)</f>
        <v>298</v>
      </c>
      <c r="I34" s="71">
        <f>IFERROR(__xludf.DUMMYFUNCTION("""COMPUTED_VALUE"""),0.0)</f>
        <v>0</v>
      </c>
      <c r="J34" s="71">
        <f>IFERROR(__xludf.DUMMYFUNCTION("""COMPUTED_VALUE"""),0.0)</f>
        <v>0</v>
      </c>
      <c r="K34" s="71">
        <f>IFERROR(__xludf.DUMMYFUNCTION("""COMPUTED_VALUE"""),0.0)</f>
        <v>0</v>
      </c>
      <c r="L34" s="71">
        <f>IFERROR(__xludf.DUMMYFUNCTION("""COMPUTED_VALUE"""),0.0)</f>
        <v>0</v>
      </c>
      <c r="M34" s="71">
        <f>IFERROR(__xludf.DUMMYFUNCTION("""COMPUTED_VALUE"""),0.0)</f>
        <v>0</v>
      </c>
      <c r="N34" s="71">
        <f>IFERROR(__xludf.DUMMYFUNCTION("""COMPUTED_VALUE"""),0.0)</f>
        <v>0</v>
      </c>
      <c r="O34" s="71">
        <f>IFERROR(__xludf.DUMMYFUNCTION("""COMPUTED_VALUE"""),0.0)</f>
        <v>0</v>
      </c>
      <c r="P34" s="71">
        <f>IFERROR(__xludf.DUMMYFUNCTION("""COMPUTED_VALUE"""),0.0)</f>
        <v>0</v>
      </c>
      <c r="Q34" s="71">
        <f>IFERROR(__xludf.DUMMYFUNCTION("""COMPUTED_VALUE"""),0.0)</f>
        <v>0</v>
      </c>
      <c r="R34" s="71">
        <f>IFERROR(__xludf.DUMMYFUNCTION("""COMPUTED_VALUE"""),0.0)</f>
        <v>0</v>
      </c>
      <c r="S34" s="71">
        <f>IFERROR(__xludf.DUMMYFUNCTION("""COMPUTED_VALUE"""),0.0)</f>
        <v>0</v>
      </c>
      <c r="T34" s="71">
        <f>IFERROR(__xludf.DUMMYFUNCTION("""COMPUTED_VALUE"""),0.0)</f>
        <v>0</v>
      </c>
      <c r="U34" s="71">
        <f>IFERROR(__xludf.DUMMYFUNCTION("""COMPUTED_VALUE"""),0.0)</f>
        <v>0</v>
      </c>
      <c r="V34" s="71">
        <f>IFERROR(__xludf.DUMMYFUNCTION("""COMPUTED_VALUE"""),0.0)</f>
        <v>0</v>
      </c>
      <c r="W34" s="71">
        <f>IFERROR(__xludf.DUMMYFUNCTION("""COMPUTED_VALUE"""),0.0)</f>
        <v>0</v>
      </c>
      <c r="X34" s="71">
        <f>IFERROR(__xludf.DUMMYFUNCTION("""COMPUTED_VALUE"""),0.0)</f>
        <v>0</v>
      </c>
      <c r="Y34" s="71">
        <f>IFERROR(__xludf.DUMMYFUNCTION("""COMPUTED_VALUE"""),0.0)</f>
        <v>0</v>
      </c>
      <c r="Z34" s="71">
        <f>IFERROR(__xludf.DUMMYFUNCTION("""COMPUTED_VALUE"""),0.0)</f>
        <v>0</v>
      </c>
      <c r="AA34" s="71">
        <f>IFERROR(__xludf.DUMMYFUNCTION("""COMPUTED_VALUE"""),0.0)</f>
        <v>0</v>
      </c>
      <c r="AB34" s="71">
        <f>IFERROR(__xludf.DUMMYFUNCTION("""COMPUTED_VALUE"""),0.0)</f>
        <v>0</v>
      </c>
      <c r="AC34" s="71">
        <f>IFERROR(__xludf.DUMMYFUNCTION("""COMPUTED_VALUE"""),1.0)</f>
        <v>1</v>
      </c>
      <c r="AD34" s="71">
        <f>IFERROR(__xludf.DUMMYFUNCTION("""COMPUTED_VALUE"""),0.0)</f>
        <v>0</v>
      </c>
      <c r="AE34" s="71">
        <f>IFERROR(__xludf.DUMMYFUNCTION("""COMPUTED_VALUE"""),1.0)</f>
        <v>1</v>
      </c>
      <c r="AF34" s="71">
        <f>IFERROR(__xludf.DUMMYFUNCTION("""COMPUTED_VALUE"""),0.0)</f>
        <v>0</v>
      </c>
      <c r="AG34" s="71">
        <f>IFERROR(__xludf.DUMMYFUNCTION("""COMPUTED_VALUE"""),0.0)</f>
        <v>0</v>
      </c>
      <c r="AH34" s="71">
        <f>IFERROR(__xludf.DUMMYFUNCTION("""COMPUTED_VALUE"""),0.0)</f>
        <v>0</v>
      </c>
      <c r="AI34" s="71">
        <f>IFERROR(__xludf.DUMMYFUNCTION("""COMPUTED_VALUE"""),0.0)</f>
        <v>0</v>
      </c>
      <c r="AJ34" s="71">
        <f>IFERROR(__xludf.DUMMYFUNCTION("""COMPUTED_VALUE"""),0.0)</f>
        <v>0</v>
      </c>
      <c r="AK34" s="71">
        <f>IFERROR(__xludf.DUMMYFUNCTION("""COMPUTED_VALUE"""),0.0)</f>
        <v>0</v>
      </c>
      <c r="AL34" s="71">
        <f>IFERROR(__xludf.DUMMYFUNCTION("""COMPUTED_VALUE"""),0.0)</f>
        <v>0</v>
      </c>
      <c r="AM34" s="71">
        <f>IFERROR(__xludf.DUMMYFUNCTION("""COMPUTED_VALUE"""),27.0)</f>
        <v>27</v>
      </c>
      <c r="AN34" s="71">
        <f>IFERROR(__xludf.DUMMYFUNCTION("""COMPUTED_VALUE"""),0.0)</f>
        <v>0</v>
      </c>
      <c r="AO34" s="71">
        <f>IFERROR(__xludf.DUMMYFUNCTION("""COMPUTED_VALUE"""),0.0)</f>
        <v>0</v>
      </c>
      <c r="AP34" s="71">
        <f>IFERROR(__xludf.DUMMYFUNCTION("""COMPUTED_VALUE"""),0.0)</f>
        <v>0</v>
      </c>
      <c r="AQ34" s="71">
        <f>IFERROR(__xludf.DUMMYFUNCTION("""COMPUTED_VALUE"""),0.0)</f>
        <v>0</v>
      </c>
      <c r="AR34" s="71">
        <f>IFERROR(__xludf.DUMMYFUNCTION("""COMPUTED_VALUE"""),139.0)</f>
        <v>139</v>
      </c>
      <c r="AS34" s="71">
        <f>IFERROR(__xludf.DUMMYFUNCTION("""COMPUTED_VALUE"""),1.0)</f>
        <v>1</v>
      </c>
      <c r="AT34" s="71">
        <f>IFERROR(__xludf.DUMMYFUNCTION("""COMPUTED_VALUE"""),0.0)</f>
        <v>0</v>
      </c>
      <c r="AU34" s="71">
        <f>IFERROR(__xludf.DUMMYFUNCTION("""COMPUTED_VALUE"""),123.0)</f>
        <v>123</v>
      </c>
      <c r="AV34" s="71">
        <f>IFERROR(__xludf.DUMMYFUNCTION("""COMPUTED_VALUE"""),3.0)</f>
        <v>3</v>
      </c>
      <c r="AW34" s="71">
        <f>IFERROR(__xludf.DUMMYFUNCTION("""COMPUTED_VALUE"""),3.0)</f>
        <v>3</v>
      </c>
      <c r="AX34" s="72">
        <f t="shared" si="2"/>
        <v>298</v>
      </c>
    </row>
    <row r="35" ht="15.75" customHeight="1">
      <c r="A35" s="73" t="s">
        <v>11</v>
      </c>
      <c r="B35" s="74" t="s">
        <v>122</v>
      </c>
      <c r="C35" s="75">
        <v>1.0</v>
      </c>
      <c r="D35" s="75">
        <v>449.0</v>
      </c>
      <c r="E35" s="70">
        <f>IFERROR(__xludf.DUMMYFUNCTION("""COMPUTED_VALUE"""),238.0)</f>
        <v>238</v>
      </c>
      <c r="F35" s="70">
        <f>IFERROR(__xludf.DUMMYFUNCTION("""COMPUTED_VALUE"""),4.0)</f>
        <v>4</v>
      </c>
      <c r="G35" s="70">
        <f>IFERROR(__xludf.DUMMYFUNCTION("""COMPUTED_VALUE"""),1.0)</f>
        <v>1</v>
      </c>
      <c r="H35" s="70">
        <f>IFERROR(__xludf.DUMMYFUNCTION("""COMPUTED_VALUE"""),236.0)</f>
        <v>236</v>
      </c>
      <c r="I35" s="71">
        <f>IFERROR(__xludf.DUMMYFUNCTION("""COMPUTED_VALUE"""),1.0)</f>
        <v>1</v>
      </c>
      <c r="J35" s="71">
        <f>IFERROR(__xludf.DUMMYFUNCTION("""COMPUTED_VALUE"""),1.0)</f>
        <v>1</v>
      </c>
      <c r="K35" s="71">
        <f>IFERROR(__xludf.DUMMYFUNCTION("""COMPUTED_VALUE"""),1.0)</f>
        <v>1</v>
      </c>
      <c r="L35" s="71">
        <f>IFERROR(__xludf.DUMMYFUNCTION("""COMPUTED_VALUE"""),0.0)</f>
        <v>0</v>
      </c>
      <c r="M35" s="71">
        <f>IFERROR(__xludf.DUMMYFUNCTION("""COMPUTED_VALUE"""),0.0)</f>
        <v>0</v>
      </c>
      <c r="N35" s="71">
        <f>IFERROR(__xludf.DUMMYFUNCTION("""COMPUTED_VALUE"""),0.0)</f>
        <v>0</v>
      </c>
      <c r="O35" s="71">
        <f>IFERROR(__xludf.DUMMYFUNCTION("""COMPUTED_VALUE"""),0.0)</f>
        <v>0</v>
      </c>
      <c r="P35" s="71">
        <f>IFERROR(__xludf.DUMMYFUNCTION("""COMPUTED_VALUE"""),1.0)</f>
        <v>1</v>
      </c>
      <c r="Q35" s="71">
        <f>IFERROR(__xludf.DUMMYFUNCTION("""COMPUTED_VALUE"""),1.0)</f>
        <v>1</v>
      </c>
      <c r="R35" s="71">
        <f>IFERROR(__xludf.DUMMYFUNCTION("""COMPUTED_VALUE"""),8.0)</f>
        <v>8</v>
      </c>
      <c r="S35" s="71">
        <f>IFERROR(__xludf.DUMMYFUNCTION("""COMPUTED_VALUE"""),1.0)</f>
        <v>1</v>
      </c>
      <c r="T35" s="71">
        <f>IFERROR(__xludf.DUMMYFUNCTION("""COMPUTED_VALUE"""),0.0)</f>
        <v>0</v>
      </c>
      <c r="U35" s="71">
        <f>IFERROR(__xludf.DUMMYFUNCTION("""COMPUTED_VALUE"""),0.0)</f>
        <v>0</v>
      </c>
      <c r="V35" s="71">
        <f>IFERROR(__xludf.DUMMYFUNCTION("""COMPUTED_VALUE"""),0.0)</f>
        <v>0</v>
      </c>
      <c r="W35" s="71">
        <f>IFERROR(__xludf.DUMMYFUNCTION("""COMPUTED_VALUE"""),3.0)</f>
        <v>3</v>
      </c>
      <c r="X35" s="71">
        <f>IFERROR(__xludf.DUMMYFUNCTION("""COMPUTED_VALUE"""),0.0)</f>
        <v>0</v>
      </c>
      <c r="Y35" s="71">
        <f>IFERROR(__xludf.DUMMYFUNCTION("""COMPUTED_VALUE"""),1.0)</f>
        <v>1</v>
      </c>
      <c r="Z35" s="71">
        <f>IFERROR(__xludf.DUMMYFUNCTION("""COMPUTED_VALUE"""),2.0)</f>
        <v>2</v>
      </c>
      <c r="AA35" s="71">
        <f>IFERROR(__xludf.DUMMYFUNCTION("""COMPUTED_VALUE"""),1.0)</f>
        <v>1</v>
      </c>
      <c r="AB35" s="71">
        <f>IFERROR(__xludf.DUMMYFUNCTION("""COMPUTED_VALUE"""),0.0)</f>
        <v>0</v>
      </c>
      <c r="AC35" s="71">
        <f>IFERROR(__xludf.DUMMYFUNCTION("""COMPUTED_VALUE"""),1.0)</f>
        <v>1</v>
      </c>
      <c r="AD35" s="71">
        <f>IFERROR(__xludf.DUMMYFUNCTION("""COMPUTED_VALUE"""),1.0)</f>
        <v>1</v>
      </c>
      <c r="AE35" s="71">
        <f>IFERROR(__xludf.DUMMYFUNCTION("""COMPUTED_VALUE"""),1.0)</f>
        <v>1</v>
      </c>
      <c r="AF35" s="71">
        <f>IFERROR(__xludf.DUMMYFUNCTION("""COMPUTED_VALUE"""),0.0)</f>
        <v>0</v>
      </c>
      <c r="AG35" s="71">
        <f>IFERROR(__xludf.DUMMYFUNCTION("""COMPUTED_VALUE"""),0.0)</f>
        <v>0</v>
      </c>
      <c r="AH35" s="71">
        <f>IFERROR(__xludf.DUMMYFUNCTION("""COMPUTED_VALUE"""),1.0)</f>
        <v>1</v>
      </c>
      <c r="AI35" s="71">
        <f>IFERROR(__xludf.DUMMYFUNCTION("""COMPUTED_VALUE"""),0.0)</f>
        <v>0</v>
      </c>
      <c r="AJ35" s="71">
        <f>IFERROR(__xludf.DUMMYFUNCTION("""COMPUTED_VALUE"""),2.0)</f>
        <v>2</v>
      </c>
      <c r="AK35" s="71">
        <f>IFERROR(__xludf.DUMMYFUNCTION("""COMPUTED_VALUE"""),0.0)</f>
        <v>0</v>
      </c>
      <c r="AL35" s="71">
        <f>IFERROR(__xludf.DUMMYFUNCTION("""COMPUTED_VALUE"""),0.0)</f>
        <v>0</v>
      </c>
      <c r="AM35" s="71">
        <f>IFERROR(__xludf.DUMMYFUNCTION("""COMPUTED_VALUE"""),37.0)</f>
        <v>37</v>
      </c>
      <c r="AN35" s="71">
        <f>IFERROR(__xludf.DUMMYFUNCTION("""COMPUTED_VALUE"""),2.0)</f>
        <v>2</v>
      </c>
      <c r="AO35" s="71">
        <f>IFERROR(__xludf.DUMMYFUNCTION("""COMPUTED_VALUE"""),0.0)</f>
        <v>0</v>
      </c>
      <c r="AP35" s="71">
        <f>IFERROR(__xludf.DUMMYFUNCTION("""COMPUTED_VALUE"""),0.0)</f>
        <v>0</v>
      </c>
      <c r="AQ35" s="71">
        <f>IFERROR(__xludf.DUMMYFUNCTION("""COMPUTED_VALUE"""),0.0)</f>
        <v>0</v>
      </c>
      <c r="AR35" s="71">
        <f>IFERROR(__xludf.DUMMYFUNCTION("""COMPUTED_VALUE"""),119.0)</f>
        <v>119</v>
      </c>
      <c r="AS35" s="71">
        <f>IFERROR(__xludf.DUMMYFUNCTION("""COMPUTED_VALUE"""),1.0)</f>
        <v>1</v>
      </c>
      <c r="AT35" s="71">
        <f>IFERROR(__xludf.DUMMYFUNCTION("""COMPUTED_VALUE"""),0.0)</f>
        <v>0</v>
      </c>
      <c r="AU35" s="71">
        <f>IFERROR(__xludf.DUMMYFUNCTION("""COMPUTED_VALUE"""),44.0)</f>
        <v>44</v>
      </c>
      <c r="AV35" s="71">
        <f>IFERROR(__xludf.DUMMYFUNCTION("""COMPUTED_VALUE"""),2.0)</f>
        <v>2</v>
      </c>
      <c r="AW35" s="71">
        <f>IFERROR(__xludf.DUMMYFUNCTION("""COMPUTED_VALUE"""),4.0)</f>
        <v>4</v>
      </c>
      <c r="AX35" s="72">
        <f t="shared" si="2"/>
        <v>236</v>
      </c>
    </row>
    <row r="36" ht="15.75" customHeight="1">
      <c r="A36" s="73" t="s">
        <v>11</v>
      </c>
      <c r="B36" s="74" t="s">
        <v>122</v>
      </c>
      <c r="C36" s="75">
        <v>2.0</v>
      </c>
      <c r="D36" s="75">
        <v>451.0</v>
      </c>
      <c r="E36" s="70">
        <f>IFERROR(__xludf.DUMMYFUNCTION("""COMPUTED_VALUE"""),221.0)</f>
        <v>221</v>
      </c>
      <c r="F36" s="70">
        <f>IFERROR(__xludf.DUMMYFUNCTION("""COMPUTED_VALUE"""),4.0)</f>
        <v>4</v>
      </c>
      <c r="G36" s="70">
        <f>IFERROR(__xludf.DUMMYFUNCTION("""COMPUTED_VALUE"""),0.0)</f>
        <v>0</v>
      </c>
      <c r="H36" s="70">
        <f>IFERROR(__xludf.DUMMYFUNCTION("""COMPUTED_VALUE"""),220.0)</f>
        <v>220</v>
      </c>
      <c r="I36" s="71">
        <f>IFERROR(__xludf.DUMMYFUNCTION("""COMPUTED_VALUE"""),1.0)</f>
        <v>1</v>
      </c>
      <c r="J36" s="71">
        <f>IFERROR(__xludf.DUMMYFUNCTION("""COMPUTED_VALUE"""),6.0)</f>
        <v>6</v>
      </c>
      <c r="K36" s="71">
        <f>IFERROR(__xludf.DUMMYFUNCTION("""COMPUTED_VALUE"""),2.0)</f>
        <v>2</v>
      </c>
      <c r="L36" s="71">
        <f>IFERROR(__xludf.DUMMYFUNCTION("""COMPUTED_VALUE"""),0.0)</f>
        <v>0</v>
      </c>
      <c r="M36" s="71">
        <f>IFERROR(__xludf.DUMMYFUNCTION("""COMPUTED_VALUE"""),0.0)</f>
        <v>0</v>
      </c>
      <c r="N36" s="71">
        <f>IFERROR(__xludf.DUMMYFUNCTION("""COMPUTED_VALUE"""),0.0)</f>
        <v>0</v>
      </c>
      <c r="O36" s="71">
        <f>IFERROR(__xludf.DUMMYFUNCTION("""COMPUTED_VALUE"""),0.0)</f>
        <v>0</v>
      </c>
      <c r="P36" s="71">
        <f>IFERROR(__xludf.DUMMYFUNCTION("""COMPUTED_VALUE"""),1.0)</f>
        <v>1</v>
      </c>
      <c r="Q36" s="71">
        <f>IFERROR(__xludf.DUMMYFUNCTION("""COMPUTED_VALUE"""),0.0)</f>
        <v>0</v>
      </c>
      <c r="R36" s="71">
        <f>IFERROR(__xludf.DUMMYFUNCTION("""COMPUTED_VALUE"""),10.0)</f>
        <v>10</v>
      </c>
      <c r="S36" s="71">
        <f>IFERROR(__xludf.DUMMYFUNCTION("""COMPUTED_VALUE"""),1.0)</f>
        <v>1</v>
      </c>
      <c r="T36" s="71">
        <f>IFERROR(__xludf.DUMMYFUNCTION("""COMPUTED_VALUE"""),0.0)</f>
        <v>0</v>
      </c>
      <c r="U36" s="71">
        <f>IFERROR(__xludf.DUMMYFUNCTION("""COMPUTED_VALUE"""),0.0)</f>
        <v>0</v>
      </c>
      <c r="V36" s="71">
        <f>IFERROR(__xludf.DUMMYFUNCTION("""COMPUTED_VALUE"""),0.0)</f>
        <v>0</v>
      </c>
      <c r="W36" s="71">
        <f>IFERROR(__xludf.DUMMYFUNCTION("""COMPUTED_VALUE"""),4.0)</f>
        <v>4</v>
      </c>
      <c r="X36" s="71">
        <f>IFERROR(__xludf.DUMMYFUNCTION("""COMPUTED_VALUE"""),0.0)</f>
        <v>0</v>
      </c>
      <c r="Y36" s="71">
        <f>IFERROR(__xludf.DUMMYFUNCTION("""COMPUTED_VALUE"""),0.0)</f>
        <v>0</v>
      </c>
      <c r="Z36" s="71">
        <f>IFERROR(__xludf.DUMMYFUNCTION("""COMPUTED_VALUE"""),0.0)</f>
        <v>0</v>
      </c>
      <c r="AA36" s="71">
        <f>IFERROR(__xludf.DUMMYFUNCTION("""COMPUTED_VALUE"""),4.0)</f>
        <v>4</v>
      </c>
      <c r="AB36" s="71">
        <f>IFERROR(__xludf.DUMMYFUNCTION("""COMPUTED_VALUE"""),0.0)</f>
        <v>0</v>
      </c>
      <c r="AC36" s="71">
        <f>IFERROR(__xludf.DUMMYFUNCTION("""COMPUTED_VALUE"""),0.0)</f>
        <v>0</v>
      </c>
      <c r="AD36" s="71">
        <f>IFERROR(__xludf.DUMMYFUNCTION("""COMPUTED_VALUE"""),0.0)</f>
        <v>0</v>
      </c>
      <c r="AE36" s="71">
        <f>IFERROR(__xludf.DUMMYFUNCTION("""COMPUTED_VALUE"""),0.0)</f>
        <v>0</v>
      </c>
      <c r="AF36" s="71">
        <f>IFERROR(__xludf.DUMMYFUNCTION("""COMPUTED_VALUE"""),0.0)</f>
        <v>0</v>
      </c>
      <c r="AG36" s="71">
        <f>IFERROR(__xludf.DUMMYFUNCTION("""COMPUTED_VALUE"""),0.0)</f>
        <v>0</v>
      </c>
      <c r="AH36" s="71">
        <f>IFERROR(__xludf.DUMMYFUNCTION("""COMPUTED_VALUE"""),1.0)</f>
        <v>1</v>
      </c>
      <c r="AI36" s="71">
        <f>IFERROR(__xludf.DUMMYFUNCTION("""COMPUTED_VALUE"""),1.0)</f>
        <v>1</v>
      </c>
      <c r="AJ36" s="71">
        <f>IFERROR(__xludf.DUMMYFUNCTION("""COMPUTED_VALUE"""),0.0)</f>
        <v>0</v>
      </c>
      <c r="AK36" s="71">
        <f>IFERROR(__xludf.DUMMYFUNCTION("""COMPUTED_VALUE"""),0.0)</f>
        <v>0</v>
      </c>
      <c r="AL36" s="71">
        <f>IFERROR(__xludf.DUMMYFUNCTION("""COMPUTED_VALUE"""),0.0)</f>
        <v>0</v>
      </c>
      <c r="AM36" s="71">
        <f>IFERROR(__xludf.DUMMYFUNCTION("""COMPUTED_VALUE"""),27.0)</f>
        <v>27</v>
      </c>
      <c r="AN36" s="71">
        <f>IFERROR(__xludf.DUMMYFUNCTION("""COMPUTED_VALUE"""),1.0)</f>
        <v>1</v>
      </c>
      <c r="AO36" s="71">
        <f>IFERROR(__xludf.DUMMYFUNCTION("""COMPUTED_VALUE"""),0.0)</f>
        <v>0</v>
      </c>
      <c r="AP36" s="71">
        <f>IFERROR(__xludf.DUMMYFUNCTION("""COMPUTED_VALUE"""),0.0)</f>
        <v>0</v>
      </c>
      <c r="AQ36" s="71">
        <f>IFERROR(__xludf.DUMMYFUNCTION("""COMPUTED_VALUE"""),4.0)</f>
        <v>4</v>
      </c>
      <c r="AR36" s="71">
        <f>IFERROR(__xludf.DUMMYFUNCTION("""COMPUTED_VALUE"""),118.0)</f>
        <v>118</v>
      </c>
      <c r="AS36" s="71">
        <f>IFERROR(__xludf.DUMMYFUNCTION("""COMPUTED_VALUE"""),1.0)</f>
        <v>1</v>
      </c>
      <c r="AT36" s="71">
        <f>IFERROR(__xludf.DUMMYFUNCTION("""COMPUTED_VALUE"""),0.0)</f>
        <v>0</v>
      </c>
      <c r="AU36" s="71">
        <f>IFERROR(__xludf.DUMMYFUNCTION("""COMPUTED_VALUE"""),35.0)</f>
        <v>35</v>
      </c>
      <c r="AV36" s="71">
        <f>IFERROR(__xludf.DUMMYFUNCTION("""COMPUTED_VALUE"""),2.0)</f>
        <v>2</v>
      </c>
      <c r="AW36" s="71">
        <f>IFERROR(__xludf.DUMMYFUNCTION("""COMPUTED_VALUE"""),1.0)</f>
        <v>1</v>
      </c>
      <c r="AX36" s="72">
        <f t="shared" si="2"/>
        <v>220</v>
      </c>
    </row>
    <row r="37" ht="15.75" customHeight="1">
      <c r="A37" s="73" t="s">
        <v>11</v>
      </c>
      <c r="B37" s="74" t="s">
        <v>123</v>
      </c>
      <c r="C37" s="75">
        <v>1.0</v>
      </c>
      <c r="D37" s="75">
        <v>548.0</v>
      </c>
      <c r="E37" s="70">
        <f>IFERROR(__xludf.DUMMYFUNCTION("""COMPUTED_VALUE"""),262.0)</f>
        <v>262</v>
      </c>
      <c r="F37" s="70">
        <f>IFERROR(__xludf.DUMMYFUNCTION("""COMPUTED_VALUE"""),2.0)</f>
        <v>2</v>
      </c>
      <c r="G37" s="70">
        <f>IFERROR(__xludf.DUMMYFUNCTION("""COMPUTED_VALUE"""),3.0)</f>
        <v>3</v>
      </c>
      <c r="H37" s="70">
        <f>IFERROR(__xludf.DUMMYFUNCTION("""COMPUTED_VALUE"""),259.0)</f>
        <v>259</v>
      </c>
      <c r="I37" s="71">
        <f>IFERROR(__xludf.DUMMYFUNCTION("""COMPUTED_VALUE"""),1.0)</f>
        <v>1</v>
      </c>
      <c r="J37" s="71">
        <f>IFERROR(__xludf.DUMMYFUNCTION("""COMPUTED_VALUE"""),3.0)</f>
        <v>3</v>
      </c>
      <c r="K37" s="71">
        <f>IFERROR(__xludf.DUMMYFUNCTION("""COMPUTED_VALUE"""),7.0)</f>
        <v>7</v>
      </c>
      <c r="L37" s="71">
        <f>IFERROR(__xludf.DUMMYFUNCTION("""COMPUTED_VALUE"""),1.0)</f>
        <v>1</v>
      </c>
      <c r="M37" s="71">
        <f>IFERROR(__xludf.DUMMYFUNCTION("""COMPUTED_VALUE"""),1.0)</f>
        <v>1</v>
      </c>
      <c r="N37" s="71">
        <f>IFERROR(__xludf.DUMMYFUNCTION("""COMPUTED_VALUE"""),1.0)</f>
        <v>1</v>
      </c>
      <c r="O37" s="71">
        <f>IFERROR(__xludf.DUMMYFUNCTION("""COMPUTED_VALUE"""),0.0)</f>
        <v>0</v>
      </c>
      <c r="P37" s="71">
        <f>IFERROR(__xludf.DUMMYFUNCTION("""COMPUTED_VALUE"""),7.0)</f>
        <v>7</v>
      </c>
      <c r="Q37" s="71">
        <f>IFERROR(__xludf.DUMMYFUNCTION("""COMPUTED_VALUE"""),0.0)</f>
        <v>0</v>
      </c>
      <c r="R37" s="71">
        <f>IFERROR(__xludf.DUMMYFUNCTION("""COMPUTED_VALUE"""),0.0)</f>
        <v>0</v>
      </c>
      <c r="S37" s="71">
        <f>IFERROR(__xludf.DUMMYFUNCTION("""COMPUTED_VALUE"""),1.0)</f>
        <v>1</v>
      </c>
      <c r="T37" s="71">
        <f>IFERROR(__xludf.DUMMYFUNCTION("""COMPUTED_VALUE"""),0.0)</f>
        <v>0</v>
      </c>
      <c r="U37" s="71">
        <f>IFERROR(__xludf.DUMMYFUNCTION("""COMPUTED_VALUE"""),2.0)</f>
        <v>2</v>
      </c>
      <c r="V37" s="71">
        <f>IFERROR(__xludf.DUMMYFUNCTION("""COMPUTED_VALUE"""),0.0)</f>
        <v>0</v>
      </c>
      <c r="W37" s="71">
        <f>IFERROR(__xludf.DUMMYFUNCTION("""COMPUTED_VALUE"""),0.0)</f>
        <v>0</v>
      </c>
      <c r="X37" s="71">
        <f>IFERROR(__xludf.DUMMYFUNCTION("""COMPUTED_VALUE"""),2.0)</f>
        <v>2</v>
      </c>
      <c r="Y37" s="71">
        <f>IFERROR(__xludf.DUMMYFUNCTION("""COMPUTED_VALUE"""),0.0)</f>
        <v>0</v>
      </c>
      <c r="Z37" s="71">
        <f>IFERROR(__xludf.DUMMYFUNCTION("""COMPUTED_VALUE"""),1.0)</f>
        <v>1</v>
      </c>
      <c r="AA37" s="71">
        <f>IFERROR(__xludf.DUMMYFUNCTION("""COMPUTED_VALUE"""),1.0)</f>
        <v>1</v>
      </c>
      <c r="AB37" s="71">
        <f>IFERROR(__xludf.DUMMYFUNCTION("""COMPUTED_VALUE"""),1.0)</f>
        <v>1</v>
      </c>
      <c r="AC37" s="71">
        <f>IFERROR(__xludf.DUMMYFUNCTION("""COMPUTED_VALUE"""),0.0)</f>
        <v>0</v>
      </c>
      <c r="AD37" s="71">
        <f>IFERROR(__xludf.DUMMYFUNCTION("""COMPUTED_VALUE"""),0.0)</f>
        <v>0</v>
      </c>
      <c r="AE37" s="71">
        <f>IFERROR(__xludf.DUMMYFUNCTION("""COMPUTED_VALUE"""),0.0)</f>
        <v>0</v>
      </c>
      <c r="AF37" s="71">
        <f>IFERROR(__xludf.DUMMYFUNCTION("""COMPUTED_VALUE"""),0.0)</f>
        <v>0</v>
      </c>
      <c r="AG37" s="71">
        <f>IFERROR(__xludf.DUMMYFUNCTION("""COMPUTED_VALUE"""),1.0)</f>
        <v>1</v>
      </c>
      <c r="AH37" s="71">
        <f>IFERROR(__xludf.DUMMYFUNCTION("""COMPUTED_VALUE"""),0.0)</f>
        <v>0</v>
      </c>
      <c r="AI37" s="71">
        <f>IFERROR(__xludf.DUMMYFUNCTION("""COMPUTED_VALUE"""),1.0)</f>
        <v>1</v>
      </c>
      <c r="AJ37" s="71">
        <f>IFERROR(__xludf.DUMMYFUNCTION("""COMPUTED_VALUE"""),0.0)</f>
        <v>0</v>
      </c>
      <c r="AK37" s="71">
        <f>IFERROR(__xludf.DUMMYFUNCTION("""COMPUTED_VALUE"""),1.0)</f>
        <v>1</v>
      </c>
      <c r="AL37" s="71">
        <f>IFERROR(__xludf.DUMMYFUNCTION("""COMPUTED_VALUE"""),1.0)</f>
        <v>1</v>
      </c>
      <c r="AM37" s="71">
        <f>IFERROR(__xludf.DUMMYFUNCTION("""COMPUTED_VALUE"""),26.0)</f>
        <v>26</v>
      </c>
      <c r="AN37" s="71">
        <f>IFERROR(__xludf.DUMMYFUNCTION("""COMPUTED_VALUE"""),2.0)</f>
        <v>2</v>
      </c>
      <c r="AO37" s="71">
        <f>IFERROR(__xludf.DUMMYFUNCTION("""COMPUTED_VALUE"""),0.0)</f>
        <v>0</v>
      </c>
      <c r="AP37" s="71">
        <f>IFERROR(__xludf.DUMMYFUNCTION("""COMPUTED_VALUE"""),0.0)</f>
        <v>0</v>
      </c>
      <c r="AQ37" s="71">
        <f>IFERROR(__xludf.DUMMYFUNCTION("""COMPUTED_VALUE"""),0.0)</f>
        <v>0</v>
      </c>
      <c r="AR37" s="71">
        <f>IFERROR(__xludf.DUMMYFUNCTION("""COMPUTED_VALUE"""),159.0)</f>
        <v>159</v>
      </c>
      <c r="AS37" s="71">
        <f>IFERROR(__xludf.DUMMYFUNCTION("""COMPUTED_VALUE"""),1.0)</f>
        <v>1</v>
      </c>
      <c r="AT37" s="71">
        <f>IFERROR(__xludf.DUMMYFUNCTION("""COMPUTED_VALUE"""),2.0)</f>
        <v>2</v>
      </c>
      <c r="AU37" s="71">
        <f>IFERROR(__xludf.DUMMYFUNCTION("""COMPUTED_VALUE"""),32.0)</f>
        <v>32</v>
      </c>
      <c r="AV37" s="71">
        <f>IFERROR(__xludf.DUMMYFUNCTION("""COMPUTED_VALUE"""),3.0)</f>
        <v>3</v>
      </c>
      <c r="AW37" s="71">
        <f>IFERROR(__xludf.DUMMYFUNCTION("""COMPUTED_VALUE"""),1.0)</f>
        <v>1</v>
      </c>
      <c r="AX37" s="72">
        <f t="shared" si="2"/>
        <v>259</v>
      </c>
    </row>
    <row r="38" ht="15.75" customHeight="1">
      <c r="A38" s="73" t="s">
        <v>11</v>
      </c>
      <c r="B38" s="74" t="s">
        <v>123</v>
      </c>
      <c r="C38" s="75">
        <v>2.0</v>
      </c>
      <c r="D38" s="75">
        <v>550.0</v>
      </c>
      <c r="E38" s="70">
        <f>IFERROR(__xludf.DUMMYFUNCTION("""COMPUTED_VALUE"""),281.0)</f>
        <v>281</v>
      </c>
      <c r="F38" s="70">
        <f>IFERROR(__xludf.DUMMYFUNCTION("""COMPUTED_VALUE"""),1.0)</f>
        <v>1</v>
      </c>
      <c r="G38" s="70"/>
      <c r="H38" s="70"/>
      <c r="I38" s="71">
        <f>IFERROR(__xludf.DUMMYFUNCTION("""COMPUTED_VALUE"""),3.0)</f>
        <v>3</v>
      </c>
      <c r="J38" s="71">
        <f>IFERROR(__xludf.DUMMYFUNCTION("""COMPUTED_VALUE"""),2.0)</f>
        <v>2</v>
      </c>
      <c r="K38" s="71">
        <f>IFERROR(__xludf.DUMMYFUNCTION("""COMPUTED_VALUE"""),6.0)</f>
        <v>6</v>
      </c>
      <c r="L38" s="71">
        <f>IFERROR(__xludf.DUMMYFUNCTION("""COMPUTED_VALUE"""),1.0)</f>
        <v>1</v>
      </c>
      <c r="M38" s="71">
        <f>IFERROR(__xludf.DUMMYFUNCTION("""COMPUTED_VALUE"""),2.0)</f>
        <v>2</v>
      </c>
      <c r="N38" s="71">
        <f>IFERROR(__xludf.DUMMYFUNCTION("""COMPUTED_VALUE"""),1.0)</f>
        <v>1</v>
      </c>
      <c r="O38" s="71">
        <f>IFERROR(__xludf.DUMMYFUNCTION("""COMPUTED_VALUE"""),0.0)</f>
        <v>0</v>
      </c>
      <c r="P38" s="71">
        <f>IFERROR(__xludf.DUMMYFUNCTION("""COMPUTED_VALUE"""),3.0)</f>
        <v>3</v>
      </c>
      <c r="Q38" s="71">
        <f>IFERROR(__xludf.DUMMYFUNCTION("""COMPUTED_VALUE"""),1.0)</f>
        <v>1</v>
      </c>
      <c r="R38" s="71">
        <f>IFERROR(__xludf.DUMMYFUNCTION("""COMPUTED_VALUE"""),12.0)</f>
        <v>12</v>
      </c>
      <c r="S38" s="71">
        <f>IFERROR(__xludf.DUMMYFUNCTION("""COMPUTED_VALUE"""),0.0)</f>
        <v>0</v>
      </c>
      <c r="T38" s="71">
        <f>IFERROR(__xludf.DUMMYFUNCTION("""COMPUTED_VALUE"""),0.0)</f>
        <v>0</v>
      </c>
      <c r="U38" s="71">
        <f>IFERROR(__xludf.DUMMYFUNCTION("""COMPUTED_VALUE"""),0.0)</f>
        <v>0</v>
      </c>
      <c r="V38" s="71">
        <f>IFERROR(__xludf.DUMMYFUNCTION("""COMPUTED_VALUE"""),0.0)</f>
        <v>0</v>
      </c>
      <c r="W38" s="71">
        <f>IFERROR(__xludf.DUMMYFUNCTION("""COMPUTED_VALUE"""),1.0)</f>
        <v>1</v>
      </c>
      <c r="X38" s="71">
        <f>IFERROR(__xludf.DUMMYFUNCTION("""COMPUTED_VALUE"""),1.0)</f>
        <v>1</v>
      </c>
      <c r="Y38" s="71">
        <f>IFERROR(__xludf.DUMMYFUNCTION("""COMPUTED_VALUE"""),0.0)</f>
        <v>0</v>
      </c>
      <c r="Z38" s="71">
        <f>IFERROR(__xludf.DUMMYFUNCTION("""COMPUTED_VALUE"""),2.0)</f>
        <v>2</v>
      </c>
      <c r="AA38" s="71">
        <f>IFERROR(__xludf.DUMMYFUNCTION("""COMPUTED_VALUE"""),1.0)</f>
        <v>1</v>
      </c>
      <c r="AB38" s="71">
        <f>IFERROR(__xludf.DUMMYFUNCTION("""COMPUTED_VALUE"""),0.0)</f>
        <v>0</v>
      </c>
      <c r="AC38" s="71">
        <f>IFERROR(__xludf.DUMMYFUNCTION("""COMPUTED_VALUE"""),1.0)</f>
        <v>1</v>
      </c>
      <c r="AD38" s="71">
        <f>IFERROR(__xludf.DUMMYFUNCTION("""COMPUTED_VALUE"""),1.0)</f>
        <v>1</v>
      </c>
      <c r="AE38" s="71">
        <f>IFERROR(__xludf.DUMMYFUNCTION("""COMPUTED_VALUE"""),1.0)</f>
        <v>1</v>
      </c>
      <c r="AF38" s="71">
        <f>IFERROR(__xludf.DUMMYFUNCTION("""COMPUTED_VALUE"""),0.0)</f>
        <v>0</v>
      </c>
      <c r="AG38" s="71">
        <f>IFERROR(__xludf.DUMMYFUNCTION("""COMPUTED_VALUE"""),0.0)</f>
        <v>0</v>
      </c>
      <c r="AH38" s="71">
        <f>IFERROR(__xludf.DUMMYFUNCTION("""COMPUTED_VALUE"""),0.0)</f>
        <v>0</v>
      </c>
      <c r="AI38" s="71">
        <f>IFERROR(__xludf.DUMMYFUNCTION("""COMPUTED_VALUE"""),1.0)</f>
        <v>1</v>
      </c>
      <c r="AJ38" s="71">
        <f>IFERROR(__xludf.DUMMYFUNCTION("""COMPUTED_VALUE"""),0.0)</f>
        <v>0</v>
      </c>
      <c r="AK38" s="71">
        <f>IFERROR(__xludf.DUMMYFUNCTION("""COMPUTED_VALUE"""),0.0)</f>
        <v>0</v>
      </c>
      <c r="AL38" s="71">
        <f>IFERROR(__xludf.DUMMYFUNCTION("""COMPUTED_VALUE"""),0.0)</f>
        <v>0</v>
      </c>
      <c r="AM38" s="71">
        <f>IFERROR(__xludf.DUMMYFUNCTION("""COMPUTED_VALUE"""),39.0)</f>
        <v>39</v>
      </c>
      <c r="AN38" s="71">
        <f>IFERROR(__xludf.DUMMYFUNCTION("""COMPUTED_VALUE"""),0.0)</f>
        <v>0</v>
      </c>
      <c r="AO38" s="71">
        <f>IFERROR(__xludf.DUMMYFUNCTION("""COMPUTED_VALUE"""),1.0)</f>
        <v>1</v>
      </c>
      <c r="AP38" s="71">
        <f>IFERROR(__xludf.DUMMYFUNCTION("""COMPUTED_VALUE"""),0.0)</f>
        <v>0</v>
      </c>
      <c r="AQ38" s="71">
        <f>IFERROR(__xludf.DUMMYFUNCTION("""COMPUTED_VALUE"""),0.0)</f>
        <v>0</v>
      </c>
      <c r="AR38" s="71">
        <f>IFERROR(__xludf.DUMMYFUNCTION("""COMPUTED_VALUE"""),144.0)</f>
        <v>144</v>
      </c>
      <c r="AS38" s="71">
        <f>IFERROR(__xludf.DUMMYFUNCTION("""COMPUTED_VALUE"""),6.0)</f>
        <v>6</v>
      </c>
      <c r="AT38" s="71">
        <f>IFERROR(__xludf.DUMMYFUNCTION("""COMPUTED_VALUE"""),0.0)</f>
        <v>0</v>
      </c>
      <c r="AU38" s="71">
        <f>IFERROR(__xludf.DUMMYFUNCTION("""COMPUTED_VALUE"""),42.0)</f>
        <v>42</v>
      </c>
      <c r="AV38" s="71">
        <f>IFERROR(__xludf.DUMMYFUNCTION("""COMPUTED_VALUE"""),2.0)</f>
        <v>2</v>
      </c>
      <c r="AW38" s="71">
        <f>IFERROR(__xludf.DUMMYFUNCTION("""COMPUTED_VALUE"""),0.0)</f>
        <v>0</v>
      </c>
      <c r="AX38" s="72">
        <f t="shared" si="2"/>
        <v>274</v>
      </c>
    </row>
    <row r="39" ht="15.75" customHeight="1">
      <c r="A39" s="73" t="s">
        <v>11</v>
      </c>
      <c r="B39" s="74" t="s">
        <v>123</v>
      </c>
      <c r="C39" s="75">
        <v>3.0</v>
      </c>
      <c r="D39" s="75">
        <v>544.0</v>
      </c>
      <c r="E39" s="70">
        <f>IFERROR(__xludf.DUMMYFUNCTION("""COMPUTED_VALUE"""),264.0)</f>
        <v>264</v>
      </c>
      <c r="F39" s="70">
        <f>IFERROR(__xludf.DUMMYFUNCTION("""COMPUTED_VALUE"""),2.0)</f>
        <v>2</v>
      </c>
      <c r="G39" s="70">
        <f>IFERROR(__xludf.DUMMYFUNCTION("""COMPUTED_VALUE"""),3.0)</f>
        <v>3</v>
      </c>
      <c r="H39" s="70">
        <f>IFERROR(__xludf.DUMMYFUNCTION("""COMPUTED_VALUE"""),261.0)</f>
        <v>261</v>
      </c>
      <c r="I39" s="71">
        <f>IFERROR(__xludf.DUMMYFUNCTION("""COMPUTED_VALUE"""),1.0)</f>
        <v>1</v>
      </c>
      <c r="J39" s="71">
        <f>IFERROR(__xludf.DUMMYFUNCTION("""COMPUTED_VALUE"""),1.0)</f>
        <v>1</v>
      </c>
      <c r="K39" s="71">
        <f>IFERROR(__xludf.DUMMYFUNCTION("""COMPUTED_VALUE"""),4.0)</f>
        <v>4</v>
      </c>
      <c r="L39" s="71">
        <f>IFERROR(__xludf.DUMMYFUNCTION("""COMPUTED_VALUE"""),0.0)</f>
        <v>0</v>
      </c>
      <c r="M39" s="71">
        <f>IFERROR(__xludf.DUMMYFUNCTION("""COMPUTED_VALUE"""),0.0)</f>
        <v>0</v>
      </c>
      <c r="N39" s="71">
        <f>IFERROR(__xludf.DUMMYFUNCTION("""COMPUTED_VALUE"""),0.0)</f>
        <v>0</v>
      </c>
      <c r="O39" s="71">
        <f>IFERROR(__xludf.DUMMYFUNCTION("""COMPUTED_VALUE"""),0.0)</f>
        <v>0</v>
      </c>
      <c r="P39" s="71">
        <f>IFERROR(__xludf.DUMMYFUNCTION("""COMPUTED_VALUE"""),3.0)</f>
        <v>3</v>
      </c>
      <c r="Q39" s="71">
        <f>IFERROR(__xludf.DUMMYFUNCTION("""COMPUTED_VALUE"""),0.0)</f>
        <v>0</v>
      </c>
      <c r="R39" s="71">
        <f>IFERROR(__xludf.DUMMYFUNCTION("""COMPUTED_VALUE"""),4.0)</f>
        <v>4</v>
      </c>
      <c r="S39" s="71">
        <f>IFERROR(__xludf.DUMMYFUNCTION("""COMPUTED_VALUE"""),0.0)</f>
        <v>0</v>
      </c>
      <c r="T39" s="71">
        <f>IFERROR(__xludf.DUMMYFUNCTION("""COMPUTED_VALUE"""),0.0)</f>
        <v>0</v>
      </c>
      <c r="U39" s="71">
        <f>IFERROR(__xludf.DUMMYFUNCTION("""COMPUTED_VALUE"""),0.0)</f>
        <v>0</v>
      </c>
      <c r="V39" s="71">
        <f>IFERROR(__xludf.DUMMYFUNCTION("""COMPUTED_VALUE"""),0.0)</f>
        <v>0</v>
      </c>
      <c r="W39" s="71">
        <f>IFERROR(__xludf.DUMMYFUNCTION("""COMPUTED_VALUE"""),0.0)</f>
        <v>0</v>
      </c>
      <c r="X39" s="71">
        <f>IFERROR(__xludf.DUMMYFUNCTION("""COMPUTED_VALUE"""),0.0)</f>
        <v>0</v>
      </c>
      <c r="Y39" s="71">
        <f>IFERROR(__xludf.DUMMYFUNCTION("""COMPUTED_VALUE"""),0.0)</f>
        <v>0</v>
      </c>
      <c r="Z39" s="71">
        <f>IFERROR(__xludf.DUMMYFUNCTION("""COMPUTED_VALUE"""),1.0)</f>
        <v>1</v>
      </c>
      <c r="AA39" s="71">
        <f>IFERROR(__xludf.DUMMYFUNCTION("""COMPUTED_VALUE"""),0.0)</f>
        <v>0</v>
      </c>
      <c r="AB39" s="71">
        <f>IFERROR(__xludf.DUMMYFUNCTION("""COMPUTED_VALUE"""),0.0)</f>
        <v>0</v>
      </c>
      <c r="AC39" s="71">
        <f>IFERROR(__xludf.DUMMYFUNCTION("""COMPUTED_VALUE"""),0.0)</f>
        <v>0</v>
      </c>
      <c r="AD39" s="71">
        <f>IFERROR(__xludf.DUMMYFUNCTION("""COMPUTED_VALUE"""),0.0)</f>
        <v>0</v>
      </c>
      <c r="AE39" s="71">
        <f>IFERROR(__xludf.DUMMYFUNCTION("""COMPUTED_VALUE"""),0.0)</f>
        <v>0</v>
      </c>
      <c r="AF39" s="71">
        <f>IFERROR(__xludf.DUMMYFUNCTION("""COMPUTED_VALUE"""),0.0)</f>
        <v>0</v>
      </c>
      <c r="AG39" s="71">
        <f>IFERROR(__xludf.DUMMYFUNCTION("""COMPUTED_VALUE"""),0.0)</f>
        <v>0</v>
      </c>
      <c r="AH39" s="71">
        <f>IFERROR(__xludf.DUMMYFUNCTION("""COMPUTED_VALUE"""),0.0)</f>
        <v>0</v>
      </c>
      <c r="AI39" s="71">
        <f>IFERROR(__xludf.DUMMYFUNCTION("""COMPUTED_VALUE"""),1.0)</f>
        <v>1</v>
      </c>
      <c r="AJ39" s="71">
        <f>IFERROR(__xludf.DUMMYFUNCTION("""COMPUTED_VALUE"""),0.0)</f>
        <v>0</v>
      </c>
      <c r="AK39" s="71">
        <f>IFERROR(__xludf.DUMMYFUNCTION("""COMPUTED_VALUE"""),1.0)</f>
        <v>1</v>
      </c>
      <c r="AL39" s="71">
        <f>IFERROR(__xludf.DUMMYFUNCTION("""COMPUTED_VALUE"""),0.0)</f>
        <v>0</v>
      </c>
      <c r="AM39" s="71">
        <f>IFERROR(__xludf.DUMMYFUNCTION("""COMPUTED_VALUE"""),38.0)</f>
        <v>38</v>
      </c>
      <c r="AN39" s="71">
        <f>IFERROR(__xludf.DUMMYFUNCTION("""COMPUTED_VALUE"""),2.0)</f>
        <v>2</v>
      </c>
      <c r="AO39" s="71">
        <f>IFERROR(__xludf.DUMMYFUNCTION("""COMPUTED_VALUE"""),0.0)</f>
        <v>0</v>
      </c>
      <c r="AP39" s="71">
        <f>IFERROR(__xludf.DUMMYFUNCTION("""COMPUTED_VALUE"""),3.0)</f>
        <v>3</v>
      </c>
      <c r="AQ39" s="71">
        <f>IFERROR(__xludf.DUMMYFUNCTION("""COMPUTED_VALUE"""),2.0)</f>
        <v>2</v>
      </c>
      <c r="AR39" s="71">
        <f>IFERROR(__xludf.DUMMYFUNCTION("""COMPUTED_VALUE"""),144.0)</f>
        <v>144</v>
      </c>
      <c r="AS39" s="71">
        <f>IFERROR(__xludf.DUMMYFUNCTION("""COMPUTED_VALUE"""),5.0)</f>
        <v>5</v>
      </c>
      <c r="AT39" s="71">
        <f>IFERROR(__xludf.DUMMYFUNCTION("""COMPUTED_VALUE"""),0.0)</f>
        <v>0</v>
      </c>
      <c r="AU39" s="71">
        <f>IFERROR(__xludf.DUMMYFUNCTION("""COMPUTED_VALUE"""),46.0)</f>
        <v>46</v>
      </c>
      <c r="AV39" s="71">
        <f>IFERROR(__xludf.DUMMYFUNCTION("""COMPUTED_VALUE"""),7.0)</f>
        <v>7</v>
      </c>
      <c r="AW39" s="71">
        <f>IFERROR(__xludf.DUMMYFUNCTION("""COMPUTED_VALUE"""),0.0)</f>
        <v>0</v>
      </c>
      <c r="AX39" s="72">
        <f t="shared" si="2"/>
        <v>263</v>
      </c>
    </row>
    <row r="40" ht="15.75" customHeight="1">
      <c r="A40" s="73" t="s">
        <v>11</v>
      </c>
      <c r="B40" s="74" t="s">
        <v>123</v>
      </c>
      <c r="C40" s="75">
        <v>4.0</v>
      </c>
      <c r="D40" s="75">
        <v>177.0</v>
      </c>
      <c r="E40" s="70">
        <f>IFERROR(__xludf.DUMMYFUNCTION("""COMPUTED_VALUE"""),65.0)</f>
        <v>65</v>
      </c>
      <c r="F40" s="70">
        <f>IFERROR(__xludf.DUMMYFUNCTION("""COMPUTED_VALUE"""),0.0)</f>
        <v>0</v>
      </c>
      <c r="G40" s="70">
        <f>IFERROR(__xludf.DUMMYFUNCTION("""COMPUTED_VALUE"""),0.0)</f>
        <v>0</v>
      </c>
      <c r="H40" s="70">
        <f>IFERROR(__xludf.DUMMYFUNCTION("""COMPUTED_VALUE"""),65.0)</f>
        <v>65</v>
      </c>
      <c r="I40" s="71">
        <f>IFERROR(__xludf.DUMMYFUNCTION("""COMPUTED_VALUE"""),0.0)</f>
        <v>0</v>
      </c>
      <c r="J40" s="71">
        <f>IFERROR(__xludf.DUMMYFUNCTION("""COMPUTED_VALUE"""),0.0)</f>
        <v>0</v>
      </c>
      <c r="K40" s="71">
        <f>IFERROR(__xludf.DUMMYFUNCTION("""COMPUTED_VALUE"""),1.0)</f>
        <v>1</v>
      </c>
      <c r="L40" s="71">
        <f>IFERROR(__xludf.DUMMYFUNCTION("""COMPUTED_VALUE"""),0.0)</f>
        <v>0</v>
      </c>
      <c r="M40" s="71">
        <f>IFERROR(__xludf.DUMMYFUNCTION("""COMPUTED_VALUE"""),0.0)</f>
        <v>0</v>
      </c>
      <c r="N40" s="71">
        <f>IFERROR(__xludf.DUMMYFUNCTION("""COMPUTED_VALUE"""),0.0)</f>
        <v>0</v>
      </c>
      <c r="O40" s="71">
        <f>IFERROR(__xludf.DUMMYFUNCTION("""COMPUTED_VALUE"""),0.0)</f>
        <v>0</v>
      </c>
      <c r="P40" s="71">
        <f>IFERROR(__xludf.DUMMYFUNCTION("""COMPUTED_VALUE"""),2.0)</f>
        <v>2</v>
      </c>
      <c r="Q40" s="71">
        <f>IFERROR(__xludf.DUMMYFUNCTION("""COMPUTED_VALUE"""),0.0)</f>
        <v>0</v>
      </c>
      <c r="R40" s="71">
        <f>IFERROR(__xludf.DUMMYFUNCTION("""COMPUTED_VALUE"""),0.0)</f>
        <v>0</v>
      </c>
      <c r="S40" s="71">
        <f>IFERROR(__xludf.DUMMYFUNCTION("""COMPUTED_VALUE"""),0.0)</f>
        <v>0</v>
      </c>
      <c r="T40" s="71">
        <f>IFERROR(__xludf.DUMMYFUNCTION("""COMPUTED_VALUE"""),1.0)</f>
        <v>1</v>
      </c>
      <c r="U40" s="71">
        <f>IFERROR(__xludf.DUMMYFUNCTION("""COMPUTED_VALUE"""),1.0)</f>
        <v>1</v>
      </c>
      <c r="V40" s="71">
        <f>IFERROR(__xludf.DUMMYFUNCTION("""COMPUTED_VALUE"""),0.0)</f>
        <v>0</v>
      </c>
      <c r="W40" s="71">
        <f>IFERROR(__xludf.DUMMYFUNCTION("""COMPUTED_VALUE"""),0.0)</f>
        <v>0</v>
      </c>
      <c r="X40" s="71">
        <f>IFERROR(__xludf.DUMMYFUNCTION("""COMPUTED_VALUE"""),0.0)</f>
        <v>0</v>
      </c>
      <c r="Y40" s="71">
        <f>IFERROR(__xludf.DUMMYFUNCTION("""COMPUTED_VALUE"""),0.0)</f>
        <v>0</v>
      </c>
      <c r="Z40" s="71">
        <f>IFERROR(__xludf.DUMMYFUNCTION("""COMPUTED_VALUE"""),0.0)</f>
        <v>0</v>
      </c>
      <c r="AA40" s="71">
        <f>IFERROR(__xludf.DUMMYFUNCTION("""COMPUTED_VALUE"""),0.0)</f>
        <v>0</v>
      </c>
      <c r="AB40" s="71">
        <f>IFERROR(__xludf.DUMMYFUNCTION("""COMPUTED_VALUE"""),0.0)</f>
        <v>0</v>
      </c>
      <c r="AC40" s="71">
        <f>IFERROR(__xludf.DUMMYFUNCTION("""COMPUTED_VALUE"""),0.0)</f>
        <v>0</v>
      </c>
      <c r="AD40" s="71">
        <f>IFERROR(__xludf.DUMMYFUNCTION("""COMPUTED_VALUE"""),0.0)</f>
        <v>0</v>
      </c>
      <c r="AE40" s="71">
        <f>IFERROR(__xludf.DUMMYFUNCTION("""COMPUTED_VALUE"""),0.0)</f>
        <v>0</v>
      </c>
      <c r="AF40" s="71">
        <f>IFERROR(__xludf.DUMMYFUNCTION("""COMPUTED_VALUE"""),0.0)</f>
        <v>0</v>
      </c>
      <c r="AG40" s="71">
        <f>IFERROR(__xludf.DUMMYFUNCTION("""COMPUTED_VALUE"""),0.0)</f>
        <v>0</v>
      </c>
      <c r="AH40" s="71">
        <f>IFERROR(__xludf.DUMMYFUNCTION("""COMPUTED_VALUE"""),0.0)</f>
        <v>0</v>
      </c>
      <c r="AI40" s="71">
        <f>IFERROR(__xludf.DUMMYFUNCTION("""COMPUTED_VALUE"""),0.0)</f>
        <v>0</v>
      </c>
      <c r="AJ40" s="71">
        <f>IFERROR(__xludf.DUMMYFUNCTION("""COMPUTED_VALUE"""),0.0)</f>
        <v>0</v>
      </c>
      <c r="AK40" s="71">
        <f>IFERROR(__xludf.DUMMYFUNCTION("""COMPUTED_VALUE"""),0.0)</f>
        <v>0</v>
      </c>
      <c r="AL40" s="71">
        <f>IFERROR(__xludf.DUMMYFUNCTION("""COMPUTED_VALUE"""),0.0)</f>
        <v>0</v>
      </c>
      <c r="AM40" s="71">
        <f>IFERROR(__xludf.DUMMYFUNCTION("""COMPUTED_VALUE"""),14.0)</f>
        <v>14</v>
      </c>
      <c r="AN40" s="71">
        <f>IFERROR(__xludf.DUMMYFUNCTION("""COMPUTED_VALUE"""),0.0)</f>
        <v>0</v>
      </c>
      <c r="AO40" s="71">
        <f>IFERROR(__xludf.DUMMYFUNCTION("""COMPUTED_VALUE"""),0.0)</f>
        <v>0</v>
      </c>
      <c r="AP40" s="71">
        <f>IFERROR(__xludf.DUMMYFUNCTION("""COMPUTED_VALUE"""),0.0)</f>
        <v>0</v>
      </c>
      <c r="AQ40" s="71">
        <f>IFERROR(__xludf.DUMMYFUNCTION("""COMPUTED_VALUE"""),0.0)</f>
        <v>0</v>
      </c>
      <c r="AR40" s="71">
        <f>IFERROR(__xludf.DUMMYFUNCTION("""COMPUTED_VALUE"""),42.0)</f>
        <v>42</v>
      </c>
      <c r="AS40" s="71">
        <f>IFERROR(__xludf.DUMMYFUNCTION("""COMPUTED_VALUE"""),1.0)</f>
        <v>1</v>
      </c>
      <c r="AT40" s="71">
        <f>IFERROR(__xludf.DUMMYFUNCTION("""COMPUTED_VALUE"""),0.0)</f>
        <v>0</v>
      </c>
      <c r="AU40" s="71">
        <f>IFERROR(__xludf.DUMMYFUNCTION("""COMPUTED_VALUE"""),3.0)</f>
        <v>3</v>
      </c>
      <c r="AV40" s="71">
        <f>IFERROR(__xludf.DUMMYFUNCTION("""COMPUTED_VALUE"""),0.0)</f>
        <v>0</v>
      </c>
      <c r="AW40" s="71">
        <f>IFERROR(__xludf.DUMMYFUNCTION("""COMPUTED_VALUE"""),0.0)</f>
        <v>0</v>
      </c>
      <c r="AX40" s="72">
        <f t="shared" si="2"/>
        <v>65</v>
      </c>
    </row>
    <row r="41" ht="15.75" customHeight="1">
      <c r="A41" s="73" t="s">
        <v>11</v>
      </c>
      <c r="B41" s="74" t="s">
        <v>124</v>
      </c>
      <c r="C41" s="75">
        <v>1.0</v>
      </c>
      <c r="D41" s="77">
        <v>573.0</v>
      </c>
      <c r="E41" s="70">
        <f>IFERROR(__xludf.DUMMYFUNCTION("""COMPUTED_VALUE"""),312.0)</f>
        <v>312</v>
      </c>
      <c r="F41" s="70">
        <f>IFERROR(__xludf.DUMMYFUNCTION("""COMPUTED_VALUE"""),0.0)</f>
        <v>0</v>
      </c>
      <c r="G41" s="70">
        <f>IFERROR(__xludf.DUMMYFUNCTION("""COMPUTED_VALUE"""),7.0)</f>
        <v>7</v>
      </c>
      <c r="H41" s="70">
        <f>IFERROR(__xludf.DUMMYFUNCTION("""COMPUTED_VALUE"""),305.0)</f>
        <v>305</v>
      </c>
      <c r="I41" s="71">
        <f>IFERROR(__xludf.DUMMYFUNCTION("""COMPUTED_VALUE"""),3.0)</f>
        <v>3</v>
      </c>
      <c r="J41" s="71">
        <f>IFERROR(__xludf.DUMMYFUNCTION("""COMPUTED_VALUE"""),1.0)</f>
        <v>1</v>
      </c>
      <c r="K41" s="71">
        <f>IFERROR(__xludf.DUMMYFUNCTION("""COMPUTED_VALUE"""),0.0)</f>
        <v>0</v>
      </c>
      <c r="L41" s="71">
        <f>IFERROR(__xludf.DUMMYFUNCTION("""COMPUTED_VALUE"""),0.0)</f>
        <v>0</v>
      </c>
      <c r="M41" s="71">
        <f>IFERROR(__xludf.DUMMYFUNCTION("""COMPUTED_VALUE"""),1.0)</f>
        <v>1</v>
      </c>
      <c r="N41" s="71">
        <f>IFERROR(__xludf.DUMMYFUNCTION("""COMPUTED_VALUE"""),0.0)</f>
        <v>0</v>
      </c>
      <c r="O41" s="71">
        <f>IFERROR(__xludf.DUMMYFUNCTION("""COMPUTED_VALUE"""),0.0)</f>
        <v>0</v>
      </c>
      <c r="P41" s="71">
        <f>IFERROR(__xludf.DUMMYFUNCTION("""COMPUTED_VALUE"""),1.0)</f>
        <v>1</v>
      </c>
      <c r="Q41" s="71">
        <f>IFERROR(__xludf.DUMMYFUNCTION("""COMPUTED_VALUE"""),0.0)</f>
        <v>0</v>
      </c>
      <c r="R41" s="71">
        <f>IFERROR(__xludf.DUMMYFUNCTION("""COMPUTED_VALUE"""),80.0)</f>
        <v>80</v>
      </c>
      <c r="S41" s="71">
        <f>IFERROR(__xludf.DUMMYFUNCTION("""COMPUTED_VALUE"""),6.0)</f>
        <v>6</v>
      </c>
      <c r="T41" s="71">
        <f>IFERROR(__xludf.DUMMYFUNCTION("""COMPUTED_VALUE"""),0.0)</f>
        <v>0</v>
      </c>
      <c r="U41" s="71">
        <f>IFERROR(__xludf.DUMMYFUNCTION("""COMPUTED_VALUE"""),1.0)</f>
        <v>1</v>
      </c>
      <c r="V41" s="71">
        <f>IFERROR(__xludf.DUMMYFUNCTION("""COMPUTED_VALUE"""),0.0)</f>
        <v>0</v>
      </c>
      <c r="W41" s="71">
        <f>IFERROR(__xludf.DUMMYFUNCTION("""COMPUTED_VALUE"""),0.0)</f>
        <v>0</v>
      </c>
      <c r="X41" s="71">
        <f>IFERROR(__xludf.DUMMYFUNCTION("""COMPUTED_VALUE"""),0.0)</f>
        <v>0</v>
      </c>
      <c r="Y41" s="71">
        <f>IFERROR(__xludf.DUMMYFUNCTION("""COMPUTED_VALUE"""),0.0)</f>
        <v>0</v>
      </c>
      <c r="Z41" s="71">
        <f>IFERROR(__xludf.DUMMYFUNCTION("""COMPUTED_VALUE"""),1.0)</f>
        <v>1</v>
      </c>
      <c r="AA41" s="71">
        <f>IFERROR(__xludf.DUMMYFUNCTION("""COMPUTED_VALUE"""),0.0)</f>
        <v>0</v>
      </c>
      <c r="AB41" s="71">
        <f>IFERROR(__xludf.DUMMYFUNCTION("""COMPUTED_VALUE"""),0.0)</f>
        <v>0</v>
      </c>
      <c r="AC41" s="71">
        <f>IFERROR(__xludf.DUMMYFUNCTION("""COMPUTED_VALUE"""),1.0)</f>
        <v>1</v>
      </c>
      <c r="AD41" s="71">
        <f>IFERROR(__xludf.DUMMYFUNCTION("""COMPUTED_VALUE"""),0.0)</f>
        <v>0</v>
      </c>
      <c r="AE41" s="71">
        <f>IFERROR(__xludf.DUMMYFUNCTION("""COMPUTED_VALUE"""),0.0)</f>
        <v>0</v>
      </c>
      <c r="AF41" s="71">
        <f>IFERROR(__xludf.DUMMYFUNCTION("""COMPUTED_VALUE"""),0.0)</f>
        <v>0</v>
      </c>
      <c r="AG41" s="71">
        <f>IFERROR(__xludf.DUMMYFUNCTION("""COMPUTED_VALUE"""),1.0)</f>
        <v>1</v>
      </c>
      <c r="AH41" s="71">
        <f>IFERROR(__xludf.DUMMYFUNCTION("""COMPUTED_VALUE"""),0.0)</f>
        <v>0</v>
      </c>
      <c r="AI41" s="71">
        <f>IFERROR(__xludf.DUMMYFUNCTION("""COMPUTED_VALUE"""),0.0)</f>
        <v>0</v>
      </c>
      <c r="AJ41" s="71">
        <f>IFERROR(__xludf.DUMMYFUNCTION("""COMPUTED_VALUE"""),1.0)</f>
        <v>1</v>
      </c>
      <c r="AK41" s="71">
        <f>IFERROR(__xludf.DUMMYFUNCTION("""COMPUTED_VALUE"""),1.0)</f>
        <v>1</v>
      </c>
      <c r="AL41" s="71">
        <f>IFERROR(__xludf.DUMMYFUNCTION("""COMPUTED_VALUE"""),0.0)</f>
        <v>0</v>
      </c>
      <c r="AM41" s="71">
        <f>IFERROR(__xludf.DUMMYFUNCTION("""COMPUTED_VALUE"""),21.0)</f>
        <v>21</v>
      </c>
      <c r="AN41" s="71">
        <f>IFERROR(__xludf.DUMMYFUNCTION("""COMPUTED_VALUE"""),0.0)</f>
        <v>0</v>
      </c>
      <c r="AO41" s="71">
        <f>IFERROR(__xludf.DUMMYFUNCTION("""COMPUTED_VALUE"""),0.0)</f>
        <v>0</v>
      </c>
      <c r="AP41" s="71">
        <f>IFERROR(__xludf.DUMMYFUNCTION("""COMPUTED_VALUE"""),1.0)</f>
        <v>1</v>
      </c>
      <c r="AQ41" s="71">
        <f>IFERROR(__xludf.DUMMYFUNCTION("""COMPUTED_VALUE"""),0.0)</f>
        <v>0</v>
      </c>
      <c r="AR41" s="71">
        <f>IFERROR(__xludf.DUMMYFUNCTION("""COMPUTED_VALUE"""),61.0)</f>
        <v>61</v>
      </c>
      <c r="AS41" s="71">
        <f>IFERROR(__xludf.DUMMYFUNCTION("""COMPUTED_VALUE"""),0.0)</f>
        <v>0</v>
      </c>
      <c r="AT41" s="71"/>
      <c r="AU41" s="71">
        <f>IFERROR(__xludf.DUMMYFUNCTION("""COMPUTED_VALUE"""),123.0)</f>
        <v>123</v>
      </c>
      <c r="AV41" s="71">
        <f>IFERROR(__xludf.DUMMYFUNCTION("""COMPUTED_VALUE"""),1.0)</f>
        <v>1</v>
      </c>
      <c r="AW41" s="71">
        <f>IFERROR(__xludf.DUMMYFUNCTION("""COMPUTED_VALUE"""),0.0)</f>
        <v>0</v>
      </c>
      <c r="AX41" s="72">
        <f t="shared" si="2"/>
        <v>305</v>
      </c>
    </row>
    <row r="42" ht="15.75" customHeight="1">
      <c r="A42" s="73" t="s">
        <v>11</v>
      </c>
      <c r="B42" s="74" t="s">
        <v>124</v>
      </c>
      <c r="C42" s="75">
        <v>2.0</v>
      </c>
      <c r="D42" s="77">
        <v>573.0</v>
      </c>
      <c r="E42" s="70">
        <f>IFERROR(__xludf.DUMMYFUNCTION("""COMPUTED_VALUE"""),316.0)</f>
        <v>316</v>
      </c>
      <c r="F42" s="70">
        <f>IFERROR(__xludf.DUMMYFUNCTION("""COMPUTED_VALUE"""),0.0)</f>
        <v>0</v>
      </c>
      <c r="G42" s="70">
        <f>IFERROR(__xludf.DUMMYFUNCTION("""COMPUTED_VALUE"""),2.0)</f>
        <v>2</v>
      </c>
      <c r="H42" s="70">
        <f>IFERROR(__xludf.DUMMYFUNCTION("""COMPUTED_VALUE"""),314.0)</f>
        <v>314</v>
      </c>
      <c r="I42" s="71">
        <f>IFERROR(__xludf.DUMMYFUNCTION("""COMPUTED_VALUE"""),2.0)</f>
        <v>2</v>
      </c>
      <c r="J42" s="71">
        <f>IFERROR(__xludf.DUMMYFUNCTION("""COMPUTED_VALUE"""),2.0)</f>
        <v>2</v>
      </c>
      <c r="K42" s="71">
        <f>IFERROR(__xludf.DUMMYFUNCTION("""COMPUTED_VALUE"""),3.0)</f>
        <v>3</v>
      </c>
      <c r="L42" s="71">
        <f>IFERROR(__xludf.DUMMYFUNCTION("""COMPUTED_VALUE"""),0.0)</f>
        <v>0</v>
      </c>
      <c r="M42" s="71">
        <f>IFERROR(__xludf.DUMMYFUNCTION("""COMPUTED_VALUE"""),0.0)</f>
        <v>0</v>
      </c>
      <c r="N42" s="71">
        <f>IFERROR(__xludf.DUMMYFUNCTION("""COMPUTED_VALUE"""),0.0)</f>
        <v>0</v>
      </c>
      <c r="O42" s="71">
        <f>IFERROR(__xludf.DUMMYFUNCTION("""COMPUTED_VALUE"""),0.0)</f>
        <v>0</v>
      </c>
      <c r="P42" s="71">
        <f>IFERROR(__xludf.DUMMYFUNCTION("""COMPUTED_VALUE"""),1.0)</f>
        <v>1</v>
      </c>
      <c r="Q42" s="71">
        <f>IFERROR(__xludf.DUMMYFUNCTION("""COMPUTED_VALUE"""),0.0)</f>
        <v>0</v>
      </c>
      <c r="R42" s="71">
        <f>IFERROR(__xludf.DUMMYFUNCTION("""COMPUTED_VALUE"""),72.0)</f>
        <v>72</v>
      </c>
      <c r="S42" s="71">
        <f>IFERROR(__xludf.DUMMYFUNCTION("""COMPUTED_VALUE"""),0.0)</f>
        <v>0</v>
      </c>
      <c r="T42" s="71">
        <f>IFERROR(__xludf.DUMMYFUNCTION("""COMPUTED_VALUE"""),0.0)</f>
        <v>0</v>
      </c>
      <c r="U42" s="71">
        <f>IFERROR(__xludf.DUMMYFUNCTION("""COMPUTED_VALUE"""),0.0)</f>
        <v>0</v>
      </c>
      <c r="V42" s="71">
        <f>IFERROR(__xludf.DUMMYFUNCTION("""COMPUTED_VALUE"""),0.0)</f>
        <v>0</v>
      </c>
      <c r="W42" s="71">
        <f>IFERROR(__xludf.DUMMYFUNCTION("""COMPUTED_VALUE"""),0.0)</f>
        <v>0</v>
      </c>
      <c r="X42" s="71">
        <f>IFERROR(__xludf.DUMMYFUNCTION("""COMPUTED_VALUE"""),0.0)</f>
        <v>0</v>
      </c>
      <c r="Y42" s="71">
        <f>IFERROR(__xludf.DUMMYFUNCTION("""COMPUTED_VALUE"""),0.0)</f>
        <v>0</v>
      </c>
      <c r="Z42" s="71">
        <f>IFERROR(__xludf.DUMMYFUNCTION("""COMPUTED_VALUE"""),0.0)</f>
        <v>0</v>
      </c>
      <c r="AA42" s="71">
        <f>IFERROR(__xludf.DUMMYFUNCTION("""COMPUTED_VALUE"""),0.0)</f>
        <v>0</v>
      </c>
      <c r="AB42" s="71">
        <f>IFERROR(__xludf.DUMMYFUNCTION("""COMPUTED_VALUE"""),0.0)</f>
        <v>0</v>
      </c>
      <c r="AC42" s="71">
        <f>IFERROR(__xludf.DUMMYFUNCTION("""COMPUTED_VALUE"""),2.0)</f>
        <v>2</v>
      </c>
      <c r="AD42" s="71">
        <f>IFERROR(__xludf.DUMMYFUNCTION("""COMPUTED_VALUE"""),0.0)</f>
        <v>0</v>
      </c>
      <c r="AE42" s="71">
        <f>IFERROR(__xludf.DUMMYFUNCTION("""COMPUTED_VALUE"""),0.0)</f>
        <v>0</v>
      </c>
      <c r="AF42" s="71">
        <f>IFERROR(__xludf.DUMMYFUNCTION("""COMPUTED_VALUE"""),0.0)</f>
        <v>0</v>
      </c>
      <c r="AG42" s="71">
        <f>IFERROR(__xludf.DUMMYFUNCTION("""COMPUTED_VALUE"""),0.0)</f>
        <v>0</v>
      </c>
      <c r="AH42" s="71">
        <f>IFERROR(__xludf.DUMMYFUNCTION("""COMPUTED_VALUE"""),0.0)</f>
        <v>0</v>
      </c>
      <c r="AI42" s="71">
        <f>IFERROR(__xludf.DUMMYFUNCTION("""COMPUTED_VALUE"""),0.0)</f>
        <v>0</v>
      </c>
      <c r="AJ42" s="71">
        <f>IFERROR(__xludf.DUMMYFUNCTION("""COMPUTED_VALUE"""),0.0)</f>
        <v>0</v>
      </c>
      <c r="AK42" s="71">
        <f>IFERROR(__xludf.DUMMYFUNCTION("""COMPUTED_VALUE"""),1.0)</f>
        <v>1</v>
      </c>
      <c r="AL42" s="71">
        <f>IFERROR(__xludf.DUMMYFUNCTION("""COMPUTED_VALUE"""),1.0)</f>
        <v>1</v>
      </c>
      <c r="AM42" s="71">
        <f>IFERROR(__xludf.DUMMYFUNCTION("""COMPUTED_VALUE"""),20.0)</f>
        <v>20</v>
      </c>
      <c r="AN42" s="71">
        <f>IFERROR(__xludf.DUMMYFUNCTION("""COMPUTED_VALUE"""),3.0)</f>
        <v>3</v>
      </c>
      <c r="AO42" s="71">
        <f>IFERROR(__xludf.DUMMYFUNCTION("""COMPUTED_VALUE"""),0.0)</f>
        <v>0</v>
      </c>
      <c r="AP42" s="71">
        <f>IFERROR(__xludf.DUMMYFUNCTION("""COMPUTED_VALUE"""),1.0)</f>
        <v>1</v>
      </c>
      <c r="AQ42" s="71">
        <f>IFERROR(__xludf.DUMMYFUNCTION("""COMPUTED_VALUE"""),1.0)</f>
        <v>1</v>
      </c>
      <c r="AR42" s="71">
        <f>IFERROR(__xludf.DUMMYFUNCTION("""COMPUTED_VALUE"""),80.0)</f>
        <v>80</v>
      </c>
      <c r="AS42" s="71">
        <f>IFERROR(__xludf.DUMMYFUNCTION("""COMPUTED_VALUE"""),2.0)</f>
        <v>2</v>
      </c>
      <c r="AT42" s="71">
        <f>IFERROR(__xludf.DUMMYFUNCTION("""COMPUTED_VALUE"""),0.0)</f>
        <v>0</v>
      </c>
      <c r="AU42" s="71">
        <f>IFERROR(__xludf.DUMMYFUNCTION("""COMPUTED_VALUE"""),124.0)</f>
        <v>124</v>
      </c>
      <c r="AV42" s="71">
        <f>IFERROR(__xludf.DUMMYFUNCTION("""COMPUTED_VALUE"""),0.0)</f>
        <v>0</v>
      </c>
      <c r="AW42" s="71">
        <f>IFERROR(__xludf.DUMMYFUNCTION("""COMPUTED_VALUE"""),0.0)</f>
        <v>0</v>
      </c>
      <c r="AX42" s="72">
        <f t="shared" si="2"/>
        <v>315</v>
      </c>
    </row>
    <row r="43" ht="15.75" customHeight="1">
      <c r="A43" s="73" t="s">
        <v>11</v>
      </c>
      <c r="B43" s="74" t="s">
        <v>124</v>
      </c>
      <c r="C43" s="75">
        <v>3.0</v>
      </c>
      <c r="D43" s="77">
        <v>575.0</v>
      </c>
      <c r="E43" s="70">
        <f>IFERROR(__xludf.DUMMYFUNCTION("""COMPUTED_VALUE"""),324.0)</f>
        <v>324</v>
      </c>
      <c r="F43" s="70">
        <f>IFERROR(__xludf.DUMMYFUNCTION("""COMPUTED_VALUE"""),3.0)</f>
        <v>3</v>
      </c>
      <c r="G43" s="70">
        <f>IFERROR(__xludf.DUMMYFUNCTION("""COMPUTED_VALUE"""),1.0)</f>
        <v>1</v>
      </c>
      <c r="H43" s="70">
        <f>IFERROR(__xludf.DUMMYFUNCTION("""COMPUTED_VALUE"""),323.0)</f>
        <v>323</v>
      </c>
      <c r="I43" s="71">
        <f>IFERROR(__xludf.DUMMYFUNCTION("""COMPUTED_VALUE"""),1.0)</f>
        <v>1</v>
      </c>
      <c r="J43" s="71">
        <f>IFERROR(__xludf.DUMMYFUNCTION("""COMPUTED_VALUE"""),2.0)</f>
        <v>2</v>
      </c>
      <c r="K43" s="71">
        <f>IFERROR(__xludf.DUMMYFUNCTION("""COMPUTED_VALUE"""),2.0)</f>
        <v>2</v>
      </c>
      <c r="L43" s="71">
        <f>IFERROR(__xludf.DUMMYFUNCTION("""COMPUTED_VALUE"""),0.0)</f>
        <v>0</v>
      </c>
      <c r="M43" s="71">
        <f>IFERROR(__xludf.DUMMYFUNCTION("""COMPUTED_VALUE"""),1.0)</f>
        <v>1</v>
      </c>
      <c r="N43" s="71">
        <f>IFERROR(__xludf.DUMMYFUNCTION("""COMPUTED_VALUE"""),0.0)</f>
        <v>0</v>
      </c>
      <c r="O43" s="71">
        <f>IFERROR(__xludf.DUMMYFUNCTION("""COMPUTED_VALUE"""),0.0)</f>
        <v>0</v>
      </c>
      <c r="P43" s="71">
        <f>IFERROR(__xludf.DUMMYFUNCTION("""COMPUTED_VALUE"""),0.0)</f>
        <v>0</v>
      </c>
      <c r="Q43" s="71">
        <f>IFERROR(__xludf.DUMMYFUNCTION("""COMPUTED_VALUE"""),0.0)</f>
        <v>0</v>
      </c>
      <c r="R43" s="71">
        <f>IFERROR(__xludf.DUMMYFUNCTION("""COMPUTED_VALUE"""),63.0)</f>
        <v>63</v>
      </c>
      <c r="S43" s="71">
        <f>IFERROR(__xludf.DUMMYFUNCTION("""COMPUTED_VALUE"""),1.0)</f>
        <v>1</v>
      </c>
      <c r="T43" s="71">
        <f>IFERROR(__xludf.DUMMYFUNCTION("""COMPUTED_VALUE"""),0.0)</f>
        <v>0</v>
      </c>
      <c r="U43" s="71">
        <f>IFERROR(__xludf.DUMMYFUNCTION("""COMPUTED_VALUE"""),0.0)</f>
        <v>0</v>
      </c>
      <c r="V43" s="71">
        <f>IFERROR(__xludf.DUMMYFUNCTION("""COMPUTED_VALUE"""),0.0)</f>
        <v>0</v>
      </c>
      <c r="W43" s="71">
        <f>IFERROR(__xludf.DUMMYFUNCTION("""COMPUTED_VALUE"""),1.0)</f>
        <v>1</v>
      </c>
      <c r="X43" s="71">
        <f>IFERROR(__xludf.DUMMYFUNCTION("""COMPUTED_VALUE"""),0.0)</f>
        <v>0</v>
      </c>
      <c r="Y43" s="71">
        <f>IFERROR(__xludf.DUMMYFUNCTION("""COMPUTED_VALUE"""),0.0)</f>
        <v>0</v>
      </c>
      <c r="Z43" s="71">
        <f>IFERROR(__xludf.DUMMYFUNCTION("""COMPUTED_VALUE"""),0.0)</f>
        <v>0</v>
      </c>
      <c r="AA43" s="71">
        <f>IFERROR(__xludf.DUMMYFUNCTION("""COMPUTED_VALUE"""),0.0)</f>
        <v>0</v>
      </c>
      <c r="AB43" s="71">
        <f>IFERROR(__xludf.DUMMYFUNCTION("""COMPUTED_VALUE"""),0.0)</f>
        <v>0</v>
      </c>
      <c r="AC43" s="71">
        <f>IFERROR(__xludf.DUMMYFUNCTION("""COMPUTED_VALUE"""),0.0)</f>
        <v>0</v>
      </c>
      <c r="AD43" s="71">
        <f>IFERROR(__xludf.DUMMYFUNCTION("""COMPUTED_VALUE"""),0.0)</f>
        <v>0</v>
      </c>
      <c r="AE43" s="71">
        <f>IFERROR(__xludf.DUMMYFUNCTION("""COMPUTED_VALUE"""),1.0)</f>
        <v>1</v>
      </c>
      <c r="AF43" s="71">
        <f>IFERROR(__xludf.DUMMYFUNCTION("""COMPUTED_VALUE"""),1.0)</f>
        <v>1</v>
      </c>
      <c r="AG43" s="71">
        <f>IFERROR(__xludf.DUMMYFUNCTION("""COMPUTED_VALUE"""),0.0)</f>
        <v>0</v>
      </c>
      <c r="AH43" s="71">
        <f>IFERROR(__xludf.DUMMYFUNCTION("""COMPUTED_VALUE"""),1.0)</f>
        <v>1</v>
      </c>
      <c r="AI43" s="71">
        <f>IFERROR(__xludf.DUMMYFUNCTION("""COMPUTED_VALUE"""),0.0)</f>
        <v>0</v>
      </c>
      <c r="AJ43" s="71">
        <f>IFERROR(__xludf.DUMMYFUNCTION("""COMPUTED_VALUE"""),0.0)</f>
        <v>0</v>
      </c>
      <c r="AK43" s="71">
        <f>IFERROR(__xludf.DUMMYFUNCTION("""COMPUTED_VALUE"""),0.0)</f>
        <v>0</v>
      </c>
      <c r="AL43" s="71">
        <f>IFERROR(__xludf.DUMMYFUNCTION("""COMPUTED_VALUE"""),1.0)</f>
        <v>1</v>
      </c>
      <c r="AM43" s="71">
        <f>IFERROR(__xludf.DUMMYFUNCTION("""COMPUTED_VALUE"""),17.0)</f>
        <v>17</v>
      </c>
      <c r="AN43" s="71">
        <f>IFERROR(__xludf.DUMMYFUNCTION("""COMPUTED_VALUE"""),1.0)</f>
        <v>1</v>
      </c>
      <c r="AO43" s="71">
        <f>IFERROR(__xludf.DUMMYFUNCTION("""COMPUTED_VALUE"""),1.0)</f>
        <v>1</v>
      </c>
      <c r="AP43" s="71">
        <f>IFERROR(__xludf.DUMMYFUNCTION("""COMPUTED_VALUE"""),0.0)</f>
        <v>0</v>
      </c>
      <c r="AQ43" s="71">
        <f>IFERROR(__xludf.DUMMYFUNCTION("""COMPUTED_VALUE"""),1.0)</f>
        <v>1</v>
      </c>
      <c r="AR43" s="71">
        <f>IFERROR(__xludf.DUMMYFUNCTION("""COMPUTED_VALUE"""),77.0)</f>
        <v>77</v>
      </c>
      <c r="AS43" s="71">
        <f>IFERROR(__xludf.DUMMYFUNCTION("""COMPUTED_VALUE"""),2.0)</f>
        <v>2</v>
      </c>
      <c r="AT43" s="71">
        <f>IFERROR(__xludf.DUMMYFUNCTION("""COMPUTED_VALUE"""),1.0)</f>
        <v>1</v>
      </c>
      <c r="AU43" s="71">
        <f>IFERROR(__xludf.DUMMYFUNCTION("""COMPUTED_VALUE"""),145.0)</f>
        <v>145</v>
      </c>
      <c r="AV43" s="71">
        <f>IFERROR(__xludf.DUMMYFUNCTION("""COMPUTED_VALUE"""),1.0)</f>
        <v>1</v>
      </c>
      <c r="AW43" s="71">
        <f>IFERROR(__xludf.DUMMYFUNCTION("""COMPUTED_VALUE"""),2.0)</f>
        <v>2</v>
      </c>
      <c r="AX43" s="72">
        <f t="shared" si="2"/>
        <v>323</v>
      </c>
    </row>
    <row r="44" ht="15.75" customHeight="1">
      <c r="A44" s="73" t="s">
        <v>11</v>
      </c>
      <c r="B44" s="74" t="s">
        <v>124</v>
      </c>
      <c r="C44" s="75">
        <v>4.0</v>
      </c>
      <c r="D44" s="77">
        <v>308.0</v>
      </c>
      <c r="E44" s="70">
        <f>IFERROR(__xludf.DUMMYFUNCTION("""COMPUTED_VALUE"""),158.0)</f>
        <v>158</v>
      </c>
      <c r="F44" s="70">
        <f>IFERROR(__xludf.DUMMYFUNCTION("""COMPUTED_VALUE"""),0.0)</f>
        <v>0</v>
      </c>
      <c r="G44" s="70">
        <f>IFERROR(__xludf.DUMMYFUNCTION("""COMPUTED_VALUE"""),0.0)</f>
        <v>0</v>
      </c>
      <c r="H44" s="70">
        <f>IFERROR(__xludf.DUMMYFUNCTION("""COMPUTED_VALUE"""),158.0)</f>
        <v>158</v>
      </c>
      <c r="I44" s="71">
        <f>IFERROR(__xludf.DUMMYFUNCTION("""COMPUTED_VALUE"""),1.0)</f>
        <v>1</v>
      </c>
      <c r="J44" s="71">
        <f>IFERROR(__xludf.DUMMYFUNCTION("""COMPUTED_VALUE"""),0.0)</f>
        <v>0</v>
      </c>
      <c r="K44" s="71">
        <f>IFERROR(__xludf.DUMMYFUNCTION("""COMPUTED_VALUE"""),1.0)</f>
        <v>1</v>
      </c>
      <c r="L44" s="71">
        <f>IFERROR(__xludf.DUMMYFUNCTION("""COMPUTED_VALUE"""),0.0)</f>
        <v>0</v>
      </c>
      <c r="M44" s="71">
        <f>IFERROR(__xludf.DUMMYFUNCTION("""COMPUTED_VALUE"""),0.0)</f>
        <v>0</v>
      </c>
      <c r="N44" s="71">
        <f>IFERROR(__xludf.DUMMYFUNCTION("""COMPUTED_VALUE"""),0.0)</f>
        <v>0</v>
      </c>
      <c r="O44" s="71">
        <f>IFERROR(__xludf.DUMMYFUNCTION("""COMPUTED_VALUE"""),0.0)</f>
        <v>0</v>
      </c>
      <c r="P44" s="71">
        <f>IFERROR(__xludf.DUMMYFUNCTION("""COMPUTED_VALUE"""),0.0)</f>
        <v>0</v>
      </c>
      <c r="Q44" s="71">
        <f>IFERROR(__xludf.DUMMYFUNCTION("""COMPUTED_VALUE"""),0.0)</f>
        <v>0</v>
      </c>
      <c r="R44" s="71">
        <f>IFERROR(__xludf.DUMMYFUNCTION("""COMPUTED_VALUE"""),42.0)</f>
        <v>42</v>
      </c>
      <c r="S44" s="71">
        <f>IFERROR(__xludf.DUMMYFUNCTION("""COMPUTED_VALUE"""),0.0)</f>
        <v>0</v>
      </c>
      <c r="T44" s="71">
        <f>IFERROR(__xludf.DUMMYFUNCTION("""COMPUTED_VALUE"""),0.0)</f>
        <v>0</v>
      </c>
      <c r="U44" s="71">
        <f>IFERROR(__xludf.DUMMYFUNCTION("""COMPUTED_VALUE"""),0.0)</f>
        <v>0</v>
      </c>
      <c r="V44" s="71">
        <f>IFERROR(__xludf.DUMMYFUNCTION("""COMPUTED_VALUE"""),0.0)</f>
        <v>0</v>
      </c>
      <c r="W44" s="71">
        <f>IFERROR(__xludf.DUMMYFUNCTION("""COMPUTED_VALUE"""),0.0)</f>
        <v>0</v>
      </c>
      <c r="X44" s="71">
        <f>IFERROR(__xludf.DUMMYFUNCTION("""COMPUTED_VALUE"""),0.0)</f>
        <v>0</v>
      </c>
      <c r="Y44" s="71">
        <f>IFERROR(__xludf.DUMMYFUNCTION("""COMPUTED_VALUE"""),0.0)</f>
        <v>0</v>
      </c>
      <c r="Z44" s="71">
        <f>IFERROR(__xludf.DUMMYFUNCTION("""COMPUTED_VALUE"""),0.0)</f>
        <v>0</v>
      </c>
      <c r="AA44" s="71">
        <f>IFERROR(__xludf.DUMMYFUNCTION("""COMPUTED_VALUE"""),0.0)</f>
        <v>0</v>
      </c>
      <c r="AB44" s="71">
        <f>IFERROR(__xludf.DUMMYFUNCTION("""COMPUTED_VALUE"""),0.0)</f>
        <v>0</v>
      </c>
      <c r="AC44" s="71">
        <f>IFERROR(__xludf.DUMMYFUNCTION("""COMPUTED_VALUE"""),0.0)</f>
        <v>0</v>
      </c>
      <c r="AD44" s="71">
        <f>IFERROR(__xludf.DUMMYFUNCTION("""COMPUTED_VALUE"""),0.0)</f>
        <v>0</v>
      </c>
      <c r="AE44" s="71">
        <f>IFERROR(__xludf.DUMMYFUNCTION("""COMPUTED_VALUE"""),0.0)</f>
        <v>0</v>
      </c>
      <c r="AF44" s="71">
        <f>IFERROR(__xludf.DUMMYFUNCTION("""COMPUTED_VALUE"""),0.0)</f>
        <v>0</v>
      </c>
      <c r="AG44" s="71">
        <f>IFERROR(__xludf.DUMMYFUNCTION("""COMPUTED_VALUE"""),0.0)</f>
        <v>0</v>
      </c>
      <c r="AH44" s="71">
        <f>IFERROR(__xludf.DUMMYFUNCTION("""COMPUTED_VALUE"""),0.0)</f>
        <v>0</v>
      </c>
      <c r="AI44" s="71">
        <f>IFERROR(__xludf.DUMMYFUNCTION("""COMPUTED_VALUE"""),0.0)</f>
        <v>0</v>
      </c>
      <c r="AJ44" s="71">
        <f>IFERROR(__xludf.DUMMYFUNCTION("""COMPUTED_VALUE"""),0.0)</f>
        <v>0</v>
      </c>
      <c r="AK44" s="71">
        <f>IFERROR(__xludf.DUMMYFUNCTION("""COMPUTED_VALUE"""),0.0)</f>
        <v>0</v>
      </c>
      <c r="AL44" s="71">
        <f>IFERROR(__xludf.DUMMYFUNCTION("""COMPUTED_VALUE"""),0.0)</f>
        <v>0</v>
      </c>
      <c r="AM44" s="71">
        <f>IFERROR(__xludf.DUMMYFUNCTION("""COMPUTED_VALUE"""),25.0)</f>
        <v>25</v>
      </c>
      <c r="AN44" s="71">
        <f>IFERROR(__xludf.DUMMYFUNCTION("""COMPUTED_VALUE"""),0.0)</f>
        <v>0</v>
      </c>
      <c r="AO44" s="71">
        <f>IFERROR(__xludf.DUMMYFUNCTION("""COMPUTED_VALUE"""),0.0)</f>
        <v>0</v>
      </c>
      <c r="AP44" s="71">
        <f>IFERROR(__xludf.DUMMYFUNCTION("""COMPUTED_VALUE"""),0.0)</f>
        <v>0</v>
      </c>
      <c r="AQ44" s="71">
        <f>IFERROR(__xludf.DUMMYFUNCTION("""COMPUTED_VALUE"""),0.0)</f>
        <v>0</v>
      </c>
      <c r="AR44" s="71">
        <f>IFERROR(__xludf.DUMMYFUNCTION("""COMPUTED_VALUE"""),36.0)</f>
        <v>36</v>
      </c>
      <c r="AS44" s="71">
        <f>IFERROR(__xludf.DUMMYFUNCTION("""COMPUTED_VALUE"""),0.0)</f>
        <v>0</v>
      </c>
      <c r="AT44" s="71">
        <f>IFERROR(__xludf.DUMMYFUNCTION("""COMPUTED_VALUE"""),0.0)</f>
        <v>0</v>
      </c>
      <c r="AU44" s="71">
        <f>IFERROR(__xludf.DUMMYFUNCTION("""COMPUTED_VALUE"""),53.0)</f>
        <v>53</v>
      </c>
      <c r="AV44" s="71">
        <f>IFERROR(__xludf.DUMMYFUNCTION("""COMPUTED_VALUE"""),0.0)</f>
        <v>0</v>
      </c>
      <c r="AW44" s="71">
        <f>IFERROR(__xludf.DUMMYFUNCTION("""COMPUTED_VALUE"""),0.0)</f>
        <v>0</v>
      </c>
      <c r="AX44" s="72">
        <f t="shared" si="2"/>
        <v>158</v>
      </c>
    </row>
  </sheetData>
  <conditionalFormatting sqref="AX4:AX44">
    <cfRule type="cellIs" dxfId="4" priority="1" operator="equal">
      <formula>H4</formula>
    </cfRule>
  </conditionalFormatting>
  <conditionalFormatting sqref="AX4:AX44">
    <cfRule type="cellIs" dxfId="5" priority="2" operator="notEqual">
      <formula>H4</formula>
    </cfRule>
  </conditionalFormatting>
  <dataValidations>
    <dataValidation type="decimal" allowBlank="1" showDropDown="1" sqref="F4:X44">
      <formula1>0.0</formula1>
      <formula2>600.0</formula2>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