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showInkAnnotation="0" autoCompressPictures="0"/>
  <mc:AlternateContent xmlns:mc="http://schemas.openxmlformats.org/markup-compatibility/2006">
    <mc:Choice Requires="x15">
      <x15ac:absPath xmlns:x15ac="http://schemas.microsoft.com/office/spreadsheetml/2010/11/ac" url="https://taccorg-my.sharepoint.com/personal/cfernandez_tacc_org/Documents/Hardrive files/Admin Surveys &amp; Reports/Local Revenue/FY 2021/"/>
    </mc:Choice>
  </mc:AlternateContent>
  <xr:revisionPtr revIDLastSave="715" documentId="8_{33D2348E-FC9F-9E47-ABF7-23EF27A3EF5A}" xr6:coauthVersionLast="47" xr6:coauthVersionMax="47" xr10:uidLastSave="{8519FDD7-D1D5-FF4A-8608-E9A22CEFE929}"/>
  <bookViews>
    <workbookView xWindow="3400" yWindow="700" windowWidth="24080" windowHeight="16140" tabRatio="500" xr2:uid="{00000000-000D-0000-FFFF-FFFF00000000}"/>
  </bookViews>
  <sheets>
    <sheet name="Cover" sheetId="12" r:id="rId1"/>
    <sheet name="TF by college" sheetId="6" r:id="rId2"/>
    <sheet name="T F summary" sheetId="5" r:id="rId3"/>
    <sheet name="DC by college" sheetId="7" r:id="rId4"/>
    <sheet name="DC summary" sheetId="8" r:id="rId5"/>
    <sheet name="BCMD" sheetId="9" r:id="rId6"/>
    <sheet name="Prop tax" sheetId="10" r:id="rId7"/>
    <sheet name="FY20 OpRev" sheetId="11" r:id="rId8"/>
    <sheet name="Local Revenue Survey FY21" sheetId="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3" i="10" l="1"/>
  <c r="E53" i="10"/>
  <c r="D53" i="10"/>
  <c r="G53" i="10"/>
  <c r="G52" i="10"/>
  <c r="E15" i="10"/>
  <c r="C53" i="10"/>
  <c r="C15" i="10"/>
  <c r="G28" i="10"/>
  <c r="F28" i="10"/>
  <c r="M111" i="6"/>
  <c r="L111" i="6"/>
  <c r="K111" i="6"/>
  <c r="J111" i="6"/>
  <c r="I111" i="6"/>
  <c r="H111" i="6"/>
  <c r="G111" i="6"/>
  <c r="F111" i="6"/>
  <c r="E111" i="6"/>
  <c r="D111" i="6"/>
  <c r="C111" i="6"/>
  <c r="B111" i="6"/>
  <c r="M86" i="6"/>
  <c r="J86" i="6"/>
  <c r="I86" i="6"/>
  <c r="F86" i="6"/>
  <c r="E86" i="6"/>
  <c r="B86" i="6"/>
  <c r="L55" i="6"/>
  <c r="H55" i="6"/>
  <c r="D55" i="6"/>
  <c r="M30" i="6"/>
  <c r="I30" i="6"/>
  <c r="E30" i="6"/>
  <c r="J30" i="6"/>
  <c r="F30" i="6"/>
  <c r="B30" i="6"/>
  <c r="M73" i="6"/>
  <c r="K73" i="6"/>
  <c r="J73" i="6"/>
  <c r="I73" i="6"/>
  <c r="F73" i="6"/>
  <c r="G73" i="6" s="1"/>
  <c r="E73" i="6"/>
  <c r="B73" i="6"/>
  <c r="C73" i="6" s="1"/>
  <c r="M17" i="6"/>
  <c r="M55" i="6" s="1"/>
  <c r="I17" i="6"/>
  <c r="I55" i="6" s="1"/>
  <c r="E17" i="6"/>
  <c r="E55" i="6" s="1"/>
  <c r="J17" i="6"/>
  <c r="K17" i="6" s="1"/>
  <c r="K55" i="6" s="1"/>
  <c r="F17" i="6"/>
  <c r="G17" i="6" s="1"/>
  <c r="G55" i="6" s="1"/>
  <c r="B17" i="6"/>
  <c r="C17" i="6" s="1"/>
  <c r="C55" i="6" s="1"/>
  <c r="E10" i="7"/>
  <c r="C10" i="7"/>
  <c r="D10" i="7" s="1"/>
  <c r="B10" i="7"/>
  <c r="E62" i="7"/>
  <c r="B4" i="7"/>
  <c r="C4" i="7"/>
  <c r="D4" i="7"/>
  <c r="B5" i="7"/>
  <c r="C5" i="7"/>
  <c r="D5" i="7"/>
  <c r="B6" i="7"/>
  <c r="C6" i="7"/>
  <c r="D6" i="7"/>
  <c r="B55" i="6" l="1"/>
  <c r="F55" i="6"/>
  <c r="C10" i="5" s="1"/>
  <c r="J10" i="5" s="1"/>
  <c r="L10" i="5" s="1"/>
  <c r="J55" i="6"/>
  <c r="C15" i="5" s="1"/>
  <c r="J15" i="5" s="1"/>
  <c r="L15" i="5" s="1"/>
  <c r="G53" i="11"/>
  <c r="F53" i="11"/>
  <c r="E53" i="11"/>
  <c r="L52" i="11"/>
  <c r="K52" i="11"/>
  <c r="J52" i="11"/>
  <c r="L51" i="11"/>
  <c r="K51" i="11"/>
  <c r="J51" i="11"/>
  <c r="L50" i="11"/>
  <c r="K50" i="11"/>
  <c r="J50" i="11"/>
  <c r="L49" i="11"/>
  <c r="K49" i="11"/>
  <c r="J49" i="11"/>
  <c r="L48" i="11"/>
  <c r="K48" i="11"/>
  <c r="J48" i="11"/>
  <c r="L47" i="11"/>
  <c r="K47" i="11"/>
  <c r="J47" i="11"/>
  <c r="L46" i="11"/>
  <c r="K46" i="11"/>
  <c r="J46" i="11"/>
  <c r="L45" i="11"/>
  <c r="K45" i="11"/>
  <c r="J45" i="11"/>
  <c r="L44" i="11"/>
  <c r="K44" i="11"/>
  <c r="J44" i="11"/>
  <c r="L43" i="11"/>
  <c r="K43" i="11"/>
  <c r="J43" i="11"/>
  <c r="L42" i="11"/>
  <c r="K42" i="11"/>
  <c r="J42" i="11"/>
  <c r="L41" i="11"/>
  <c r="K41" i="11"/>
  <c r="J41" i="11"/>
  <c r="L40" i="11"/>
  <c r="K40" i="11"/>
  <c r="J40" i="11"/>
  <c r="L39" i="11"/>
  <c r="K39" i="11"/>
  <c r="J39" i="11"/>
  <c r="L38" i="11"/>
  <c r="K38" i="11"/>
  <c r="J38" i="11"/>
  <c r="L37" i="11"/>
  <c r="K37" i="11"/>
  <c r="J37" i="11"/>
  <c r="L36" i="11"/>
  <c r="K36" i="11"/>
  <c r="J36" i="11"/>
  <c r="L35" i="11"/>
  <c r="K35" i="11"/>
  <c r="J35" i="11"/>
  <c r="L34" i="11"/>
  <c r="K34" i="11"/>
  <c r="J34" i="11"/>
  <c r="L33" i="11"/>
  <c r="K33" i="11"/>
  <c r="J33" i="11"/>
  <c r="L32" i="11"/>
  <c r="K32" i="11"/>
  <c r="J32" i="11"/>
  <c r="L31" i="11"/>
  <c r="K31" i="11"/>
  <c r="J31" i="11"/>
  <c r="L30" i="11"/>
  <c r="K30" i="11"/>
  <c r="J30" i="11"/>
  <c r="L29" i="11"/>
  <c r="K29" i="11"/>
  <c r="J29" i="11"/>
  <c r="L28" i="11"/>
  <c r="K28" i="11"/>
  <c r="J28" i="11"/>
  <c r="L27" i="11"/>
  <c r="K27" i="11"/>
  <c r="J27" i="11"/>
  <c r="L26" i="11"/>
  <c r="K26" i="11"/>
  <c r="J26" i="11"/>
  <c r="L25" i="11"/>
  <c r="K25" i="11"/>
  <c r="J25" i="11"/>
  <c r="L24" i="11"/>
  <c r="K24" i="11"/>
  <c r="J24" i="11"/>
  <c r="L23" i="11"/>
  <c r="K23" i="11"/>
  <c r="J23" i="11"/>
  <c r="L22" i="11"/>
  <c r="K22" i="11"/>
  <c r="J22" i="11"/>
  <c r="L21" i="11"/>
  <c r="K21" i="11"/>
  <c r="J21" i="11"/>
  <c r="L20" i="11"/>
  <c r="K20" i="11"/>
  <c r="J20" i="11"/>
  <c r="L19" i="11"/>
  <c r="K19" i="11"/>
  <c r="J19" i="11"/>
  <c r="L18" i="11"/>
  <c r="K18" i="11"/>
  <c r="J18" i="11"/>
  <c r="L17" i="11"/>
  <c r="K17" i="11"/>
  <c r="J17" i="11"/>
  <c r="L16" i="11"/>
  <c r="K16" i="11"/>
  <c r="J16" i="11"/>
  <c r="L15" i="11"/>
  <c r="K15" i="11"/>
  <c r="J15" i="11"/>
  <c r="L14" i="11"/>
  <c r="K14" i="11"/>
  <c r="J14" i="11"/>
  <c r="L13" i="11"/>
  <c r="K13" i="11"/>
  <c r="J13" i="11"/>
  <c r="L12" i="11"/>
  <c r="K12" i="11"/>
  <c r="J12" i="11"/>
  <c r="L11" i="11"/>
  <c r="K11" i="11"/>
  <c r="J11" i="11"/>
  <c r="L10" i="11"/>
  <c r="K10" i="11"/>
  <c r="J10" i="11"/>
  <c r="L9" i="11"/>
  <c r="K9" i="11"/>
  <c r="J9" i="11"/>
  <c r="L8" i="11"/>
  <c r="K8" i="11"/>
  <c r="J8" i="11"/>
  <c r="L7" i="11"/>
  <c r="K7" i="11"/>
  <c r="J7" i="11"/>
  <c r="L6" i="11"/>
  <c r="K6" i="11"/>
  <c r="J6" i="11"/>
  <c r="L5" i="11"/>
  <c r="K5" i="11"/>
  <c r="J5" i="11"/>
  <c r="L4" i="11"/>
  <c r="K4" i="11"/>
  <c r="J4" i="11"/>
  <c r="L3" i="11"/>
  <c r="K3" i="11"/>
  <c r="J3" i="11"/>
  <c r="C18" i="5"/>
  <c r="J18" i="5" s="1"/>
  <c r="C17" i="5"/>
  <c r="D17" i="5" s="1"/>
  <c r="E17" i="5" s="1"/>
  <c r="C16" i="5"/>
  <c r="J16" i="5" s="1"/>
  <c r="C13" i="5"/>
  <c r="J13" i="5" s="1"/>
  <c r="C12" i="5"/>
  <c r="J12" i="5"/>
  <c r="L12" i="5" s="1"/>
  <c r="C11" i="5"/>
  <c r="J11" i="5" s="1"/>
  <c r="C6" i="5"/>
  <c r="J6" i="5" s="1"/>
  <c r="C7" i="5"/>
  <c r="J7" i="5" s="1"/>
  <c r="L7" i="5" s="1"/>
  <c r="C8" i="5"/>
  <c r="J8" i="5" s="1"/>
  <c r="C5" i="5"/>
  <c r="J5" i="5" s="1"/>
  <c r="L5" i="5" s="1"/>
  <c r="D13" i="5"/>
  <c r="E13" i="5" s="1"/>
  <c r="D12" i="5"/>
  <c r="E12" i="5" s="1"/>
  <c r="D6" i="5" l="1"/>
  <c r="E6" i="5" s="1"/>
  <c r="D16" i="5"/>
  <c r="E16" i="5" s="1"/>
  <c r="D7" i="5"/>
  <c r="E7" i="5" s="1"/>
  <c r="D18" i="5"/>
  <c r="E18" i="5" s="1"/>
  <c r="J17" i="5"/>
  <c r="L17" i="5" s="1"/>
  <c r="D10" i="5"/>
  <c r="E10" i="5" s="1"/>
  <c r="D5" i="5"/>
  <c r="E5" i="5" s="1"/>
  <c r="D11" i="5"/>
  <c r="E11" i="5" s="1"/>
  <c r="K6" i="5"/>
  <c r="L6" i="5"/>
  <c r="K8" i="5"/>
  <c r="L8" i="5"/>
  <c r="D8" i="5"/>
  <c r="E8" i="5" s="1"/>
  <c r="D15" i="5"/>
  <c r="E15" i="5" s="1"/>
  <c r="L13" i="5"/>
  <c r="K13" i="5"/>
  <c r="L11" i="5"/>
  <c r="K11" i="5"/>
  <c r="L18" i="5"/>
  <c r="K18" i="5"/>
  <c r="L16" i="5"/>
  <c r="K16" i="5"/>
  <c r="K5" i="5"/>
  <c r="K7" i="5"/>
  <c r="K10" i="5"/>
  <c r="K12" i="5"/>
  <c r="K15" i="5"/>
  <c r="K17" i="5" l="1"/>
</calcChain>
</file>

<file path=xl/sharedStrings.xml><?xml version="1.0" encoding="utf-8"?>
<sst xmlns="http://schemas.openxmlformats.org/spreadsheetml/2006/main" count="1109" uniqueCount="410">
  <si>
    <t>for 12 SCH</t>
  </si>
  <si>
    <t>Program</t>
  </si>
  <si>
    <t>Tuition/Fee Rate per SCH</t>
  </si>
  <si>
    <t>Texas Association of Community Colleges</t>
  </si>
  <si>
    <t>Part 1: Contact Information</t>
  </si>
  <si>
    <t>CC District</t>
  </si>
  <si>
    <t>Contact Person</t>
  </si>
  <si>
    <t>Contact's Phone</t>
  </si>
  <si>
    <t>Contact's Email</t>
  </si>
  <si>
    <t>$</t>
  </si>
  <si>
    <t>per $100 assessed valuation</t>
  </si>
  <si>
    <t>FY 2009</t>
  </si>
  <si>
    <t>FY 2010</t>
  </si>
  <si>
    <t>FY 2011</t>
  </si>
  <si>
    <t>FY 2012</t>
  </si>
  <si>
    <t>FY 2013</t>
  </si>
  <si>
    <t>FY 2014</t>
  </si>
  <si>
    <t>FY 2015</t>
  </si>
  <si>
    <t>FY 2016</t>
  </si>
  <si>
    <t>FY 2017</t>
  </si>
  <si>
    <t>FY 2018</t>
  </si>
  <si>
    <t>Select one:</t>
  </si>
  <si>
    <t>Very unlikely</t>
  </si>
  <si>
    <t>Somewhat unlikely</t>
  </si>
  <si>
    <t>Unclear</t>
  </si>
  <si>
    <t>Somewhat likely</t>
  </si>
  <si>
    <t>Very likely</t>
  </si>
  <si>
    <t>I expect it to</t>
  </si>
  <si>
    <t>Increase</t>
  </si>
  <si>
    <t>Decrease</t>
  </si>
  <si>
    <t>by</t>
  </si>
  <si>
    <t>less than 5%</t>
  </si>
  <si>
    <t>5% to 10%</t>
  </si>
  <si>
    <t>10% to 15%</t>
  </si>
  <si>
    <t>more than 15%</t>
  </si>
  <si>
    <t>less than 1 cent</t>
  </si>
  <si>
    <t>1 to 2 cents</t>
  </si>
  <si>
    <t>2-3 cents</t>
  </si>
  <si>
    <t>3-4 cents</t>
  </si>
  <si>
    <t>4-5 cents</t>
  </si>
  <si>
    <t>more than 5 cents</t>
  </si>
  <si>
    <t>capped</t>
  </si>
  <si>
    <t>not capped</t>
  </si>
  <si>
    <t>Part 3: Historical Tax and Valuation</t>
  </si>
  <si>
    <t>Part 4: Tax and Valuation Expectations</t>
  </si>
  <si>
    <t>Action:</t>
  </si>
  <si>
    <t>Year:</t>
  </si>
  <si>
    <t>Outcome:</t>
  </si>
  <si>
    <t>Maintenance tax</t>
  </si>
  <si>
    <t>Annexation</t>
  </si>
  <si>
    <t>Approved</t>
  </si>
  <si>
    <t>Not approved</t>
  </si>
  <si>
    <t>Fiscal Year</t>
  </si>
  <si>
    <t>Entirely</t>
  </si>
  <si>
    <t>Mostly</t>
  </si>
  <si>
    <t>Somewhat</t>
  </si>
  <si>
    <t>A little</t>
  </si>
  <si>
    <t>Not at all</t>
  </si>
  <si>
    <t>confident</t>
  </si>
  <si>
    <t>able</t>
  </si>
  <si>
    <t>Contact's Position</t>
  </si>
  <si>
    <t>Yes</t>
  </si>
  <si>
    <t>No</t>
  </si>
  <si>
    <t>Exemption</t>
  </si>
  <si>
    <t>Deferral</t>
  </si>
  <si>
    <t>Seniors (65+)</t>
  </si>
  <si>
    <t>Disabled</t>
  </si>
  <si>
    <t>Answer Options (hide in final markup)</t>
  </si>
  <si>
    <t>In-District</t>
  </si>
  <si>
    <t>Out-of District</t>
  </si>
  <si>
    <t>Non-Resident</t>
  </si>
  <si>
    <t>per SCH</t>
  </si>
  <si>
    <t>Rate</t>
  </si>
  <si>
    <t>Tuition</t>
  </si>
  <si>
    <t>Fees</t>
  </si>
  <si>
    <t>Maintenance District (if applicable)</t>
  </si>
  <si>
    <t>Part 7: Additional Tuition/Fee Questions</t>
  </si>
  <si>
    <t>If "Yes," please provide a brief explanation, including the amounts charged.</t>
  </si>
  <si>
    <t>all</t>
  </si>
  <si>
    <t>some but not all</t>
  </si>
  <si>
    <t>no</t>
  </si>
  <si>
    <t>dual credit students</t>
  </si>
  <si>
    <t>Student's school district</t>
  </si>
  <si>
    <t>Student's financial need</t>
  </si>
  <si>
    <t>Cost of providing course</t>
  </si>
  <si>
    <t>Student's credit needs</t>
  </si>
  <si>
    <t>Aggregate demand for course</t>
  </si>
  <si>
    <t>Always</t>
  </si>
  <si>
    <t>Sometimes</t>
  </si>
  <si>
    <t>Never</t>
  </si>
  <si>
    <t>1% to 25%</t>
  </si>
  <si>
    <t>26% to 50%</t>
  </si>
  <si>
    <t>51% to 75%</t>
  </si>
  <si>
    <t>76% to 99%</t>
  </si>
  <si>
    <t>If less than 100%: for what percentage of courses do you pay at least some of the instructor's compensation?</t>
  </si>
  <si>
    <t>Student's past performance</t>
  </si>
  <si>
    <t>Established</t>
  </si>
  <si>
    <t>Expires</t>
  </si>
  <si>
    <t>Taxpayers</t>
  </si>
  <si>
    <t>FY 2019</t>
  </si>
  <si>
    <t>FY 2020</t>
  </si>
  <si>
    <t>FY 2021</t>
  </si>
  <si>
    <t>FY 2022</t>
  </si>
  <si>
    <t>FY 2023</t>
  </si>
  <si>
    <t>FY 2024</t>
  </si>
  <si>
    <t>FY 2025</t>
  </si>
  <si>
    <t>FY 2026</t>
  </si>
  <si>
    <t>FY 2027</t>
  </si>
  <si>
    <t>FY 2028</t>
  </si>
  <si>
    <t>Value/other:</t>
  </si>
  <si>
    <t>A.    Abatement</t>
  </si>
  <si>
    <t>B.    Abatement</t>
  </si>
  <si>
    <t>C.    Abatement</t>
  </si>
  <si>
    <t>D.    Abatement</t>
  </si>
  <si>
    <t>E.    Abatement</t>
  </si>
  <si>
    <t>F.    Abatement</t>
  </si>
  <si>
    <t>G.    Abatement</t>
  </si>
  <si>
    <t>H.    Abatement</t>
  </si>
  <si>
    <t>In-district:</t>
  </si>
  <si>
    <t>Out-of-district:</t>
  </si>
  <si>
    <t>Why?</t>
  </si>
  <si>
    <t>Other</t>
  </si>
  <si>
    <t>before FY 2009</t>
  </si>
  <si>
    <t>FY 2029</t>
  </si>
  <si>
    <t>Veterans</t>
  </si>
  <si>
    <t>Business</t>
  </si>
  <si>
    <t>Description/value:</t>
  </si>
  <si>
    <t>3. If your district currently provides any exemptions, deferrals, or other tax abatement options, please describe those options, including year established, current expiration year, applicable taxpayers, and a brief description of main provision and total value (if known). More space is provided at the end of the survey. Feel free to attach a supplemental document.</t>
  </si>
  <si>
    <t>5. If your district/board has attempted (successfully or unsuccessfully) to establish a maintenance tax or change the district boundaries (annexation) since FY 2009, please record the action, the year in which the outcome occurred, and the outcome in the lines below. All columns contain drop-down menus. More space is provided at the end of this survey.</t>
  </si>
  <si>
    <t># of branch campus districts</t>
  </si>
  <si>
    <t>Total taxable value of branch districts</t>
  </si>
  <si>
    <t>Avg branch district tax rate</t>
  </si>
  <si>
    <t>Total branch district tax levy</t>
  </si>
  <si>
    <t>Net taxable value:</t>
  </si>
  <si>
    <t>Effective rate</t>
  </si>
  <si>
    <t>M&amp;O rate</t>
  </si>
  <si>
    <t>Debt Service rate</t>
  </si>
  <si>
    <t>Total rate</t>
  </si>
  <si>
    <t>Rollback rate</t>
  </si>
  <si>
    <t>6. Please record tax information related to any branch campus maintenance districts. If your district has not had any branch campus districts in the last 11 years, please leave this section blank.</t>
  </si>
  <si>
    <t>7. How likely is it that your district/board will pursue the creation of a branch campus maintenance tax district in the next five years?</t>
  </si>
  <si>
    <t>8. How likely is it that your district/board will pursue an annexatiuon in the next five years?</t>
  </si>
  <si>
    <t>Instruction site:</t>
  </si>
  <si>
    <t>types</t>
  </si>
  <si>
    <t>Student</t>
  </si>
  <si>
    <t>In-district</t>
  </si>
  <si>
    <t>Out-of-district</t>
  </si>
  <si>
    <r>
      <t>We charge</t>
    </r>
    <r>
      <rPr>
        <b/>
        <sz val="12"/>
        <color theme="0"/>
        <rFont val="Calibri"/>
        <family val="2"/>
        <scheme val="minor"/>
      </rPr>
      <t xml:space="preserve"> FULL </t>
    </r>
    <r>
      <rPr>
        <sz val="12"/>
        <color theme="0"/>
        <rFont val="Calibri"/>
        <family val="2"/>
        <scheme val="minor"/>
      </rPr>
      <t>tuition &amp; fees for</t>
    </r>
  </si>
  <si>
    <t xml:space="preserve">Thanks for your assistance in collecting this important data! Your accurate responses are critical to our </t>
  </si>
  <si>
    <t>analysis and advocacy efforts in support of Texas community colleges.</t>
  </si>
  <si>
    <r>
      <t xml:space="preserve">21. For about what percentage of dual credit courses taken by </t>
    </r>
    <r>
      <rPr>
        <b/>
        <sz val="12"/>
        <color theme="1"/>
        <rFont val="Calibri"/>
        <family val="2"/>
        <scheme val="minor"/>
      </rPr>
      <t xml:space="preserve">in-district </t>
    </r>
    <r>
      <rPr>
        <sz val="12"/>
        <color theme="1"/>
        <rFont val="Calibri"/>
        <family val="2"/>
        <scheme val="minor"/>
      </rPr>
      <t xml:space="preserve">students does your district pay the instructor's </t>
    </r>
    <r>
      <rPr>
        <b/>
        <sz val="12"/>
        <color theme="1"/>
        <rFont val="Calibri"/>
        <family val="2"/>
        <scheme val="minor"/>
      </rPr>
      <t>entire</t>
    </r>
    <r>
      <rPr>
        <sz val="12"/>
        <color theme="1"/>
        <rFont val="Calibri"/>
        <family val="2"/>
        <scheme val="minor"/>
      </rPr>
      <t xml:space="preserve"> compensation for the course?</t>
    </r>
  </si>
  <si>
    <r>
      <t xml:space="preserve">24. For about what percentage of dual credit courses taken by </t>
    </r>
    <r>
      <rPr>
        <b/>
        <sz val="12"/>
        <color theme="1"/>
        <rFont val="Calibri"/>
        <family val="2"/>
        <scheme val="minor"/>
      </rPr>
      <t>out-of-district</t>
    </r>
    <r>
      <rPr>
        <sz val="12"/>
        <color theme="1"/>
        <rFont val="Calibri"/>
        <family val="2"/>
        <scheme val="minor"/>
      </rPr>
      <t xml:space="preserve"> </t>
    </r>
    <r>
      <rPr>
        <b/>
        <sz val="12"/>
        <color theme="1"/>
        <rFont val="Calibri"/>
        <family val="2"/>
        <scheme val="minor"/>
      </rPr>
      <t xml:space="preserve"> </t>
    </r>
    <r>
      <rPr>
        <sz val="12"/>
        <color theme="1"/>
        <rFont val="Calibri"/>
        <family val="2"/>
        <scheme val="minor"/>
      </rPr>
      <t xml:space="preserve">students does your district pay the instructor's </t>
    </r>
    <r>
      <rPr>
        <b/>
        <sz val="12"/>
        <color theme="1"/>
        <rFont val="Calibri"/>
        <family val="2"/>
        <scheme val="minor"/>
      </rPr>
      <t>entire</t>
    </r>
    <r>
      <rPr>
        <sz val="12"/>
        <color theme="1"/>
        <rFont val="Calibri"/>
        <family val="2"/>
        <scheme val="minor"/>
      </rPr>
      <t xml:space="preserve"> compensation for the course?</t>
    </r>
  </si>
  <si>
    <t>Additional Space for Questions 3, 5, and 17</t>
  </si>
  <si>
    <t>Part 8. Dual Credit Tuition/Fee Policy</t>
  </si>
  <si>
    <t xml:space="preserve">If dual credit tuition/fee charges differ from regular enrollment, please enter the most common rate </t>
  </si>
  <si>
    <t>charged to in-district dual credit students per semester credit hour (SCH):</t>
  </si>
  <si>
    <t>charged to out-of-district dual credit students per SCH:</t>
  </si>
  <si>
    <r>
      <t>25. How likely is it that your district will increase</t>
    </r>
    <r>
      <rPr>
        <b/>
        <sz val="12"/>
        <color theme="1"/>
        <rFont val="Calibri"/>
        <family val="2"/>
        <scheme val="minor"/>
      </rPr>
      <t xml:space="preserve"> </t>
    </r>
    <r>
      <rPr>
        <sz val="12"/>
        <color theme="1"/>
        <rFont val="Calibri"/>
        <family val="2"/>
        <scheme val="minor"/>
      </rPr>
      <t>tuition/fees charged to in- or -out-of-district high school dual credit students within the next five years? Please briefly summarize the reason; it's fine if your answer is not entirely visible.</t>
    </r>
  </si>
  <si>
    <r>
      <t xml:space="preserve">19. Please indicate below whether your district subsidizes dual credit through waivers or grants for all, some, or no </t>
    </r>
    <r>
      <rPr>
        <b/>
        <sz val="12"/>
        <color theme="1"/>
        <rFont val="Calibri"/>
        <family val="2"/>
        <scheme val="minor"/>
      </rPr>
      <t>in-district</t>
    </r>
    <r>
      <rPr>
        <sz val="12"/>
        <color theme="1"/>
        <rFont val="Calibri"/>
        <family val="2"/>
        <scheme val="minor"/>
      </rPr>
      <t xml:space="preserve"> dual credit students. Please answer every line.</t>
    </r>
  </si>
  <si>
    <r>
      <t xml:space="preserve">22. Please indicate below whether your district subsidizes dual credit through waivers or grants for all, some, or no </t>
    </r>
    <r>
      <rPr>
        <b/>
        <sz val="12"/>
        <color theme="1"/>
        <rFont val="Calibri"/>
        <family val="2"/>
        <scheme val="minor"/>
      </rPr>
      <t>out-of-district</t>
    </r>
    <r>
      <rPr>
        <sz val="12"/>
        <color theme="1"/>
        <rFont val="Calibri"/>
        <family val="2"/>
        <scheme val="minor"/>
      </rPr>
      <t xml:space="preserve"> dual credit students. Please answer every line.</t>
    </r>
  </si>
  <si>
    <r>
      <t xml:space="preserve">We cover </t>
    </r>
    <r>
      <rPr>
        <b/>
        <sz val="12"/>
        <color theme="0"/>
        <rFont val="Calibri"/>
        <family val="2"/>
        <scheme val="minor"/>
      </rPr>
      <t>ALL</t>
    </r>
    <r>
      <rPr>
        <sz val="12"/>
        <color theme="0"/>
        <rFont val="Calibri"/>
        <family val="2"/>
        <scheme val="minor"/>
      </rPr>
      <t xml:space="preserve"> tuition &amp; fees for</t>
    </r>
  </si>
  <si>
    <r>
      <t xml:space="preserve">20. When an </t>
    </r>
    <r>
      <rPr>
        <b/>
        <sz val="12"/>
        <color theme="1"/>
        <rFont val="Calibri"/>
        <family val="2"/>
        <scheme val="minor"/>
      </rPr>
      <t>in-district</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</si>
  <si>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r>
      <t xml:space="preserve">23. When an </t>
    </r>
    <r>
      <rPr>
        <b/>
        <sz val="12"/>
        <color theme="1"/>
        <rFont val="Calibri"/>
        <family val="2"/>
        <scheme val="minor"/>
      </rPr>
      <t xml:space="preserve">out-of-district </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</si>
  <si>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t>26. If your district ever makes grants/scholarships available to dual credit students, which of the</t>
  </si>
  <si>
    <t>following sources do you use to fund the grants? Please check all that apply.</t>
  </si>
  <si>
    <t>Endowment</t>
  </si>
  <si>
    <t>Foundation</t>
  </si>
  <si>
    <t>State financial aid programs</t>
  </si>
  <si>
    <t>27. About what percentage of your district's dual credit students are from ISDs with which you have a</t>
  </si>
  <si>
    <r>
      <t xml:space="preserve">9. </t>
    </r>
    <r>
      <rPr>
        <b/>
        <sz val="12"/>
        <color theme="1"/>
        <rFont val="Calibri"/>
        <family val="2"/>
        <scheme val="minor"/>
      </rPr>
      <t>Over the next five years</t>
    </r>
    <r>
      <rPr>
        <sz val="12"/>
        <color theme="1"/>
        <rFont val="Calibri"/>
        <family val="2"/>
        <scheme val="minor"/>
      </rPr>
      <t>, how do you expect your district's property valuation to change?</t>
    </r>
  </si>
  <si>
    <t>cost- or resource-sharing arrangement of any kind?</t>
  </si>
  <si>
    <t>11. Taking into consideration district boundaries, valuations, and rate caps (but not board-determined rates), to what extent is your taxing district able to meet the needs of your service area?</t>
  </si>
  <si>
    <t>12. How confident are you in the adequacy of your current taxing district to meet the needs of your service area over the next five years?</t>
  </si>
  <si>
    <t>FY 2021 Local Revenue Survey</t>
  </si>
  <si>
    <t>Part 2: FY 2021 Tax and Valuation</t>
  </si>
  <si>
    <t>1. What is the certified property valuation of your central taxing district for tax year 2020 (basis for FY 2021 operations)?</t>
  </si>
  <si>
    <t>Gross value:</t>
  </si>
  <si>
    <t>*The "effective" and "rollback" rates are now legally known as the "no-new-revenue" and "voter-approval" rates, respectively.</t>
  </si>
  <si>
    <t>FY 2020 Tax Revenue</t>
  </si>
  <si>
    <t>4. How much total tax revenue did your district collect in the previous fiscal year (FY 2020)?</t>
  </si>
  <si>
    <t>Part 5: Fall 2020 Tuition and Fees</t>
  </si>
  <si>
    <t>Maintenance District (if different)</t>
  </si>
  <si>
    <t>type</t>
  </si>
  <si>
    <r>
      <t xml:space="preserve">10. </t>
    </r>
    <r>
      <rPr>
        <b/>
        <sz val="12"/>
        <color theme="1"/>
        <rFont val="Calibri"/>
        <family val="2"/>
        <scheme val="minor"/>
      </rPr>
      <t>Over the next five years</t>
    </r>
    <r>
      <rPr>
        <sz val="12"/>
        <color theme="1"/>
        <rFont val="Calibri"/>
        <family val="2"/>
        <scheme val="minor"/>
      </rPr>
      <t>, how do you expect your district's total tax rate (per $100) to change?</t>
    </r>
  </si>
  <si>
    <t>13. For Fall 2020, indicate the tuition rates per semester credit hour (SCH) for the student types below. If rates differ based on the location of the instruction site, use the second column for the out-of-district site rates.</t>
  </si>
  <si>
    <t>14. Please enter the total tuition/fee amounts charged to a student enrolled in 12 semester credit hours (SCH) during Fall 2020 for the student types below.  If rates differ based on instruction site location, use the third and fourth column for the out-of-district site rates.</t>
  </si>
  <si>
    <t>15. Enter the Spring 2021 tuition rate per semester credit hour (SCH) for each student type below. If rates differ based on instruction site location, use the second column for the out-of-district rates.</t>
  </si>
  <si>
    <t>16. Enter the total tuition/fee amounts charged to students enrolled in 12 semester credit hours (SCH) during Spring 2020 for each of the student types below. If rates differ based on instruction site location, use the third and fourth columns for the out-of-district site rates.</t>
  </si>
  <si>
    <t>Part 6: Spring 2021 Tuition and Fees</t>
  </si>
  <si>
    <t>Note: provide answers to questions 15 &amp; 16 ONLY if tuition or fees will be different in Spring 2021 than in Fall 2020.  If tuition/fees are the same for Spring 2021, skip to question 17.</t>
  </si>
  <si>
    <t>17. Do Fall 2020 tuition/fee rates differ from the rates reported in Question 15 for any programs (e.g., nursing, career pilot)?</t>
  </si>
  <si>
    <t>If "Yes," please list the programs and enter the Fall 2020 tuition/fee rate per semester credit hour for each program. More space is provided at the end of the survey.</t>
  </si>
  <si>
    <t>18. Does your district charge students who are taking a course for the 3rd time (or more) additional tuition and/or fees?</t>
  </si>
  <si>
    <r>
      <t xml:space="preserve">We </t>
    </r>
    <r>
      <rPr>
        <b/>
        <sz val="12"/>
        <color theme="0"/>
        <rFont val="Calibri"/>
        <family val="2"/>
        <scheme val="minor"/>
      </rPr>
      <t xml:space="preserve">PARTIALLY </t>
    </r>
    <r>
      <rPr>
        <sz val="12"/>
        <color theme="0"/>
        <rFont val="Calibri"/>
        <family val="2"/>
        <scheme val="minor"/>
      </rPr>
      <t>cover tuition &amp; fees</t>
    </r>
  </si>
  <si>
    <t>Whether course is academic or CTE</t>
  </si>
  <si>
    <t>General funds</t>
  </si>
  <si>
    <r>
      <t>Thanks for your help with this survey! If you have any questions, please contact Chris Fernandez at TACC (cfernandez@tacc.org). Please complete this survey by</t>
    </r>
    <r>
      <rPr>
        <b/>
        <sz val="12"/>
        <color theme="1"/>
        <rFont val="Calibri"/>
        <family val="2"/>
        <scheme val="minor"/>
      </rPr>
      <t xml:space="preserve"> Tuesday, December 1, 2020</t>
    </r>
    <r>
      <rPr>
        <sz val="12"/>
        <color theme="1"/>
        <rFont val="Calibri"/>
        <family val="2"/>
        <scheme val="minor"/>
      </rPr>
      <t>.</t>
    </r>
  </si>
  <si>
    <r>
      <t xml:space="preserve">Please email the completed survey to Chris Fernandez at cfernandez@tacc.org by </t>
    </r>
    <r>
      <rPr>
        <b/>
        <sz val="12"/>
        <color theme="1"/>
        <rFont val="Calibri"/>
        <family val="2"/>
        <scheme val="minor"/>
      </rPr>
      <t>Tuesday, December 1st</t>
    </r>
    <r>
      <rPr>
        <sz val="12"/>
        <color theme="1"/>
        <rFont val="Calibri"/>
        <family val="2"/>
        <scheme val="minor"/>
      </rPr>
      <t>. Questions and concerns can be addressed to Chris via email or at 512-476-2572, ext. 204.</t>
    </r>
  </si>
  <si>
    <t>FY 2030</t>
  </si>
  <si>
    <t>after FY 2030</t>
  </si>
  <si>
    <t>2. What are your district's tax rates (per $100 valuation) for FY 2021 (tax year 2020)?</t>
  </si>
  <si>
    <t>Alamo</t>
  </si>
  <si>
    <t>College</t>
  </si>
  <si>
    <t>Alvin</t>
  </si>
  <si>
    <t>Amarillo</t>
  </si>
  <si>
    <t>Angelina</t>
  </si>
  <si>
    <t>Austin</t>
  </si>
  <si>
    <t>Blinn</t>
  </si>
  <si>
    <t>Brazosport</t>
  </si>
  <si>
    <t>Central TX</t>
  </si>
  <si>
    <t>Cisco</t>
  </si>
  <si>
    <t>Clarendon</t>
  </si>
  <si>
    <t>Coastal Bend</t>
  </si>
  <si>
    <t>College of the M</t>
  </si>
  <si>
    <t>Dallas</t>
  </si>
  <si>
    <t>Del Mar</t>
  </si>
  <si>
    <t>El Paso</t>
  </si>
  <si>
    <t>Frank Philips</t>
  </si>
  <si>
    <t>Galveston</t>
  </si>
  <si>
    <t>Grayson</t>
  </si>
  <si>
    <t>Hill</t>
  </si>
  <si>
    <t>Houston</t>
  </si>
  <si>
    <t>$50 base+$48/hr</t>
  </si>
  <si>
    <t>Howard</t>
  </si>
  <si>
    <t>Laredo</t>
  </si>
  <si>
    <t>Lee</t>
  </si>
  <si>
    <t>McLennan</t>
  </si>
  <si>
    <t>Midland</t>
  </si>
  <si>
    <t>Navarro</t>
  </si>
  <si>
    <t>North Central TX</t>
  </si>
  <si>
    <t>Northeast TX</t>
  </si>
  <si>
    <t>Odessa</t>
  </si>
  <si>
    <t>Panola</t>
  </si>
  <si>
    <t>Paris</t>
  </si>
  <si>
    <t>Ranger</t>
  </si>
  <si>
    <t>San Jacinto</t>
  </si>
  <si>
    <t>South Plains</t>
  </si>
  <si>
    <t>South TX</t>
  </si>
  <si>
    <t>Southwest TX</t>
  </si>
  <si>
    <t>Tarrant</t>
  </si>
  <si>
    <t>Temple</t>
  </si>
  <si>
    <t>$100/course</t>
  </si>
  <si>
    <t>Texarkana</t>
  </si>
  <si>
    <t>Texas Southmost</t>
  </si>
  <si>
    <t>Trinity Valley</t>
  </si>
  <si>
    <t>Tyler</t>
  </si>
  <si>
    <t>Vernon</t>
  </si>
  <si>
    <t>Victoria</t>
  </si>
  <si>
    <t>Weatherford</t>
  </si>
  <si>
    <t>Western TX</t>
  </si>
  <si>
    <t>Wharton</t>
  </si>
  <si>
    <t>Difference</t>
  </si>
  <si>
    <t>% Difference</t>
  </si>
  <si>
    <t>Fall 2019</t>
  </si>
  <si>
    <t>%</t>
  </si>
  <si>
    <t>In-District Resident</t>
  </si>
  <si>
    <t>Tuition (12 SCH)</t>
  </si>
  <si>
    <t>Fees (12 SCH)</t>
  </si>
  <si>
    <t>Total (12 SCH)</t>
  </si>
  <si>
    <t>Total per SCH</t>
  </si>
  <si>
    <t>Out-of-District Resident</t>
  </si>
  <si>
    <t>Out-of-District</t>
  </si>
  <si>
    <t>Total</t>
  </si>
  <si>
    <t>Total per</t>
  </si>
  <si>
    <t>College District</t>
  </si>
  <si>
    <t>(12 SCH)</t>
  </si>
  <si>
    <t>SCH</t>
  </si>
  <si>
    <t>Collin</t>
  </si>
  <si>
    <t>Frank Phillips</t>
  </si>
  <si>
    <t>Kilgore</t>
  </si>
  <si>
    <t>Lone Star</t>
  </si>
  <si>
    <t>South Texas</t>
  </si>
  <si>
    <t>State average</t>
  </si>
  <si>
    <t>Fall 2020</t>
  </si>
  <si>
    <t>Fall 2010</t>
  </si>
  <si>
    <t>Fall 2015</t>
  </si>
  <si>
    <t>'10 to '20</t>
  </si>
  <si>
    <t>'15 to '20</t>
  </si>
  <si>
    <r>
      <t xml:space="preserve">Covers </t>
    </r>
    <r>
      <rPr>
        <b/>
        <sz val="12"/>
        <color theme="1"/>
        <rFont val="Calibri"/>
        <family val="2"/>
        <scheme val="minor"/>
      </rPr>
      <t>full</t>
    </r>
    <r>
      <rPr>
        <sz val="12"/>
        <color theme="1"/>
        <rFont val="Calibri"/>
        <family val="2"/>
        <scheme val="minor"/>
      </rPr>
      <t xml:space="preserve"> tuition/fees for</t>
    </r>
    <r>
      <rPr>
        <u/>
        <sz val="12"/>
        <color theme="1"/>
        <rFont val="Calibri (Body)"/>
      </rPr>
      <t xml:space="preserve">   </t>
    </r>
    <r>
      <rPr>
        <sz val="12"/>
        <color theme="1"/>
        <rFont val="Calibri (Body)"/>
      </rPr>
      <t>students</t>
    </r>
  </si>
  <si>
    <r>
      <t xml:space="preserve">Covers </t>
    </r>
    <r>
      <rPr>
        <b/>
        <sz val="12"/>
        <color theme="1"/>
        <rFont val="Calibri"/>
        <family val="2"/>
        <scheme val="minor"/>
      </rPr>
      <t>partial</t>
    </r>
    <r>
      <rPr>
        <sz val="12"/>
        <color theme="1"/>
        <rFont val="Calibri"/>
        <family val="2"/>
        <scheme val="minor"/>
      </rPr>
      <t xml:space="preserve"> tuition/fees for</t>
    </r>
    <r>
      <rPr>
        <u/>
        <sz val="12"/>
        <color theme="1"/>
        <rFont val="Calibri (Body)"/>
      </rPr>
      <t xml:space="preserve">.  </t>
    </r>
    <r>
      <rPr>
        <sz val="12"/>
        <color theme="1"/>
        <rFont val="Calibri"/>
        <family val="2"/>
        <scheme val="minor"/>
      </rPr>
      <t>students</t>
    </r>
  </si>
  <si>
    <r>
      <t xml:space="preserve">Covers </t>
    </r>
    <r>
      <rPr>
        <b/>
        <sz val="12"/>
        <color theme="1"/>
        <rFont val="Calibri"/>
        <family val="2"/>
        <scheme val="minor"/>
      </rPr>
      <t>no</t>
    </r>
    <r>
      <rPr>
        <sz val="12"/>
        <color theme="1"/>
        <rFont val="Calibri"/>
        <family val="2"/>
        <scheme val="minor"/>
      </rPr>
      <t xml:space="preserve"> tuition/fees for</t>
    </r>
    <r>
      <rPr>
        <u/>
        <sz val="12"/>
        <color theme="1"/>
        <rFont val="Calibri (Body)"/>
      </rPr>
      <t xml:space="preserve">.   </t>
    </r>
    <r>
      <rPr>
        <sz val="12"/>
        <color theme="1"/>
        <rFont val="Calibri"/>
        <family val="2"/>
        <scheme val="minor"/>
      </rPr>
      <t>students</t>
    </r>
  </si>
  <si>
    <t>Most common charge per SCH</t>
  </si>
  <si>
    <t>some</t>
  </si>
  <si>
    <t>20. In-district DC criteria</t>
  </si>
  <si>
    <t>If course is academic or CTE</t>
  </si>
  <si>
    <t>Percent Paying Full Instructor Compensation</t>
  </si>
  <si>
    <t>Percent Paying Some Instructor Compensation (of 22 not paying full comp for 100% of courses)</t>
  </si>
  <si>
    <t>Percent of DC courses</t>
  </si>
  <si>
    <t>Percent of colleges</t>
  </si>
  <si>
    <t>100%</t>
  </si>
  <si>
    <t xml:space="preserve">Fall 20 Dual Credit Pricing </t>
  </si>
  <si>
    <t>Current # of BCMD</t>
  </si>
  <si>
    <t>Total taxable value of BCMD</t>
  </si>
  <si>
    <t>Avg BCMD tax rate</t>
  </si>
  <si>
    <t>*</t>
  </si>
  <si>
    <t>Average</t>
  </si>
  <si>
    <t>Net taxable valuation</t>
  </si>
  <si>
    <t>I&amp;S rate</t>
  </si>
  <si>
    <t>FY21 Levy est</t>
  </si>
  <si>
    <t>TOTAL</t>
  </si>
  <si>
    <t>FY2021 Local Property Taxes</t>
  </si>
  <si>
    <t>Central districts only; does not include branch campus maintenance districts</t>
  </si>
  <si>
    <t>Avg M&amp;O rate</t>
  </si>
  <si>
    <t>Avg total rate</t>
  </si>
  <si>
    <t>Total net valuation (billions)</t>
  </si>
  <si>
    <t>Avg valuation (millions)</t>
  </si>
  <si>
    <t>Est total levy (millions)</t>
  </si>
  <si>
    <t>Est avg levy (millions)</t>
  </si>
  <si>
    <t>FY 11</t>
  </si>
  <si>
    <t>FY 13</t>
  </si>
  <si>
    <t>FY 15</t>
  </si>
  <si>
    <t>FY 17</t>
  </si>
  <si>
    <t>FY 19</t>
  </si>
  <si>
    <t>*Preliminary based on TACC survey; prior years are based on THECB official figures</t>
  </si>
  <si>
    <t>Avg I&amp;S rate (&gt;0)</t>
  </si>
  <si>
    <t>Source: THECB Financial Profile data: http://reports.thecb.state.tx.us/approot/carat/fin_profile.htm</t>
  </si>
  <si>
    <t>Per FTSE</t>
  </si>
  <si>
    <t>FICE</t>
  </si>
  <si>
    <t>Size</t>
  </si>
  <si>
    <t>Region</t>
  </si>
  <si>
    <t>State approps</t>
  </si>
  <si>
    <t>Tuition/fees</t>
  </si>
  <si>
    <t>Local tax</t>
  </si>
  <si>
    <t>FTSE</t>
  </si>
  <si>
    <t>Federal</t>
  </si>
  <si>
    <t>Alamo Community College District - 3607</t>
  </si>
  <si>
    <t>Very large</t>
  </si>
  <si>
    <t>South</t>
  </si>
  <si>
    <t>Alvin Community College - 3539</t>
  </si>
  <si>
    <t>Medium</t>
  </si>
  <si>
    <t>Southeast</t>
  </si>
  <si>
    <t>Amarillo College - 3540</t>
  </si>
  <si>
    <t>Large</t>
  </si>
  <si>
    <t>West</t>
  </si>
  <si>
    <t>Angelina College - 6661</t>
  </si>
  <si>
    <t>East</t>
  </si>
  <si>
    <t>Austin Community College - 12015</t>
  </si>
  <si>
    <t>Central</t>
  </si>
  <si>
    <t>Blinn College - 3549</t>
  </si>
  <si>
    <t>Brazosport College - 7857</t>
  </si>
  <si>
    <t>Central Texas College - 4003</t>
  </si>
  <si>
    <t>Cisco Junior College - 3553</t>
  </si>
  <si>
    <t>North</t>
    <phoneticPr fontId="4" type="noConversion"/>
  </si>
  <si>
    <t>Clarendon College - 3554</t>
  </si>
  <si>
    <t>Small</t>
  </si>
  <si>
    <t>West</t>
    <phoneticPr fontId="4" type="noConversion"/>
  </si>
  <si>
    <t>Coastal Bend College - 3546</t>
  </si>
  <si>
    <t>College of the Mainland Community College District - 7096</t>
  </si>
  <si>
    <t>Collin County Community College District - 23614</t>
  </si>
  <si>
    <t>North</t>
  </si>
  <si>
    <t>Dallas County Community College District - 9331</t>
  </si>
  <si>
    <t>Del Mar College - 3563</t>
  </si>
  <si>
    <t>El Paso Community College - 10387</t>
  </si>
  <si>
    <t>Frank Phillips College - 3568</t>
  </si>
  <si>
    <t>Galveston College - 6662</t>
  </si>
  <si>
    <t>Grayson County College - 3570</t>
  </si>
  <si>
    <t>Hill College - 3573</t>
  </si>
  <si>
    <t>Houston Community College System - 10633</t>
  </si>
  <si>
    <t>Howard County Junior College District - 103574</t>
  </si>
  <si>
    <t>Kilgore College - 3580</t>
  </si>
  <si>
    <t>Laredo Community College - 3582</t>
  </si>
  <si>
    <t>Lee College - 3583</t>
  </si>
  <si>
    <t>Lone Star College System District - 11145</t>
  </si>
  <si>
    <t>McLennan Community College - 3590</t>
  </si>
  <si>
    <t>Midland College - 9797</t>
  </si>
  <si>
    <t>Navarro College - 3593</t>
  </si>
  <si>
    <t>Central</t>
    <phoneticPr fontId="4" type="noConversion"/>
  </si>
  <si>
    <t>North Central Texas College - 3558</t>
  </si>
  <si>
    <t>Northeast Texas Community College - 23154</t>
  </si>
  <si>
    <t>Odessa College - 3596</t>
  </si>
  <si>
    <t>Panola College - 3600</t>
  </si>
  <si>
    <t>Paris Junior College - 3601</t>
  </si>
  <si>
    <t>Ranger College - 3603</t>
  </si>
  <si>
    <t>Statewide</t>
  </si>
  <si>
    <t>San Jacinto Community College District - 29137</t>
  </si>
  <si>
    <t>TX Southmost</t>
  </si>
  <si>
    <t>South Plains College - 3611</t>
  </si>
  <si>
    <t>South Texas College District - 31034</t>
  </si>
  <si>
    <t>Southwest Texas Junior College - 3614</t>
  </si>
  <si>
    <t>Tarrant County College District - 3626</t>
  </si>
  <si>
    <t>CoM</t>
  </si>
  <si>
    <t>Temple College - 3627</t>
  </si>
  <si>
    <t>Texarkana College - 3628</t>
  </si>
  <si>
    <t>Texas Southmost College - 3643</t>
  </si>
  <si>
    <t>Trinity Valley Community College - 3572</t>
  </si>
  <si>
    <t>Tyler Junior College - 3648</t>
  </si>
  <si>
    <t>Vernon College - 10060</t>
  </si>
  <si>
    <t>Victoria College, The - 3662</t>
  </si>
  <si>
    <t>South</t>
    <phoneticPr fontId="4" type="noConversion"/>
  </si>
  <si>
    <t>Weatherford College - 3664</t>
  </si>
  <si>
    <t>Western Texas College - 9549</t>
  </si>
  <si>
    <t>Wharton County Junior College - 3668</t>
  </si>
  <si>
    <t>Branch Campus Maintenance Districts</t>
  </si>
  <si>
    <t>Note: Coastal Bend tuition/fees is an outlier figure of questionable reliability</t>
  </si>
  <si>
    <t>All</t>
  </si>
  <si>
    <t>Some</t>
  </si>
  <si>
    <t>Summary</t>
  </si>
  <si>
    <t>Full</t>
  </si>
  <si>
    <t>Partial</t>
  </si>
  <si>
    <t>Students</t>
  </si>
  <si>
    <t>Tuition/fee Coverage</t>
  </si>
  <si>
    <t>AVERAGE</t>
  </si>
  <si>
    <t>$1 to $50</t>
  </si>
  <si>
    <t>&gt;$100</t>
  </si>
  <si>
    <t># of colleges</t>
  </si>
  <si>
    <t>$51 to $100</t>
  </si>
  <si>
    <t>Spring 21</t>
  </si>
  <si>
    <t>Fall 20</t>
  </si>
  <si>
    <t>Statewide average (&gt;0)</t>
  </si>
  <si>
    <t>Thank you for accessing TACC's FY 2021 Local Revenue Survey results. 
Questions/comments about this data and related inquiries should be directed to Chris Fernandez, TACC Director of Policy Analysis, at cfernandez@tacc.org or 512-476-2572.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</si>
</sst>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quot;$&quot;#,##0.00"/>
    <numFmt numFmtId="165" formatCode="_(&quot;$&quot;* #,##0_);_(&quot;$&quot;* \(#,##0\);_(&quot;$&quot;* &quot;-&quot;??_);_(@_)"/>
    <numFmt numFmtId="166" formatCode="0.0%"/>
    <numFmt numFmtId="167" formatCode="&quot;$&quot;#,##0"/>
    <numFmt numFmtId="168" formatCode="_(&quot;$&quot;* #,##0.0000_);_(&quot;$&quot;* \(#,##0.0000\);_(&quot;$&quot;* &quot;-&quot;??_);_(@_)"/>
    <numFmt numFmtId="169" formatCode="_(&quot;$&quot;* #,##0.000000_);_(&quot;$&quot;* \(#,##0.000000\);_(&quot;$&quot;*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rgb="FF0000FF"/>
      <name val="Calibri"/>
      <family val="2"/>
      <scheme val="minor"/>
    </font>
    <font>
      <i/>
      <sz val="12"/>
      <color theme="1"/>
      <name val="Calibri"/>
      <family val="2"/>
      <scheme val="minor"/>
    </font>
    <font>
      <sz val="10"/>
      <name val="Geneva"/>
      <family val="2"/>
    </font>
    <font>
      <u/>
      <sz val="12"/>
      <color theme="11"/>
      <name val="Calibri"/>
      <family val="2"/>
      <scheme val="minor"/>
    </font>
    <font>
      <sz val="14"/>
      <color rgb="FF0000FF"/>
      <name val="Calibri"/>
      <family val="2"/>
      <scheme val="minor"/>
    </font>
    <font>
      <b/>
      <sz val="12"/>
      <color theme="0"/>
      <name val="Calibri"/>
      <family val="2"/>
      <scheme val="minor"/>
    </font>
    <font>
      <sz val="12"/>
      <color theme="0"/>
      <name val="Calibri"/>
      <family val="2"/>
      <scheme val="minor"/>
    </font>
    <font>
      <b/>
      <sz val="14"/>
      <color theme="0"/>
      <name val="Calibri"/>
      <family val="2"/>
      <scheme val="minor"/>
    </font>
    <font>
      <sz val="11"/>
      <color theme="1"/>
      <name val="Calibri"/>
      <family val="2"/>
      <scheme val="minor"/>
    </font>
    <font>
      <u/>
      <sz val="12"/>
      <color theme="1"/>
      <name val="Calibri (Body)"/>
    </font>
    <font>
      <sz val="12"/>
      <color theme="1"/>
      <name val="Calibri (Body)"/>
    </font>
    <font>
      <sz val="12"/>
      <name val="Calibri"/>
      <family val="2"/>
      <scheme val="minor"/>
    </font>
    <font>
      <sz val="8"/>
      <color indexed="8"/>
      <name val="Arial"/>
      <family val="2"/>
    </font>
    <font>
      <sz val="8"/>
      <color rgb="FF000000"/>
      <name val="Arial"/>
      <family val="2"/>
    </font>
    <font>
      <b/>
      <sz val="8"/>
      <color indexed="8"/>
      <name val="Arial"/>
      <family val="2"/>
    </font>
    <font>
      <b/>
      <sz val="12"/>
      <color theme="3" tint="-0.49998474074526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499984740745262"/>
        <bgColor indexed="64"/>
      </patternFill>
    </fill>
  </fills>
  <borders count="3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top style="thin">
        <color auto="1"/>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style="thin">
        <color indexed="64"/>
      </bottom>
      <diagonal/>
    </border>
    <border>
      <left style="medium">
        <color auto="1"/>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right style="thin">
        <color indexed="64"/>
      </right>
      <top/>
      <bottom/>
      <diagonal/>
    </border>
  </borders>
  <cellStyleXfs count="31">
    <xf numFmtId="0" fontId="0" fillId="0" borderId="0"/>
    <xf numFmtId="0" fontId="5"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84">
    <xf numFmtId="0" fontId="0" fillId="0" borderId="0" xfId="0"/>
    <xf numFmtId="0" fontId="0" fillId="2" borderId="0" xfId="0" applyFill="1"/>
    <xf numFmtId="0" fontId="4" fillId="2" borderId="0" xfId="0" applyFont="1" applyFill="1"/>
    <xf numFmtId="0" fontId="2" fillId="2" borderId="0" xfId="0" applyFont="1" applyFill="1"/>
    <xf numFmtId="0" fontId="0" fillId="2" borderId="0" xfId="0" applyFont="1" applyFill="1"/>
    <xf numFmtId="0" fontId="0" fillId="3" borderId="0" xfId="0" applyFill="1"/>
    <xf numFmtId="0" fontId="3" fillId="2" borderId="0" xfId="0" applyFont="1" applyFill="1" applyAlignment="1">
      <alignment horizontal="left" vertical="top" wrapText="1"/>
    </xf>
    <xf numFmtId="0" fontId="0" fillId="0" borderId="0" xfId="0"/>
    <xf numFmtId="0" fontId="0" fillId="0" borderId="0" xfId="0"/>
    <xf numFmtId="0" fontId="2" fillId="0" borderId="0" xfId="0" applyFont="1" applyAlignment="1"/>
    <xf numFmtId="0" fontId="0" fillId="0" borderId="0" xfId="0"/>
    <xf numFmtId="0" fontId="0" fillId="0" borderId="0" xfId="0"/>
    <xf numFmtId="0" fontId="0" fillId="2" borderId="0" xfId="0" applyFill="1" applyAlignment="1">
      <alignment horizontal="right"/>
    </xf>
    <xf numFmtId="0" fontId="0" fillId="0" borderId="0" xfId="0" applyBorder="1"/>
    <xf numFmtId="0" fontId="9" fillId="4" borderId="0" xfId="0" applyFont="1" applyFill="1" applyBorder="1" applyAlignment="1">
      <alignment horizontal="right"/>
    </xf>
    <xf numFmtId="0" fontId="9" fillId="4" borderId="0" xfId="0" applyFont="1" applyFill="1"/>
    <xf numFmtId="0" fontId="9" fillId="4" borderId="0" xfId="0" applyFont="1" applyFill="1" applyAlignment="1">
      <alignment horizontal="right"/>
    </xf>
    <xf numFmtId="0" fontId="9" fillId="4" borderId="0" xfId="0" applyFont="1" applyFill="1" applyAlignment="1">
      <alignment horizontal="center"/>
    </xf>
    <xf numFmtId="0" fontId="9" fillId="4" borderId="14" xfId="0" applyFont="1" applyFill="1" applyBorder="1"/>
    <xf numFmtId="0" fontId="9" fillId="4" borderId="12" xfId="0" applyFont="1" applyFill="1" applyBorder="1"/>
    <xf numFmtId="9" fontId="0" fillId="0" borderId="0" xfId="0" applyNumberFormat="1"/>
    <xf numFmtId="0" fontId="2" fillId="3" borderId="0" xfId="0" applyFont="1" applyFill="1"/>
    <xf numFmtId="0" fontId="0" fillId="2" borderId="23" xfId="0" applyFill="1" applyBorder="1"/>
    <xf numFmtId="0" fontId="0" fillId="2" borderId="0" xfId="0" applyFill="1" applyBorder="1"/>
    <xf numFmtId="0" fontId="0" fillId="2" borderId="24" xfId="0" applyFill="1" applyBorder="1"/>
    <xf numFmtId="0" fontId="0" fillId="2" borderId="0" xfId="0" applyFill="1" applyAlignment="1">
      <alignment horizontal="left"/>
    </xf>
    <xf numFmtId="0" fontId="0" fillId="2" borderId="0" xfId="0" applyFill="1" applyBorder="1" applyAlignment="1">
      <alignment horizontal="right"/>
    </xf>
    <xf numFmtId="0" fontId="2" fillId="2" borderId="0" xfId="0" applyFont="1" applyFill="1" applyBorder="1"/>
    <xf numFmtId="0" fontId="0" fillId="2" borderId="0" xfId="0" applyFont="1" applyFill="1" applyBorder="1" applyAlignment="1">
      <alignment vertical="top" wrapText="1"/>
    </xf>
    <xf numFmtId="0" fontId="3" fillId="2" borderId="0" xfId="0" applyFont="1" applyFill="1" applyBorder="1" applyAlignment="1">
      <alignment vertical="top" wrapText="1"/>
    </xf>
    <xf numFmtId="0" fontId="9" fillId="4" borderId="0" xfId="0" applyFont="1" applyFill="1" applyAlignment="1">
      <alignment horizontal="right"/>
    </xf>
    <xf numFmtId="0" fontId="0" fillId="2" borderId="0" xfId="0" applyFill="1"/>
    <xf numFmtId="0" fontId="9" fillId="4" borderId="20" xfId="0" applyFont="1" applyFill="1" applyBorder="1" applyAlignment="1">
      <alignment horizontal="center"/>
    </xf>
    <xf numFmtId="0" fontId="0" fillId="2" borderId="20" xfId="0" applyFill="1" applyBorder="1" applyAlignment="1">
      <alignment horizontal="left" vertical="top" wrapText="1"/>
    </xf>
    <xf numFmtId="0" fontId="9" fillId="4" borderId="23" xfId="0" applyFont="1" applyFill="1" applyBorder="1" applyAlignment="1">
      <alignment horizontal="right"/>
    </xf>
    <xf numFmtId="0" fontId="8" fillId="4" borderId="11" xfId="0" applyFont="1" applyFill="1" applyBorder="1" applyAlignment="1">
      <alignment horizontal="center"/>
    </xf>
    <xf numFmtId="0" fontId="0" fillId="0" borderId="1" xfId="0" applyBorder="1" applyProtection="1">
      <protection locked="0"/>
    </xf>
    <xf numFmtId="0" fontId="0" fillId="0" borderId="0" xfId="0" applyBorder="1" applyAlignment="1" applyProtection="1">
      <alignment vertical="top"/>
      <protection locked="0"/>
    </xf>
    <xf numFmtId="0" fontId="0" fillId="2" borderId="0" xfId="0" applyFill="1" applyBorder="1" applyProtection="1">
      <protection locked="0"/>
    </xf>
    <xf numFmtId="0" fontId="9" fillId="0" borderId="20" xfId="0" applyFont="1" applyFill="1" applyBorder="1" applyAlignment="1" applyProtection="1">
      <alignment vertical="top"/>
      <protection locked="0"/>
    </xf>
    <xf numFmtId="0" fontId="9" fillId="4" borderId="23" xfId="0" applyFont="1" applyFill="1" applyBorder="1" applyAlignment="1" applyProtection="1">
      <alignment horizontal="right"/>
    </xf>
    <xf numFmtId="0" fontId="0" fillId="2" borderId="23" xfId="0" applyFill="1" applyBorder="1" applyProtection="1"/>
    <xf numFmtId="0" fontId="0" fillId="2" borderId="24" xfId="0" applyFill="1" applyBorder="1" applyProtection="1"/>
    <xf numFmtId="0" fontId="9" fillId="4" borderId="20" xfId="0" applyFont="1" applyFill="1" applyBorder="1" applyAlignment="1" applyProtection="1">
      <alignment horizontal="center"/>
    </xf>
    <xf numFmtId="0" fontId="0" fillId="2" borderId="20" xfId="0" applyFill="1" applyBorder="1" applyAlignment="1" applyProtection="1">
      <alignment horizontal="left" vertical="top" wrapText="1"/>
    </xf>
    <xf numFmtId="0" fontId="0" fillId="0" borderId="1" xfId="0" applyBorder="1" applyAlignment="1" applyProtection="1">
      <alignment horizontal="right"/>
      <protection locked="0"/>
    </xf>
    <xf numFmtId="0" fontId="0" fillId="0" borderId="9" xfId="0" applyBorder="1" applyProtection="1">
      <protection locked="0"/>
    </xf>
    <xf numFmtId="2" fontId="7" fillId="0" borderId="1" xfId="0" applyNumberFormat="1" applyFont="1" applyFill="1" applyBorder="1" applyProtection="1">
      <protection locked="0"/>
    </xf>
    <xf numFmtId="164" fontId="3" fillId="0" borderId="3" xfId="0" applyNumberFormat="1" applyFont="1" applyFill="1" applyBorder="1" applyProtection="1">
      <protection locked="0"/>
    </xf>
    <xf numFmtId="0" fontId="0" fillId="0" borderId="1" xfId="0" applyBorder="1" applyAlignment="1" applyProtection="1">
      <protection locked="0"/>
    </xf>
    <xf numFmtId="0" fontId="0" fillId="0" borderId="1" xfId="0" applyFill="1" applyBorder="1" applyProtection="1">
      <protection locked="0"/>
    </xf>
    <xf numFmtId="0" fontId="0" fillId="0" borderId="0" xfId="0" applyBorder="1" applyProtection="1">
      <protection locked="0"/>
    </xf>
    <xf numFmtId="0" fontId="0" fillId="0" borderId="20" xfId="0" applyFont="1" applyFill="1" applyBorder="1" applyAlignment="1" applyProtection="1">
      <alignment vertical="top"/>
      <protection locked="0"/>
    </xf>
    <xf numFmtId="0" fontId="0" fillId="2" borderId="0" xfId="0" applyFill="1" applyAlignment="1">
      <alignment horizontal="left" vertical="top" wrapText="1"/>
    </xf>
    <xf numFmtId="0" fontId="9" fillId="4" borderId="0" xfId="0" applyFont="1" applyFill="1" applyBorder="1" applyAlignment="1">
      <alignment horizontal="right"/>
    </xf>
    <xf numFmtId="0" fontId="9" fillId="4" borderId="0" xfId="0" applyFont="1" applyFill="1" applyAlignment="1">
      <alignment horizontal="right"/>
    </xf>
    <xf numFmtId="0" fontId="0" fillId="2" borderId="0" xfId="0" applyFill="1"/>
    <xf numFmtId="0" fontId="0" fillId="2" borderId="0" xfId="0" applyFill="1"/>
    <xf numFmtId="0" fontId="0" fillId="0" borderId="0" xfId="0" applyFill="1" applyBorder="1"/>
    <xf numFmtId="0" fontId="2" fillId="2" borderId="15" xfId="0" applyFont="1" applyFill="1" applyBorder="1" applyAlignment="1">
      <alignment horizontal="left" vertical="top" wrapText="1"/>
    </xf>
    <xf numFmtId="0" fontId="0" fillId="0" borderId="9" xfId="0" applyFill="1" applyBorder="1" applyProtection="1">
      <protection locked="0"/>
    </xf>
    <xf numFmtId="0" fontId="2" fillId="2" borderId="16" xfId="0" applyFont="1" applyFill="1" applyBorder="1" applyAlignment="1">
      <alignment horizontal="left" vertical="top" wrapText="1"/>
    </xf>
    <xf numFmtId="44" fontId="0" fillId="0" borderId="1" xfId="29" applyFont="1" applyBorder="1" applyProtection="1">
      <protection locked="0"/>
    </xf>
    <xf numFmtId="0" fontId="2" fillId="2" borderId="12" xfId="0" applyFont="1" applyFill="1" applyBorder="1" applyAlignment="1">
      <alignment horizontal="left" vertical="top" wrapText="1"/>
    </xf>
    <xf numFmtId="0" fontId="2" fillId="2" borderId="0" xfId="0" applyFont="1" applyFill="1" applyAlignment="1">
      <alignment horizontal="right"/>
    </xf>
    <xf numFmtId="0" fontId="2" fillId="2" borderId="1" xfId="0" applyFont="1" applyFill="1" applyBorder="1" applyAlignment="1">
      <alignment horizontal="center"/>
    </xf>
    <xf numFmtId="0" fontId="2" fillId="2" borderId="0" xfId="0" applyFont="1" applyFill="1" applyAlignment="1">
      <alignment horizontal="center"/>
    </xf>
    <xf numFmtId="0" fontId="0" fillId="0" borderId="1" xfId="0" applyFill="1" applyBorder="1"/>
    <xf numFmtId="0" fontId="8" fillId="4" borderId="6" xfId="0" applyFont="1" applyFill="1" applyBorder="1" applyAlignment="1">
      <alignment horizontal="center"/>
    </xf>
    <xf numFmtId="0" fontId="0" fillId="0" borderId="9" xfId="0" applyFill="1" applyBorder="1"/>
    <xf numFmtId="0" fontId="8" fillId="4" borderId="17" xfId="0" applyFont="1" applyFill="1" applyBorder="1" applyAlignment="1">
      <alignment horizontal="center"/>
    </xf>
    <xf numFmtId="0" fontId="0" fillId="2" borderId="0" xfId="0" applyFill="1" applyAlignment="1">
      <alignment vertical="top" wrapText="1"/>
    </xf>
    <xf numFmtId="0" fontId="0" fillId="2" borderId="0" xfId="0" applyFill="1" applyAlignment="1">
      <alignment vertical="top"/>
    </xf>
    <xf numFmtId="0" fontId="0" fillId="2" borderId="0" xfId="0" applyFill="1"/>
    <xf numFmtId="0" fontId="9" fillId="4" borderId="0" xfId="0" applyFont="1" applyFill="1" applyAlignment="1">
      <alignment horizontal="right"/>
    </xf>
    <xf numFmtId="0" fontId="0" fillId="0" borderId="1" xfId="0" applyFill="1" applyBorder="1" applyAlignment="1" applyProtection="1">
      <alignment vertical="top"/>
      <protection locked="0"/>
    </xf>
    <xf numFmtId="44" fontId="0" fillId="0" borderId="31" xfId="29" applyFont="1" applyBorder="1" applyProtection="1">
      <protection locked="0"/>
    </xf>
    <xf numFmtId="0" fontId="9" fillId="4" borderId="20" xfId="0" applyFont="1" applyFill="1" applyBorder="1" applyAlignment="1">
      <alignment horizontal="right"/>
    </xf>
    <xf numFmtId="44" fontId="0" fillId="0" borderId="32" xfId="29" applyFont="1" applyBorder="1" applyProtection="1">
      <protection locked="0"/>
    </xf>
    <xf numFmtId="44" fontId="0" fillId="0" borderId="0" xfId="0" applyNumberFormat="1"/>
    <xf numFmtId="0" fontId="2" fillId="0" borderId="0" xfId="0" applyFont="1"/>
    <xf numFmtId="6" fontId="0" fillId="0" borderId="0" xfId="0" applyNumberFormat="1"/>
    <xf numFmtId="8" fontId="0" fillId="0" borderId="0" xfId="0" applyNumberFormat="1"/>
    <xf numFmtId="0" fontId="0" fillId="0" borderId="18" xfId="0" applyBorder="1"/>
    <xf numFmtId="0" fontId="0" fillId="0" borderId="31" xfId="0" applyBorder="1"/>
    <xf numFmtId="0" fontId="0" fillId="0" borderId="5" xfId="0" applyBorder="1"/>
    <xf numFmtId="0" fontId="2" fillId="0" borderId="33" xfId="0" applyFont="1" applyBorder="1"/>
    <xf numFmtId="0" fontId="0" fillId="0" borderId="5" xfId="0" applyBorder="1" applyAlignment="1">
      <alignment horizontal="center"/>
    </xf>
    <xf numFmtId="0" fontId="0" fillId="0" borderId="34" xfId="0" applyBorder="1" applyAlignment="1">
      <alignment horizontal="center"/>
    </xf>
    <xf numFmtId="0" fontId="2" fillId="0" borderId="5" xfId="0" quotePrefix="1" applyFont="1" applyBorder="1"/>
    <xf numFmtId="0" fontId="2" fillId="0" borderId="34" xfId="0" quotePrefix="1" applyFont="1" applyBorder="1"/>
    <xf numFmtId="0" fontId="2" fillId="0" borderId="18" xfId="0" applyFont="1" applyBorder="1"/>
    <xf numFmtId="0" fontId="0" fillId="0" borderId="11" xfId="0" applyBorder="1"/>
    <xf numFmtId="0" fontId="0" fillId="0" borderId="5" xfId="0" applyBorder="1" applyAlignment="1">
      <alignment horizontal="right"/>
    </xf>
    <xf numFmtId="165" fontId="0" fillId="0" borderId="33" xfId="29" applyNumberFormat="1" applyFont="1" applyBorder="1"/>
    <xf numFmtId="165" fontId="0" fillId="0" borderId="5" xfId="0" applyNumberFormat="1" applyBorder="1"/>
    <xf numFmtId="166" fontId="0" fillId="0" borderId="34" xfId="30" applyNumberFormat="1" applyFont="1" applyBorder="1"/>
    <xf numFmtId="9" fontId="0" fillId="0" borderId="5" xfId="30" applyFont="1" applyBorder="1" applyAlignment="1">
      <alignment horizontal="center"/>
    </xf>
    <xf numFmtId="9" fontId="0" fillId="0" borderId="34" xfId="30" applyFont="1" applyBorder="1" applyAlignment="1">
      <alignment horizontal="center"/>
    </xf>
    <xf numFmtId="0" fontId="0" fillId="0" borderId="29" xfId="0" applyBorder="1" applyAlignment="1">
      <alignment horizontal="right"/>
    </xf>
    <xf numFmtId="165" fontId="0" fillId="0" borderId="16" xfId="29" applyNumberFormat="1" applyFont="1" applyBorder="1"/>
    <xf numFmtId="165" fontId="0" fillId="0" borderId="29" xfId="0" applyNumberFormat="1" applyBorder="1"/>
    <xf numFmtId="166" fontId="0" fillId="0" borderId="13" xfId="30" applyNumberFormat="1" applyFont="1" applyBorder="1"/>
    <xf numFmtId="9" fontId="0" fillId="0" borderId="29" xfId="30" applyFont="1" applyBorder="1" applyAlignment="1">
      <alignment horizontal="center"/>
    </xf>
    <xf numFmtId="9" fontId="0" fillId="0" borderId="13" xfId="30" applyFont="1" applyBorder="1" applyAlignment="1">
      <alignment horizontal="center"/>
    </xf>
    <xf numFmtId="0" fontId="2" fillId="0" borderId="5" xfId="0" applyFont="1" applyBorder="1"/>
    <xf numFmtId="0" fontId="0" fillId="0" borderId="34" xfId="0" applyBorder="1"/>
    <xf numFmtId="165" fontId="0" fillId="0" borderId="31" xfId="29" applyNumberFormat="1" applyFont="1" applyBorder="1"/>
    <xf numFmtId="9" fontId="0" fillId="0" borderId="6" xfId="30" applyFont="1" applyBorder="1" applyAlignment="1">
      <alignment horizontal="center"/>
    </xf>
    <xf numFmtId="9" fontId="0" fillId="0" borderId="11" xfId="30" applyFont="1" applyBorder="1" applyAlignment="1">
      <alignment horizontal="center"/>
    </xf>
    <xf numFmtId="9" fontId="0" fillId="0" borderId="0" xfId="30" applyFont="1" applyAlignment="1">
      <alignment horizontal="center"/>
    </xf>
    <xf numFmtId="0" fontId="0" fillId="0" borderId="0" xfId="0" applyAlignment="1">
      <alignment horizontal="center"/>
    </xf>
    <xf numFmtId="0" fontId="2" fillId="0" borderId="29" xfId="0" applyFont="1" applyBorder="1"/>
    <xf numFmtId="0" fontId="0" fillId="0" borderId="29"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165" fontId="0" fillId="0" borderId="18" xfId="0" applyNumberFormat="1" applyBorder="1"/>
    <xf numFmtId="165" fontId="0" fillId="0" borderId="6" xfId="0" applyNumberFormat="1" applyBorder="1"/>
    <xf numFmtId="165" fontId="0" fillId="0" borderId="11" xfId="0" applyNumberFormat="1" applyBorder="1"/>
    <xf numFmtId="165" fontId="0" fillId="0" borderId="0" xfId="0" applyNumberFormat="1"/>
    <xf numFmtId="165" fontId="0" fillId="0" borderId="34" xfId="0" applyNumberFormat="1" applyBorder="1"/>
    <xf numFmtId="0" fontId="0" fillId="0" borderId="29" xfId="0" applyBorder="1"/>
    <xf numFmtId="165" fontId="0" fillId="0" borderId="2" xfId="0" applyNumberFormat="1" applyBorder="1"/>
    <xf numFmtId="165" fontId="0" fillId="0" borderId="13" xfId="0" applyNumberFormat="1" applyBorder="1"/>
    <xf numFmtId="0" fontId="2" fillId="0" borderId="3" xfId="0" applyFont="1" applyBorder="1"/>
    <xf numFmtId="165" fontId="2" fillId="0" borderId="3" xfId="0" applyNumberFormat="1" applyFont="1" applyBorder="1"/>
    <xf numFmtId="165" fontId="2" fillId="0" borderId="7" xfId="0" applyNumberFormat="1" applyFont="1" applyBorder="1"/>
    <xf numFmtId="165" fontId="2" fillId="0" borderId="4" xfId="0" applyNumberFormat="1" applyFont="1" applyBorder="1"/>
    <xf numFmtId="0" fontId="4" fillId="0" borderId="0" xfId="0" applyFont="1"/>
    <xf numFmtId="0" fontId="0" fillId="0" borderId="0" xfId="0" applyFont="1"/>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11" xfId="0" applyBorder="1" applyAlignment="1">
      <alignment horizontal="center" wrapText="1"/>
    </xf>
    <xf numFmtId="0" fontId="0" fillId="0" borderId="6" xfId="0" applyBorder="1"/>
    <xf numFmtId="167" fontId="0" fillId="0" borderId="31" xfId="0" applyNumberFormat="1" applyBorder="1"/>
    <xf numFmtId="0" fontId="0" fillId="0" borderId="33" xfId="0" applyBorder="1"/>
    <xf numFmtId="167" fontId="0" fillId="0" borderId="33" xfId="0" applyNumberFormat="1" applyBorder="1"/>
    <xf numFmtId="0" fontId="0" fillId="0" borderId="16" xfId="0" applyBorder="1"/>
    <xf numFmtId="0" fontId="0" fillId="0" borderId="2" xfId="0" applyBorder="1"/>
    <xf numFmtId="0" fontId="0" fillId="0" borderId="13" xfId="0" applyBorder="1"/>
    <xf numFmtId="167" fontId="0" fillId="0" borderId="16" xfId="0" applyNumberFormat="1" applyBorder="1"/>
    <xf numFmtId="0" fontId="2" fillId="0" borderId="2" xfId="0" applyFont="1" applyBorder="1" applyAlignment="1">
      <alignment wrapText="1"/>
    </xf>
    <xf numFmtId="0" fontId="2" fillId="0" borderId="34" xfId="0" applyFont="1" applyBorder="1"/>
    <xf numFmtId="9" fontId="0" fillId="0" borderId="0" xfId="30" applyFont="1"/>
    <xf numFmtId="0" fontId="2" fillId="0" borderId="13" xfId="0" applyFont="1" applyBorder="1"/>
    <xf numFmtId="0" fontId="2" fillId="0" borderId="2" xfId="0" applyFont="1" applyBorder="1"/>
    <xf numFmtId="9" fontId="2" fillId="0" borderId="34" xfId="0" applyNumberFormat="1" applyFont="1" applyBorder="1" applyAlignment="1">
      <alignment horizontal="left"/>
    </xf>
    <xf numFmtId="0" fontId="2" fillId="0" borderId="34" xfId="0" applyFont="1" applyBorder="1" applyAlignment="1">
      <alignment horizontal="left"/>
    </xf>
    <xf numFmtId="0" fontId="2" fillId="0" borderId="34" xfId="0" quotePrefix="1" applyFont="1" applyBorder="1" applyAlignment="1">
      <alignment horizontal="left"/>
    </xf>
    <xf numFmtId="0" fontId="2" fillId="0" borderId="7" xfId="0" applyFont="1" applyBorder="1"/>
    <xf numFmtId="0" fontId="2" fillId="0" borderId="4" xfId="0" applyFont="1" applyBorder="1"/>
    <xf numFmtId="165" fontId="0" fillId="0" borderId="0" xfId="29" applyNumberFormat="1" applyFont="1"/>
    <xf numFmtId="165" fontId="0" fillId="0" borderId="2" xfId="29" applyNumberFormat="1" applyFont="1" applyBorder="1"/>
    <xf numFmtId="44" fontId="0" fillId="0" borderId="0" xfId="29" applyFont="1"/>
    <xf numFmtId="0" fontId="2" fillId="0" borderId="6" xfId="0" applyFont="1" applyBorder="1"/>
    <xf numFmtId="165" fontId="2" fillId="0" borderId="6" xfId="29" applyNumberFormat="1" applyFont="1" applyBorder="1"/>
    <xf numFmtId="168" fontId="0" fillId="0" borderId="0" xfId="29" applyNumberFormat="1" applyFont="1"/>
    <xf numFmtId="0" fontId="0" fillId="2" borderId="18" xfId="0" applyFill="1" applyBorder="1"/>
    <xf numFmtId="165" fontId="0" fillId="0" borderId="0" xfId="29" applyNumberFormat="1" applyFont="1" applyBorder="1"/>
    <xf numFmtId="169" fontId="0" fillId="0" borderId="0" xfId="29" applyNumberFormat="1" applyFont="1" applyBorder="1"/>
    <xf numFmtId="169" fontId="0" fillId="0" borderId="0" xfId="0" applyNumberFormat="1" applyBorder="1"/>
    <xf numFmtId="165" fontId="0" fillId="0" borderId="34" xfId="29" applyNumberFormat="1" applyFont="1" applyBorder="1"/>
    <xf numFmtId="0" fontId="2" fillId="0" borderId="18" xfId="0" applyFont="1" applyBorder="1" applyAlignment="1">
      <alignment horizontal="right"/>
    </xf>
    <xf numFmtId="165" fontId="2" fillId="0" borderId="6" xfId="0" applyNumberFormat="1" applyFont="1" applyBorder="1"/>
    <xf numFmtId="169" fontId="2" fillId="2" borderId="6" xfId="0" applyNumberFormat="1" applyFont="1" applyFill="1" applyBorder="1"/>
    <xf numFmtId="165" fontId="2" fillId="0" borderId="11" xfId="0" applyNumberFormat="1" applyFont="1" applyBorder="1"/>
    <xf numFmtId="0" fontId="2" fillId="2" borderId="29" xfId="0" applyFont="1" applyFill="1" applyBorder="1"/>
    <xf numFmtId="0" fontId="2" fillId="2" borderId="2" xfId="0" applyFont="1" applyFill="1" applyBorder="1"/>
    <xf numFmtId="0" fontId="2" fillId="2" borderId="13" xfId="0" applyFont="1" applyFill="1" applyBorder="1"/>
    <xf numFmtId="165" fontId="0" fillId="0" borderId="6" xfId="29" applyNumberFormat="1" applyFont="1" applyBorder="1"/>
    <xf numFmtId="169" fontId="0" fillId="0" borderId="6" xfId="29" applyNumberFormat="1" applyFont="1" applyBorder="1"/>
    <xf numFmtId="169" fontId="0" fillId="0" borderId="6" xfId="0" applyNumberFormat="1" applyBorder="1"/>
    <xf numFmtId="165" fontId="0" fillId="0" borderId="11" xfId="29" applyNumberFormat="1" applyFont="1" applyBorder="1"/>
    <xf numFmtId="169" fontId="0" fillId="0" borderId="2" xfId="29" applyNumberFormat="1" applyFont="1" applyBorder="1"/>
    <xf numFmtId="169" fontId="0" fillId="0" borderId="2" xfId="0" applyNumberFormat="1" applyBorder="1"/>
    <xf numFmtId="165" fontId="0" fillId="0" borderId="13" xfId="29" applyNumberFormat="1" applyFont="1" applyBorder="1"/>
    <xf numFmtId="0" fontId="8" fillId="5" borderId="0" xfId="0" applyFont="1" applyFill="1" applyAlignment="1">
      <alignment horizontal="center"/>
    </xf>
    <xf numFmtId="0" fontId="9" fillId="5" borderId="0" xfId="0" applyFont="1" applyFill="1" applyAlignment="1">
      <alignment horizontal="right"/>
    </xf>
    <xf numFmtId="0" fontId="2" fillId="5" borderId="0" xfId="0" applyFont="1" applyFill="1"/>
    <xf numFmtId="0" fontId="14" fillId="0" borderId="0" xfId="0" applyFont="1"/>
    <xf numFmtId="0" fontId="15" fillId="0" borderId="0" xfId="0" applyFont="1"/>
    <xf numFmtId="8" fontId="16" fillId="0" borderId="0" xfId="0" applyNumberFormat="1" applyFont="1"/>
    <xf numFmtId="0" fontId="16" fillId="0" borderId="0" xfId="0" applyFont="1"/>
    <xf numFmtId="166" fontId="0" fillId="0" borderId="0" xfId="30" applyNumberFormat="1" applyFont="1"/>
    <xf numFmtId="0" fontId="17" fillId="0" borderId="0" xfId="0" applyFont="1"/>
    <xf numFmtId="167" fontId="0" fillId="0" borderId="0" xfId="0" applyNumberFormat="1"/>
    <xf numFmtId="0" fontId="0" fillId="0" borderId="34" xfId="0" applyFill="1" applyBorder="1"/>
    <xf numFmtId="6" fontId="0" fillId="0" borderId="2" xfId="0" applyNumberFormat="1" applyBorder="1"/>
    <xf numFmtId="0" fontId="0" fillId="0" borderId="2" xfId="0" applyFont="1" applyBorder="1"/>
    <xf numFmtId="1" fontId="0" fillId="0" borderId="0" xfId="0" applyNumberFormat="1"/>
    <xf numFmtId="165" fontId="0" fillId="0" borderId="0" xfId="0" applyNumberFormat="1" applyBorder="1"/>
    <xf numFmtId="0" fontId="2" fillId="0" borderId="18" xfId="0" applyFont="1" applyBorder="1" applyAlignment="1">
      <alignment horizontal="center"/>
    </xf>
    <xf numFmtId="0" fontId="2" fillId="0" borderId="6" xfId="0" applyFont="1" applyBorder="1" applyAlignment="1">
      <alignment horizontal="center"/>
    </xf>
    <xf numFmtId="0" fontId="2" fillId="0" borderId="11" xfId="0" applyFont="1" applyBorder="1" applyAlignment="1">
      <alignment horizontal="center"/>
    </xf>
    <xf numFmtId="0" fontId="0" fillId="0" borderId="0" xfId="0" applyAlignment="1">
      <alignment horizontal="center"/>
    </xf>
    <xf numFmtId="0" fontId="0" fillId="0" borderId="0" xfId="0" applyAlignment="1">
      <alignment horizontal="left" wrapText="1"/>
    </xf>
    <xf numFmtId="0" fontId="2" fillId="2" borderId="6" xfId="0" applyFont="1" applyFill="1" applyBorder="1" applyAlignment="1">
      <alignment horizontal="center"/>
    </xf>
    <xf numFmtId="0" fontId="2" fillId="2" borderId="11" xfId="0" applyFont="1" applyFill="1" applyBorder="1" applyAlignment="1">
      <alignment horizontal="center"/>
    </xf>
    <xf numFmtId="0" fontId="4" fillId="2" borderId="2" xfId="0" applyFont="1" applyFill="1" applyBorder="1" applyAlignment="1">
      <alignment horizontal="center"/>
    </xf>
    <xf numFmtId="2" fontId="7" fillId="0" borderId="3" xfId="0" applyNumberFormat="1" applyFont="1" applyFill="1" applyBorder="1" applyAlignment="1" applyProtection="1">
      <alignment horizontal="center"/>
      <protection locked="0"/>
    </xf>
    <xf numFmtId="2" fontId="7" fillId="0" borderId="4" xfId="0" applyNumberFormat="1" applyFont="1" applyFill="1" applyBorder="1" applyAlignment="1" applyProtection="1">
      <alignment horizontal="center"/>
      <protection locked="0"/>
    </xf>
    <xf numFmtId="164" fontId="3" fillId="0" borderId="1" xfId="0" applyNumberFormat="1" applyFont="1" applyFill="1" applyBorder="1" applyAlignment="1" applyProtection="1">
      <alignment horizontal="center"/>
      <protection locked="0"/>
    </xf>
    <xf numFmtId="0" fontId="2" fillId="2" borderId="3" xfId="0" applyFont="1" applyFill="1" applyBorder="1" applyAlignment="1">
      <alignment horizontal="center" vertical="top" wrapText="1"/>
    </xf>
    <xf numFmtId="0" fontId="2" fillId="2" borderId="7" xfId="0" applyFont="1" applyFill="1" applyBorder="1" applyAlignment="1">
      <alignment horizontal="center" vertical="top" wrapText="1"/>
    </xf>
    <xf numFmtId="44" fontId="0" fillId="0" borderId="3" xfId="29" applyFont="1" applyFill="1" applyBorder="1" applyAlignment="1" applyProtection="1">
      <alignment horizontal="center"/>
      <protection locked="0"/>
    </xf>
    <xf numFmtId="44" fontId="0" fillId="0" borderId="4" xfId="29" applyFont="1" applyFill="1" applyBorder="1" applyAlignment="1" applyProtection="1">
      <alignment horizontal="center"/>
      <protection locked="0"/>
    </xf>
    <xf numFmtId="0" fontId="2" fillId="2" borderId="30"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0" fontId="0" fillId="2" borderId="3" xfId="0" applyFill="1" applyBorder="1" applyAlignment="1">
      <alignment horizontal="center" vertical="top"/>
    </xf>
    <xf numFmtId="0" fontId="0" fillId="2" borderId="7" xfId="0" applyFill="1" applyBorder="1" applyAlignment="1">
      <alignment horizontal="center" vertical="top"/>
    </xf>
    <xf numFmtId="0" fontId="0" fillId="2" borderId="4" xfId="0" applyFill="1" applyBorder="1" applyAlignment="1">
      <alignment horizontal="center" vertical="top"/>
    </xf>
    <xf numFmtId="0" fontId="8" fillId="4" borderId="18" xfId="0" applyFont="1" applyFill="1" applyBorder="1" applyAlignment="1">
      <alignment horizontal="center"/>
    </xf>
    <xf numFmtId="0" fontId="8" fillId="4" borderId="6" xfId="0" applyFont="1" applyFill="1" applyBorder="1" applyAlignment="1">
      <alignment horizontal="center"/>
    </xf>
    <xf numFmtId="0" fontId="8" fillId="4" borderId="0" xfId="0" applyFont="1" applyFill="1" applyAlignment="1">
      <alignment horizontal="center"/>
    </xf>
    <xf numFmtId="0" fontId="9" fillId="4" borderId="0" xfId="0" applyFont="1" applyFill="1" applyBorder="1" applyAlignment="1">
      <alignment horizontal="right"/>
    </xf>
    <xf numFmtId="0" fontId="2" fillId="2" borderId="1" xfId="0" applyFont="1" applyFill="1" applyBorder="1" applyAlignment="1">
      <alignment horizontal="center"/>
    </xf>
    <xf numFmtId="0" fontId="0" fillId="0" borderId="0" xfId="0" applyFill="1" applyAlignment="1">
      <alignment vertical="top" wrapText="1"/>
    </xf>
    <xf numFmtId="0" fontId="0" fillId="0" borderId="3" xfId="0" applyBorder="1" applyAlignment="1" applyProtection="1">
      <alignment horizontal="right"/>
      <protection locked="0"/>
    </xf>
    <xf numFmtId="0" fontId="0" fillId="0" borderId="4" xfId="0" applyBorder="1" applyAlignment="1" applyProtection="1">
      <alignment horizontal="right"/>
      <protection locked="0"/>
    </xf>
    <xf numFmtId="0" fontId="8" fillId="4" borderId="2" xfId="0" applyFont="1" applyFill="1" applyBorder="1" applyAlignment="1">
      <alignment horizontal="center"/>
    </xf>
    <xf numFmtId="0" fontId="10" fillId="4" borderId="0" xfId="0" applyFont="1" applyFill="1" applyAlignment="1">
      <alignment horizontal="center"/>
    </xf>
    <xf numFmtId="0" fontId="0" fillId="0" borderId="18"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9" fillId="4" borderId="21" xfId="0" applyFont="1" applyFill="1" applyBorder="1" applyAlignment="1">
      <alignment horizontal="center" vertical="top"/>
    </xf>
    <xf numFmtId="0" fontId="9" fillId="4" borderId="22" xfId="0" applyFont="1" applyFill="1" applyBorder="1" applyAlignment="1">
      <alignment horizontal="center" vertical="top"/>
    </xf>
    <xf numFmtId="0" fontId="9" fillId="4" borderId="19" xfId="0" applyFont="1" applyFill="1" applyBorder="1" applyAlignment="1">
      <alignment horizontal="center"/>
    </xf>
    <xf numFmtId="0" fontId="9" fillId="4" borderId="20" xfId="0" applyFont="1" applyFill="1" applyBorder="1" applyAlignment="1">
      <alignment horizontal="center"/>
    </xf>
    <xf numFmtId="0" fontId="0" fillId="0" borderId="23" xfId="0"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2"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9" fillId="4" borderId="19" xfId="0" applyFont="1" applyFill="1" applyBorder="1" applyAlignment="1" applyProtection="1">
      <alignment horizontal="center"/>
    </xf>
    <xf numFmtId="0" fontId="9" fillId="4" borderId="20" xfId="0" applyFont="1" applyFill="1" applyBorder="1" applyAlignment="1" applyProtection="1">
      <alignment horizontal="center"/>
    </xf>
    <xf numFmtId="44" fontId="8" fillId="0" borderId="3" xfId="29" applyFont="1" applyFill="1" applyBorder="1" applyAlignment="1" applyProtection="1">
      <alignment horizontal="center"/>
      <protection locked="0"/>
    </xf>
    <xf numFmtId="44" fontId="8" fillId="0" borderId="4" xfId="29" applyFont="1" applyFill="1" applyBorder="1" applyAlignment="1" applyProtection="1">
      <alignment horizontal="center"/>
      <protection locked="0"/>
    </xf>
    <xf numFmtId="0" fontId="0" fillId="2" borderId="0" xfId="0" applyFill="1" applyBorder="1" applyAlignment="1">
      <alignment horizontal="left" vertical="top" wrapText="1"/>
    </xf>
    <xf numFmtId="0" fontId="0" fillId="2" borderId="2" xfId="0"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44" fontId="0" fillId="0" borderId="3" xfId="29" applyFont="1" applyBorder="1" applyAlignment="1" applyProtection="1">
      <alignment horizontal="center"/>
      <protection locked="0"/>
    </xf>
    <xf numFmtId="44" fontId="0" fillId="0" borderId="4" xfId="29" applyFont="1" applyBorder="1" applyAlignment="1" applyProtection="1">
      <alignment horizontal="center"/>
      <protection locked="0"/>
    </xf>
    <xf numFmtId="0" fontId="0" fillId="2" borderId="0" xfId="0" applyFill="1" applyAlignment="1">
      <alignment horizontal="left"/>
    </xf>
    <xf numFmtId="0" fontId="0" fillId="0" borderId="3" xfId="0" applyBorder="1" applyProtection="1">
      <protection locked="0"/>
    </xf>
    <xf numFmtId="0" fontId="0" fillId="0" borderId="4" xfId="0" applyBorder="1" applyProtection="1">
      <protection locked="0"/>
    </xf>
    <xf numFmtId="0" fontId="0" fillId="2" borderId="0" xfId="0" applyFill="1" applyAlignment="1">
      <alignment horizontal="left" vertical="top"/>
    </xf>
    <xf numFmtId="0" fontId="3" fillId="0" borderId="1" xfId="0" applyFont="1" applyFill="1" applyBorder="1" applyAlignment="1" applyProtection="1">
      <alignment horizontal="left"/>
      <protection locked="0"/>
    </xf>
    <xf numFmtId="0" fontId="3" fillId="0" borderId="3" xfId="0" applyFont="1" applyFill="1" applyBorder="1" applyAlignment="1" applyProtection="1">
      <alignment horizontal="center"/>
      <protection locked="0"/>
    </xf>
    <xf numFmtId="0" fontId="3" fillId="0" borderId="4"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9" fillId="4" borderId="0" xfId="0" applyFont="1" applyFill="1" applyAlignment="1">
      <alignment horizontal="right"/>
    </xf>
    <xf numFmtId="0" fontId="9" fillId="4" borderId="0" xfId="0" applyFont="1" applyFill="1" applyAlignment="1">
      <alignment horizontal="right" vertical="top" wrapText="1"/>
    </xf>
    <xf numFmtId="0" fontId="0" fillId="0" borderId="1" xfId="0" applyFill="1" applyBorder="1" applyAlignment="1" applyProtection="1">
      <alignment horizontal="center" vertical="top"/>
      <protection locked="0"/>
    </xf>
    <xf numFmtId="0" fontId="9" fillId="4" borderId="0" xfId="0" applyFont="1" applyFill="1" applyAlignment="1">
      <alignment horizontal="left" vertical="top" wrapText="1"/>
    </xf>
    <xf numFmtId="0" fontId="9" fillId="4" borderId="0" xfId="0" applyFont="1" applyFill="1" applyAlignment="1">
      <alignment horizontal="right" vertical="top"/>
    </xf>
    <xf numFmtId="0" fontId="0" fillId="2" borderId="0" xfId="0" applyFill="1" applyAlignment="1">
      <alignment wrapText="1"/>
    </xf>
    <xf numFmtId="0" fontId="8" fillId="4" borderId="1" xfId="0" applyFont="1" applyFill="1" applyBorder="1" applyAlignment="1">
      <alignment horizontal="center"/>
    </xf>
    <xf numFmtId="0" fontId="0" fillId="2" borderId="25" xfId="0" applyFill="1" applyBorder="1" applyAlignment="1">
      <alignment horizontal="left" vertical="top" wrapText="1"/>
    </xf>
    <xf numFmtId="0" fontId="9" fillId="4" borderId="21" xfId="0" applyFont="1" applyFill="1" applyBorder="1" applyAlignment="1" applyProtection="1">
      <alignment horizontal="center" vertical="top"/>
    </xf>
    <xf numFmtId="0" fontId="9" fillId="4" borderId="22" xfId="0" applyFont="1" applyFill="1" applyBorder="1" applyAlignment="1" applyProtection="1">
      <alignment horizontal="center" vertical="top"/>
    </xf>
    <xf numFmtId="44" fontId="0" fillId="0" borderId="3" xfId="29" applyFont="1" applyBorder="1" applyProtection="1">
      <protection locked="0"/>
    </xf>
    <xf numFmtId="44" fontId="0" fillId="0" borderId="4" xfId="29" applyFont="1" applyBorder="1" applyProtection="1">
      <protection locked="0"/>
    </xf>
    <xf numFmtId="0" fontId="11" fillId="2" borderId="0" xfId="0" applyFont="1" applyFill="1" applyAlignment="1">
      <alignment horizontal="left" vertical="top" wrapText="1"/>
    </xf>
    <xf numFmtId="0" fontId="0" fillId="0" borderId="3" xfId="0" applyBorder="1" applyAlignment="1" applyProtection="1">
      <alignment horizontal="left"/>
      <protection locked="0"/>
    </xf>
    <xf numFmtId="0" fontId="0" fillId="0" borderId="7" xfId="0" applyBorder="1" applyAlignment="1" applyProtection="1">
      <alignment horizontal="left"/>
      <protection locked="0"/>
    </xf>
    <xf numFmtId="0" fontId="0" fillId="0" borderId="4" xfId="0" applyBorder="1" applyAlignment="1" applyProtection="1">
      <alignment horizontal="left"/>
      <protection locked="0"/>
    </xf>
    <xf numFmtId="0" fontId="0" fillId="2" borderId="0" xfId="0" applyFill="1"/>
    <xf numFmtId="0" fontId="0" fillId="0" borderId="18"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0" fillId="0" borderId="29" xfId="0" applyFill="1" applyBorder="1" applyAlignment="1" applyProtection="1">
      <alignment horizontal="left" vertical="top" wrapText="1"/>
      <protection locked="0"/>
    </xf>
    <xf numFmtId="0" fontId="0" fillId="0" borderId="2" xfId="0" applyFill="1" applyBorder="1" applyAlignment="1" applyProtection="1">
      <alignment horizontal="left" vertical="top" wrapText="1"/>
      <protection locked="0"/>
    </xf>
    <xf numFmtId="0" fontId="0" fillId="0" borderId="13" xfId="0" applyFill="1" applyBorder="1" applyAlignment="1" applyProtection="1">
      <alignment horizontal="left" vertical="top" wrapText="1"/>
      <protection locked="0"/>
    </xf>
    <xf numFmtId="0" fontId="0" fillId="0" borderId="1" xfId="0" applyFill="1" applyBorder="1" applyAlignment="1" applyProtection="1">
      <alignment horizontal="left"/>
      <protection locked="0"/>
    </xf>
    <xf numFmtId="0" fontId="18" fillId="0" borderId="0" xfId="0" applyFont="1" applyAlignment="1">
      <alignment horizontal="left" vertical="top" wrapText="1"/>
    </xf>
  </cellXfs>
  <cellStyles count="31">
    <cellStyle name="Currency" xfId="29" builtinId="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Normal" xfId="0" builtinId="0"/>
    <cellStyle name="Normal 2" xfId="1" xr:uid="{00000000-0005-0000-0000-00001E000000}"/>
    <cellStyle name="Percent" xfId="3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 Composition</a:t>
            </a:r>
            <a:r>
              <a:rPr lang="en-US" baseline="0"/>
              <a:t> of FY 2020 Primary Operating Revenue at Texas Community Colleges,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'FY20 OpRev'!$O$2</c:f>
              <c:strCache>
                <c:ptCount val="1"/>
                <c:pt idx="0">
                  <c:v>State approps</c:v>
                </c:pt>
              </c:strCache>
            </c:strRef>
          </c:tx>
          <c:spPr>
            <a:solidFill>
              <a:schemeClr val="accent5">
                <a:shade val="65000"/>
              </a:schemeClr>
            </a:solidFill>
            <a:ln>
              <a:no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OpRev'!$O$3:$O$53</c:f>
              <c:numCache>
                <c:formatCode>0.0%</c:formatCode>
                <c:ptCount val="51"/>
                <c:pt idx="0">
                  <c:v>0.75009430362049134</c:v>
                </c:pt>
                <c:pt idx="1">
                  <c:v>0.58841214817460763</c:v>
                </c:pt>
                <c:pt idx="2">
                  <c:v>0.54758771978656584</c:v>
                </c:pt>
                <c:pt idx="3">
                  <c:v>0.52540244546783654</c:v>
                </c:pt>
                <c:pt idx="4">
                  <c:v>0.51890055647457767</c:v>
                </c:pt>
                <c:pt idx="5">
                  <c:v>0.50209356637063318</c:v>
                </c:pt>
                <c:pt idx="6">
                  <c:v>0.49217438423373794</c:v>
                </c:pt>
                <c:pt idx="7">
                  <c:v>0.46360567519070101</c:v>
                </c:pt>
                <c:pt idx="8">
                  <c:v>0.44987427613306014</c:v>
                </c:pt>
                <c:pt idx="9">
                  <c:v>0.43838881537058477</c:v>
                </c:pt>
                <c:pt idx="10">
                  <c:v>0.43601086803478173</c:v>
                </c:pt>
                <c:pt idx="11">
                  <c:v>0.4275769142278264</c:v>
                </c:pt>
                <c:pt idx="12">
                  <c:v>0.4194401737253442</c:v>
                </c:pt>
                <c:pt idx="13">
                  <c:v>0.41546820058519129</c:v>
                </c:pt>
                <c:pt idx="14">
                  <c:v>0.40584369445536794</c:v>
                </c:pt>
                <c:pt idx="15">
                  <c:v>0.40452690160680166</c:v>
                </c:pt>
                <c:pt idx="16">
                  <c:v>0.39234043775545163</c:v>
                </c:pt>
                <c:pt idx="17">
                  <c:v>0.38712312721904185</c:v>
                </c:pt>
                <c:pt idx="18">
                  <c:v>0.37421635181827612</c:v>
                </c:pt>
                <c:pt idx="19">
                  <c:v>0.35303236770042157</c:v>
                </c:pt>
                <c:pt idx="20">
                  <c:v>0.34607896809909949</c:v>
                </c:pt>
                <c:pt idx="21">
                  <c:v>0.34281053699513175</c:v>
                </c:pt>
                <c:pt idx="22">
                  <c:v>0.33879610439839175</c:v>
                </c:pt>
                <c:pt idx="23">
                  <c:v>0.32631336236124309</c:v>
                </c:pt>
                <c:pt idx="24">
                  <c:v>0.32364553519331557</c:v>
                </c:pt>
                <c:pt idx="25">
                  <c:v>0.31493202674478693</c:v>
                </c:pt>
                <c:pt idx="26">
                  <c:v>0.31336817063817951</c:v>
                </c:pt>
                <c:pt idx="27">
                  <c:v>0.30848063856928709</c:v>
                </c:pt>
                <c:pt idx="28">
                  <c:v>0.30734370816368373</c:v>
                </c:pt>
                <c:pt idx="29">
                  <c:v>0.30677509520853158</c:v>
                </c:pt>
                <c:pt idx="30">
                  <c:v>0.3067080150554114</c:v>
                </c:pt>
                <c:pt idx="31">
                  <c:v>0.30634743123124908</c:v>
                </c:pt>
                <c:pt idx="32">
                  <c:v>0.28878490632288073</c:v>
                </c:pt>
                <c:pt idx="33">
                  <c:v>0.28777136892262739</c:v>
                </c:pt>
                <c:pt idx="34">
                  <c:v>0.2717587531636837</c:v>
                </c:pt>
                <c:pt idx="35">
                  <c:v>0.2678461068009409</c:v>
                </c:pt>
                <c:pt idx="36">
                  <c:v>0.26745300808307143</c:v>
                </c:pt>
                <c:pt idx="37">
                  <c:v>0.25972585161325462</c:v>
                </c:pt>
                <c:pt idx="38">
                  <c:v>0.25692879747275554</c:v>
                </c:pt>
                <c:pt idx="39">
                  <c:v>0.24935092072574686</c:v>
                </c:pt>
                <c:pt idx="40">
                  <c:v>0.24910523484599301</c:v>
                </c:pt>
                <c:pt idx="41">
                  <c:v>0.24743775538383866</c:v>
                </c:pt>
                <c:pt idx="42">
                  <c:v>0.23985000789475949</c:v>
                </c:pt>
                <c:pt idx="43">
                  <c:v>0.23883664853179545</c:v>
                </c:pt>
                <c:pt idx="44">
                  <c:v>0.23714966870747073</c:v>
                </c:pt>
                <c:pt idx="45">
                  <c:v>0.22074457045466894</c:v>
                </c:pt>
                <c:pt idx="46">
                  <c:v>0.21933850274237698</c:v>
                </c:pt>
                <c:pt idx="47">
                  <c:v>0.21769329922169592</c:v>
                </c:pt>
                <c:pt idx="48">
                  <c:v>0.18649201077308575</c:v>
                </c:pt>
                <c:pt idx="49">
                  <c:v>0.18470591144535559</c:v>
                </c:pt>
                <c:pt idx="50">
                  <c:v>0.18181784628881464</c:v>
                </c:pt>
              </c:numCache>
            </c:numRef>
          </c:val>
          <c:extLst>
            <c:ext xmlns:c16="http://schemas.microsoft.com/office/drawing/2014/chart" uri="{C3380CC4-5D6E-409C-BE32-E72D297353CC}">
              <c16:uniqueId val="{00000000-4E38-AD41-8DC2-C2B8B4EF96CA}"/>
            </c:ext>
          </c:extLst>
        </c:ser>
        <c:ser>
          <c:idx val="1"/>
          <c:order val="1"/>
          <c:tx>
            <c:strRef>
              <c:f>'FY20 OpRev'!$P$2</c:f>
              <c:strCache>
                <c:ptCount val="1"/>
                <c:pt idx="0">
                  <c:v>Tuition/fees</c:v>
                </c:pt>
              </c:strCache>
            </c:strRef>
          </c:tx>
          <c:spPr>
            <a:solidFill>
              <a:schemeClr val="accent5"/>
            </a:solidFill>
            <a:ln>
              <a:no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OpRev'!$P$3:$P$53</c:f>
              <c:numCache>
                <c:formatCode>0.0%</c:formatCode>
                <c:ptCount val="51"/>
                <c:pt idx="0">
                  <c:v>9.965287603050885E-3</c:v>
                </c:pt>
                <c:pt idx="1">
                  <c:v>0.31280656605427876</c:v>
                </c:pt>
                <c:pt idx="2">
                  <c:v>0.34046626529872948</c:v>
                </c:pt>
                <c:pt idx="3">
                  <c:v>0.40102918672213528</c:v>
                </c:pt>
                <c:pt idx="4">
                  <c:v>0.39102062072621396</c:v>
                </c:pt>
                <c:pt idx="5">
                  <c:v>0.21110023497746919</c:v>
                </c:pt>
                <c:pt idx="6">
                  <c:v>0.31651653268699154</c:v>
                </c:pt>
                <c:pt idx="7">
                  <c:v>0.37503611206863319</c:v>
                </c:pt>
                <c:pt idx="8">
                  <c:v>0.29136859069800891</c:v>
                </c:pt>
                <c:pt idx="9">
                  <c:v>0.42540122005611658</c:v>
                </c:pt>
                <c:pt idx="10">
                  <c:v>0.14678293987259441</c:v>
                </c:pt>
                <c:pt idx="11">
                  <c:v>0.24349306016723207</c:v>
                </c:pt>
                <c:pt idx="12">
                  <c:v>0.22289537234532433</c:v>
                </c:pt>
                <c:pt idx="13">
                  <c:v>0.13077655415886444</c:v>
                </c:pt>
                <c:pt idx="14">
                  <c:v>0.25336789210531885</c:v>
                </c:pt>
                <c:pt idx="15">
                  <c:v>0.33872031539857533</c:v>
                </c:pt>
                <c:pt idx="16">
                  <c:v>0.53160816331817784</c:v>
                </c:pt>
                <c:pt idx="17">
                  <c:v>0.36718340973115865</c:v>
                </c:pt>
                <c:pt idx="18">
                  <c:v>0.23652608540443859</c:v>
                </c:pt>
                <c:pt idx="19">
                  <c:v>0.16388843251654553</c:v>
                </c:pt>
                <c:pt idx="20">
                  <c:v>0.33651820450555325</c:v>
                </c:pt>
                <c:pt idx="21">
                  <c:v>0.46486950026738266</c:v>
                </c:pt>
                <c:pt idx="22">
                  <c:v>0.63863898421331144</c:v>
                </c:pt>
                <c:pt idx="23">
                  <c:v>0.29287024917050825</c:v>
                </c:pt>
                <c:pt idx="24">
                  <c:v>0.18026395781883048</c:v>
                </c:pt>
                <c:pt idx="25">
                  <c:v>0.21445667074531402</c:v>
                </c:pt>
                <c:pt idx="26">
                  <c:v>0.49593412336885179</c:v>
                </c:pt>
                <c:pt idx="27">
                  <c:v>0.16432170497091303</c:v>
                </c:pt>
                <c:pt idx="28">
                  <c:v>0.26179774682719736</c:v>
                </c:pt>
                <c:pt idx="29">
                  <c:v>0.21886818159269941</c:v>
                </c:pt>
                <c:pt idx="30">
                  <c:v>0.18870277773565705</c:v>
                </c:pt>
                <c:pt idx="31">
                  <c:v>0.22963439413192904</c:v>
                </c:pt>
                <c:pt idx="32">
                  <c:v>0.21560469534324217</c:v>
                </c:pt>
                <c:pt idx="33">
                  <c:v>0.10459984043964128</c:v>
                </c:pt>
                <c:pt idx="34">
                  <c:v>0.20244906746546087</c:v>
                </c:pt>
                <c:pt idx="35">
                  <c:v>7.2607997116800521E-2</c:v>
                </c:pt>
                <c:pt idx="36">
                  <c:v>0.12130311502959511</c:v>
                </c:pt>
                <c:pt idx="37">
                  <c:v>0.21423897327804084</c:v>
                </c:pt>
                <c:pt idx="38">
                  <c:v>0.14568656939506261</c:v>
                </c:pt>
                <c:pt idx="39">
                  <c:v>0.16582208163638459</c:v>
                </c:pt>
                <c:pt idx="40">
                  <c:v>0.31785607040760538</c:v>
                </c:pt>
                <c:pt idx="41">
                  <c:v>0.19115082090066465</c:v>
                </c:pt>
                <c:pt idx="42">
                  <c:v>0.20285471172843064</c:v>
                </c:pt>
                <c:pt idx="43">
                  <c:v>0.21884444895991245</c:v>
                </c:pt>
                <c:pt idx="44">
                  <c:v>0.12462979725309485</c:v>
                </c:pt>
                <c:pt idx="45">
                  <c:v>0.10856178536434029</c:v>
                </c:pt>
                <c:pt idx="46">
                  <c:v>0.1172344493282924</c:v>
                </c:pt>
                <c:pt idx="47">
                  <c:v>0.13988497405000777</c:v>
                </c:pt>
                <c:pt idx="48">
                  <c:v>0.16443268484144843</c:v>
                </c:pt>
                <c:pt idx="49">
                  <c:v>0.17466057092965409</c:v>
                </c:pt>
                <c:pt idx="50">
                  <c:v>0.16155348867318292</c:v>
                </c:pt>
              </c:numCache>
            </c:numRef>
          </c:val>
          <c:extLst>
            <c:ext xmlns:c16="http://schemas.microsoft.com/office/drawing/2014/chart" uri="{C3380CC4-5D6E-409C-BE32-E72D297353CC}">
              <c16:uniqueId val="{00000001-4E38-AD41-8DC2-C2B8B4EF96CA}"/>
            </c:ext>
          </c:extLst>
        </c:ser>
        <c:ser>
          <c:idx val="2"/>
          <c:order val="2"/>
          <c:tx>
            <c:strRef>
              <c:f>'FY20 OpRev'!$Q$2</c:f>
              <c:strCache>
                <c:ptCount val="1"/>
                <c:pt idx="0">
                  <c:v>Local tax</c:v>
                </c:pt>
              </c:strCache>
            </c:strRef>
          </c:tx>
          <c:spPr>
            <a:solidFill>
              <a:schemeClr val="accent5">
                <a:lumMod val="50000"/>
              </a:schemeClr>
            </a:solidFill>
            <a:ln>
              <a:solidFill>
                <a:schemeClr val="tx1">
                  <a:lumMod val="50000"/>
                  <a:lumOff val="50000"/>
                </a:schemeClr>
              </a:solid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OpRev'!$Q$3:$Q$53</c:f>
              <c:numCache>
                <c:formatCode>0.0%</c:formatCode>
                <c:ptCount val="51"/>
                <c:pt idx="0">
                  <c:v>0.23994040877645775</c:v>
                </c:pt>
                <c:pt idx="1">
                  <c:v>9.8781285771113586E-2</c:v>
                </c:pt>
                <c:pt idx="2">
                  <c:v>0.11194601491470473</c:v>
                </c:pt>
                <c:pt idx="3">
                  <c:v>7.3568367810028165E-2</c:v>
                </c:pt>
                <c:pt idx="4">
                  <c:v>9.0078822799208313E-2</c:v>
                </c:pt>
                <c:pt idx="5">
                  <c:v>0.28680619865189766</c:v>
                </c:pt>
                <c:pt idx="6">
                  <c:v>0.1913090830792705</c:v>
                </c:pt>
                <c:pt idx="7">
                  <c:v>0.16135821274066581</c:v>
                </c:pt>
                <c:pt idx="8">
                  <c:v>0.2587571331689309</c:v>
                </c:pt>
                <c:pt idx="9">
                  <c:v>0.13620996457329862</c:v>
                </c:pt>
                <c:pt idx="10">
                  <c:v>0.41720619209262388</c:v>
                </c:pt>
                <c:pt idx="11">
                  <c:v>0.3289300256049415</c:v>
                </c:pt>
                <c:pt idx="12">
                  <c:v>0.35766445392933144</c:v>
                </c:pt>
                <c:pt idx="13">
                  <c:v>0.4537552452559443</c:v>
                </c:pt>
                <c:pt idx="14">
                  <c:v>0.34078841343931321</c:v>
                </c:pt>
                <c:pt idx="15">
                  <c:v>0.25675278299462301</c:v>
                </c:pt>
                <c:pt idx="16">
                  <c:v>7.6051398926370473E-2</c:v>
                </c:pt>
                <c:pt idx="17">
                  <c:v>0.24569346304979953</c:v>
                </c:pt>
                <c:pt idx="18">
                  <c:v>0.38925756277728529</c:v>
                </c:pt>
                <c:pt idx="19">
                  <c:v>0.48307919978303293</c:v>
                </c:pt>
                <c:pt idx="20">
                  <c:v>0.31740282739534725</c:v>
                </c:pt>
                <c:pt idx="21">
                  <c:v>0.19231996273748558</c:v>
                </c:pt>
                <c:pt idx="22">
                  <c:v>2.2564911388296766E-2</c:v>
                </c:pt>
                <c:pt idx="23">
                  <c:v>0.38081638846824872</c:v>
                </c:pt>
                <c:pt idx="24">
                  <c:v>0.49609050698785395</c:v>
                </c:pt>
                <c:pt idx="25">
                  <c:v>0.47061130250989902</c:v>
                </c:pt>
                <c:pt idx="26">
                  <c:v>0.19069770599296873</c:v>
                </c:pt>
                <c:pt idx="27">
                  <c:v>0.52719765645979988</c:v>
                </c:pt>
                <c:pt idx="28">
                  <c:v>0.43085854500911891</c:v>
                </c:pt>
                <c:pt idx="29">
                  <c:v>0.47435672319876898</c:v>
                </c:pt>
                <c:pt idx="30">
                  <c:v>0.50458920720893152</c:v>
                </c:pt>
                <c:pt idx="31">
                  <c:v>0.46401817463682193</c:v>
                </c:pt>
                <c:pt idx="32">
                  <c:v>0.4956103983338771</c:v>
                </c:pt>
                <c:pt idx="33">
                  <c:v>0.60762879063773134</c:v>
                </c:pt>
                <c:pt idx="34">
                  <c:v>0.52579217937085543</c:v>
                </c:pt>
                <c:pt idx="35">
                  <c:v>0.65954589608225855</c:v>
                </c:pt>
                <c:pt idx="36">
                  <c:v>0.61124387688733339</c:v>
                </c:pt>
                <c:pt idx="37">
                  <c:v>0.52603517510870457</c:v>
                </c:pt>
                <c:pt idx="38">
                  <c:v>0.59738463313218182</c:v>
                </c:pt>
                <c:pt idx="39">
                  <c:v>0.5848269976378685</c:v>
                </c:pt>
                <c:pt idx="40">
                  <c:v>0.43303869474640161</c:v>
                </c:pt>
                <c:pt idx="41">
                  <c:v>0.56141142371549668</c:v>
                </c:pt>
                <c:pt idx="42">
                  <c:v>0.55729528037680987</c:v>
                </c:pt>
                <c:pt idx="43">
                  <c:v>0.54231890250829207</c:v>
                </c:pt>
                <c:pt idx="44">
                  <c:v>0.63822053403943435</c:v>
                </c:pt>
                <c:pt idx="45">
                  <c:v>0.67069364418099076</c:v>
                </c:pt>
                <c:pt idx="46">
                  <c:v>0.6634270479293306</c:v>
                </c:pt>
                <c:pt idx="47">
                  <c:v>0.64242172672829634</c:v>
                </c:pt>
                <c:pt idx="48">
                  <c:v>0.64907530438546579</c:v>
                </c:pt>
                <c:pt idx="49">
                  <c:v>0.64063351762499032</c:v>
                </c:pt>
                <c:pt idx="50">
                  <c:v>0.65662866503800243</c:v>
                </c:pt>
              </c:numCache>
            </c:numRef>
          </c:val>
          <c:extLst>
            <c:ext xmlns:c16="http://schemas.microsoft.com/office/drawing/2014/chart" uri="{C3380CC4-5D6E-409C-BE32-E72D297353CC}">
              <c16:uniqueId val="{00000002-4E38-AD41-8DC2-C2B8B4EF96CA}"/>
            </c:ext>
          </c:extLst>
        </c:ser>
        <c:dLbls>
          <c:showLegendKey val="0"/>
          <c:showVal val="0"/>
          <c:showCatName val="0"/>
          <c:showSerName val="0"/>
          <c:showPercent val="0"/>
          <c:showBubbleSize val="0"/>
        </c:dLbls>
        <c:gapWidth val="150"/>
        <c:overlap val="100"/>
        <c:axId val="628184335"/>
        <c:axId val="623817743"/>
      </c:barChart>
      <c:catAx>
        <c:axId val="628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7743"/>
        <c:crosses val="autoZero"/>
        <c:auto val="1"/>
        <c:lblAlgn val="ctr"/>
        <c:lblOffset val="100"/>
        <c:noMultiLvlLbl val="0"/>
      </c:catAx>
      <c:valAx>
        <c:axId val="6238177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84335"/>
        <c:crosses val="autoZero"/>
        <c:crossBetween val="between"/>
      </c:valAx>
      <c:spPr>
        <a:noFill/>
        <a:ln>
          <a:noFill/>
        </a:ln>
        <a:effectLst/>
      </c:spPr>
    </c:plotArea>
    <c:legend>
      <c:legendPos val="b"/>
      <c:layout>
        <c:manualLayout>
          <c:xMode val="edge"/>
          <c:yMode val="edge"/>
          <c:x val="0.34384604941623675"/>
          <c:y val="0.953984787805505"/>
          <c:w val="0.29022852746854921"/>
          <c:h val="2.888987006525823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18</xdr:col>
      <xdr:colOff>0</xdr:colOff>
      <xdr:row>2</xdr:row>
      <xdr:rowOff>0</xdr:rowOff>
    </xdr:from>
    <xdr:to>
      <xdr:col>34</xdr:col>
      <xdr:colOff>215900</xdr:colOff>
      <xdr:row>42</xdr:row>
      <xdr:rowOff>88894</xdr:rowOff>
    </xdr:to>
    <xdr:graphicFrame macro="">
      <xdr:nvGraphicFramePr>
        <xdr:cNvPr id="2" name="Chart 1">
          <a:extLst>
            <a:ext uri="{FF2B5EF4-FFF2-40B4-BE49-F238E27FC236}">
              <a16:creationId xmlns:a16="http://schemas.microsoft.com/office/drawing/2014/main" id="{05E5A041-BD89-D943-B258-6DAF026C5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723900</xdr:colOff>
      <xdr:row>0</xdr:row>
      <xdr:rowOff>25400</xdr:rowOff>
    </xdr:from>
    <xdr:to>
      <xdr:col>4</xdr:col>
      <xdr:colOff>723900</xdr:colOff>
      <xdr:row>1</xdr:row>
      <xdr:rowOff>440489</xdr:rowOff>
    </xdr:to>
    <xdr:pic>
      <xdr:nvPicPr>
        <xdr:cNvPr id="4" name="Picture 3">
          <a:extLst>
            <a:ext uri="{FF2B5EF4-FFF2-40B4-BE49-F238E27FC236}">
              <a16:creationId xmlns:a16="http://schemas.microsoft.com/office/drawing/2014/main" id="{185B74FF-CB4A-AD4E-B813-BC127F9492AD}"/>
            </a:ext>
          </a:extLst>
        </xdr:cNvPr>
        <xdr:cNvPicPr>
          <a:picLocks noChangeAspect="1"/>
        </xdr:cNvPicPr>
      </xdr:nvPicPr>
      <xdr:blipFill>
        <a:blip xmlns:r="http://schemas.openxmlformats.org/officeDocument/2006/relationships" r:embed="rId1"/>
        <a:stretch>
          <a:fillRect/>
        </a:stretch>
      </xdr:blipFill>
      <xdr:spPr>
        <a:xfrm>
          <a:off x="2019300" y="25400"/>
          <a:ext cx="2349500" cy="6182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52FF-ABF0-8D40-9206-D50FF2841CB0}">
  <sheetPr published="0"/>
  <dimension ref="A2:E22"/>
  <sheetViews>
    <sheetView tabSelected="1" workbookViewId="0">
      <selection activeCell="H13" sqref="H13"/>
    </sheetView>
  </sheetViews>
  <sheetFormatPr baseColWidth="10" defaultRowHeight="16" x14ac:dyDescent="0.2"/>
  <sheetData>
    <row r="2" spans="1:5" x14ac:dyDescent="0.2">
      <c r="A2" s="283" t="s">
        <v>409</v>
      </c>
      <c r="B2" s="283"/>
      <c r="C2" s="283"/>
      <c r="D2" s="283"/>
      <c r="E2" s="283"/>
    </row>
    <row r="3" spans="1:5" x14ac:dyDescent="0.2">
      <c r="A3" s="283"/>
      <c r="B3" s="283"/>
      <c r="C3" s="283"/>
      <c r="D3" s="283"/>
      <c r="E3" s="283"/>
    </row>
    <row r="4" spans="1:5" x14ac:dyDescent="0.2">
      <c r="A4" s="283"/>
      <c r="B4" s="283"/>
      <c r="C4" s="283"/>
      <c r="D4" s="283"/>
      <c r="E4" s="283"/>
    </row>
    <row r="5" spans="1:5" x14ac:dyDescent="0.2">
      <c r="A5" s="283"/>
      <c r="B5" s="283"/>
      <c r="C5" s="283"/>
      <c r="D5" s="283"/>
      <c r="E5" s="283"/>
    </row>
    <row r="6" spans="1:5" x14ac:dyDescent="0.2">
      <c r="A6" s="283"/>
      <c r="B6" s="283"/>
      <c r="C6" s="283"/>
      <c r="D6" s="283"/>
      <c r="E6" s="283"/>
    </row>
    <row r="7" spans="1:5" x14ac:dyDescent="0.2">
      <c r="A7" s="283"/>
      <c r="B7" s="283"/>
      <c r="C7" s="283"/>
      <c r="D7" s="283"/>
      <c r="E7" s="283"/>
    </row>
    <row r="8" spans="1:5" x14ac:dyDescent="0.2">
      <c r="A8" s="283"/>
      <c r="B8" s="283"/>
      <c r="C8" s="283"/>
      <c r="D8" s="283"/>
      <c r="E8" s="283"/>
    </row>
    <row r="9" spans="1:5" x14ac:dyDescent="0.2">
      <c r="A9" s="283"/>
      <c r="B9" s="283"/>
      <c r="C9" s="283"/>
      <c r="D9" s="283"/>
      <c r="E9" s="283"/>
    </row>
    <row r="10" spans="1:5" x14ac:dyDescent="0.2">
      <c r="A10" s="283"/>
      <c r="B10" s="283"/>
      <c r="C10" s="283"/>
      <c r="D10" s="283"/>
      <c r="E10" s="283"/>
    </row>
    <row r="11" spans="1:5" x14ac:dyDescent="0.2">
      <c r="A11" s="283"/>
      <c r="B11" s="283"/>
      <c r="C11" s="283"/>
      <c r="D11" s="283"/>
      <c r="E11" s="283"/>
    </row>
    <row r="12" spans="1:5" x14ac:dyDescent="0.2">
      <c r="A12" s="283"/>
      <c r="B12" s="283"/>
      <c r="C12" s="283"/>
      <c r="D12" s="283"/>
      <c r="E12" s="283"/>
    </row>
    <row r="13" spans="1:5" x14ac:dyDescent="0.2">
      <c r="A13" s="283"/>
      <c r="B13" s="283"/>
      <c r="C13" s="283"/>
      <c r="D13" s="283"/>
      <c r="E13" s="283"/>
    </row>
    <row r="14" spans="1:5" x14ac:dyDescent="0.2">
      <c r="A14" s="283"/>
      <c r="B14" s="283"/>
      <c r="C14" s="283"/>
      <c r="D14" s="283"/>
      <c r="E14" s="283"/>
    </row>
    <row r="15" spans="1:5" x14ac:dyDescent="0.2">
      <c r="A15" s="283"/>
      <c r="B15" s="283"/>
      <c r="C15" s="283"/>
      <c r="D15" s="283"/>
      <c r="E15" s="283"/>
    </row>
    <row r="16" spans="1:5" x14ac:dyDescent="0.2">
      <c r="A16" s="283"/>
      <c r="B16" s="283"/>
      <c r="C16" s="283"/>
      <c r="D16" s="283"/>
      <c r="E16" s="283"/>
    </row>
    <row r="17" spans="1:5" x14ac:dyDescent="0.2">
      <c r="A17" s="283"/>
      <c r="B17" s="283"/>
      <c r="C17" s="283"/>
      <c r="D17" s="283"/>
      <c r="E17" s="283"/>
    </row>
    <row r="18" spans="1:5" x14ac:dyDescent="0.2">
      <c r="A18" s="283"/>
      <c r="B18" s="283"/>
      <c r="C18" s="283"/>
      <c r="D18" s="283"/>
      <c r="E18" s="283"/>
    </row>
    <row r="19" spans="1:5" x14ac:dyDescent="0.2">
      <c r="A19" s="283"/>
      <c r="B19" s="283"/>
      <c r="C19" s="283"/>
      <c r="D19" s="283"/>
      <c r="E19" s="283"/>
    </row>
    <row r="20" spans="1:5" x14ac:dyDescent="0.2">
      <c r="A20" s="283"/>
      <c r="B20" s="283"/>
      <c r="C20" s="283"/>
      <c r="D20" s="283"/>
      <c r="E20" s="283"/>
    </row>
    <row r="21" spans="1:5" x14ac:dyDescent="0.2">
      <c r="A21" s="283"/>
      <c r="B21" s="283"/>
      <c r="C21" s="283"/>
      <c r="D21" s="283"/>
      <c r="E21" s="283"/>
    </row>
    <row r="22" spans="1:5" x14ac:dyDescent="0.2">
      <c r="A22" s="283"/>
      <c r="B22" s="283"/>
      <c r="C22" s="283"/>
      <c r="D22" s="283"/>
      <c r="E22" s="283"/>
    </row>
  </sheetData>
  <mergeCells count="1">
    <mergeCell ref="A2:E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9F68-19F8-3C40-AF18-798F984656B6}">
  <dimension ref="A1:M111"/>
  <sheetViews>
    <sheetView workbookViewId="0">
      <selection activeCell="C116" sqref="C116"/>
    </sheetView>
  </sheetViews>
  <sheetFormatPr baseColWidth="10" defaultRowHeight="16" x14ac:dyDescent="0.2"/>
  <cols>
    <col min="1" max="1" width="20.5" style="11" customWidth="1"/>
    <col min="2" max="16384" width="10.83203125" style="11"/>
  </cols>
  <sheetData>
    <row r="1" spans="1:13" x14ac:dyDescent="0.2">
      <c r="A1" s="11" t="s">
        <v>407</v>
      </c>
    </row>
    <row r="2" spans="1:13" x14ac:dyDescent="0.2">
      <c r="A2" s="83"/>
      <c r="B2" s="192" t="s">
        <v>255</v>
      </c>
      <c r="C2" s="193"/>
      <c r="D2" s="193"/>
      <c r="E2" s="194"/>
      <c r="F2" s="192" t="s">
        <v>261</v>
      </c>
      <c r="G2" s="193"/>
      <c r="H2" s="193"/>
      <c r="I2" s="194"/>
      <c r="J2" s="192" t="s">
        <v>70</v>
      </c>
      <c r="K2" s="193"/>
      <c r="L2" s="193"/>
      <c r="M2" s="194"/>
    </row>
    <row r="3" spans="1:13" x14ac:dyDescent="0.2">
      <c r="A3" s="85"/>
      <c r="B3" s="87" t="s">
        <v>73</v>
      </c>
      <c r="C3" s="111" t="s">
        <v>74</v>
      </c>
      <c r="D3" s="111" t="s">
        <v>262</v>
      </c>
      <c r="E3" s="88" t="s">
        <v>263</v>
      </c>
      <c r="F3" s="87" t="s">
        <v>73</v>
      </c>
      <c r="G3" s="111" t="s">
        <v>74</v>
      </c>
      <c r="H3" s="111" t="s">
        <v>262</v>
      </c>
      <c r="I3" s="88" t="s">
        <v>263</v>
      </c>
      <c r="J3" s="87" t="s">
        <v>73</v>
      </c>
      <c r="K3" s="111" t="s">
        <v>74</v>
      </c>
      <c r="L3" s="111" t="s">
        <v>262</v>
      </c>
      <c r="M3" s="88" t="s">
        <v>263</v>
      </c>
    </row>
    <row r="4" spans="1:13" x14ac:dyDescent="0.2">
      <c r="A4" s="112" t="s">
        <v>264</v>
      </c>
      <c r="B4" s="113" t="s">
        <v>265</v>
      </c>
      <c r="C4" s="114" t="s">
        <v>265</v>
      </c>
      <c r="D4" s="114" t="s">
        <v>265</v>
      </c>
      <c r="E4" s="115" t="s">
        <v>266</v>
      </c>
      <c r="F4" s="113" t="s">
        <v>265</v>
      </c>
      <c r="G4" s="114" t="s">
        <v>265</v>
      </c>
      <c r="H4" s="114" t="s">
        <v>265</v>
      </c>
      <c r="I4" s="115" t="s">
        <v>266</v>
      </c>
      <c r="J4" s="113" t="s">
        <v>265</v>
      </c>
      <c r="K4" s="114" t="s">
        <v>265</v>
      </c>
      <c r="L4" s="114" t="s">
        <v>265</v>
      </c>
      <c r="M4" s="115" t="s">
        <v>266</v>
      </c>
    </row>
    <row r="5" spans="1:13" x14ac:dyDescent="0.2">
      <c r="A5" s="83" t="s">
        <v>201</v>
      </c>
      <c r="B5" s="116">
        <v>1188</v>
      </c>
      <c r="C5" s="117">
        <v>62</v>
      </c>
      <c r="D5" s="117">
        <v>1250</v>
      </c>
      <c r="E5" s="118">
        <v>104.16666666666667</v>
      </c>
      <c r="F5" s="116">
        <v>2580</v>
      </c>
      <c r="G5" s="117">
        <v>62</v>
      </c>
      <c r="H5" s="117">
        <v>2642</v>
      </c>
      <c r="I5" s="118">
        <v>220.16666666666666</v>
      </c>
      <c r="J5" s="116">
        <v>5592</v>
      </c>
      <c r="K5" s="117">
        <v>62</v>
      </c>
      <c r="L5" s="117">
        <v>5654</v>
      </c>
      <c r="M5" s="118">
        <v>471.16666666666669</v>
      </c>
    </row>
    <row r="6" spans="1:13" x14ac:dyDescent="0.2">
      <c r="A6" s="85" t="s">
        <v>203</v>
      </c>
      <c r="B6" s="95">
        <v>564</v>
      </c>
      <c r="C6" s="119">
        <v>289</v>
      </c>
      <c r="D6" s="119">
        <v>853</v>
      </c>
      <c r="E6" s="120">
        <v>71.083333333333329</v>
      </c>
      <c r="F6" s="95">
        <v>1128</v>
      </c>
      <c r="G6" s="119">
        <v>289</v>
      </c>
      <c r="H6" s="119">
        <v>1417</v>
      </c>
      <c r="I6" s="120">
        <v>118.08333333333333</v>
      </c>
      <c r="J6" s="95">
        <v>1716</v>
      </c>
      <c r="K6" s="119">
        <v>289</v>
      </c>
      <c r="L6" s="119">
        <v>2005</v>
      </c>
      <c r="M6" s="120">
        <v>167.08333333333334</v>
      </c>
    </row>
    <row r="7" spans="1:13" x14ac:dyDescent="0.2">
      <c r="A7" s="121" t="s">
        <v>204</v>
      </c>
      <c r="B7" s="101">
        <v>564</v>
      </c>
      <c r="C7" s="122">
        <v>504</v>
      </c>
      <c r="D7" s="122">
        <v>1068</v>
      </c>
      <c r="E7" s="123">
        <v>89</v>
      </c>
      <c r="F7" s="101">
        <v>564</v>
      </c>
      <c r="G7" s="122">
        <v>1020</v>
      </c>
      <c r="H7" s="122">
        <v>1584</v>
      </c>
      <c r="I7" s="123">
        <v>132</v>
      </c>
      <c r="J7" s="101">
        <v>1332</v>
      </c>
      <c r="K7" s="122">
        <v>2316</v>
      </c>
      <c r="L7" s="122">
        <v>3648</v>
      </c>
      <c r="M7" s="123">
        <v>304</v>
      </c>
    </row>
    <row r="8" spans="1:13" x14ac:dyDescent="0.2">
      <c r="A8" s="83" t="s">
        <v>205</v>
      </c>
      <c r="B8" s="116">
        <v>804</v>
      </c>
      <c r="C8" s="117">
        <v>288</v>
      </c>
      <c r="D8" s="117">
        <v>1092</v>
      </c>
      <c r="E8" s="118">
        <v>91</v>
      </c>
      <c r="F8" s="116">
        <v>1320</v>
      </c>
      <c r="G8" s="117">
        <v>384</v>
      </c>
      <c r="H8" s="117">
        <v>1704</v>
      </c>
      <c r="I8" s="118">
        <v>142</v>
      </c>
      <c r="J8" s="116">
        <v>1860</v>
      </c>
      <c r="K8" s="117">
        <v>384</v>
      </c>
      <c r="L8" s="117">
        <v>2244</v>
      </c>
      <c r="M8" s="118">
        <v>187</v>
      </c>
    </row>
    <row r="9" spans="1:13" x14ac:dyDescent="0.2">
      <c r="A9" s="85" t="s">
        <v>206</v>
      </c>
      <c r="B9" s="95">
        <v>804</v>
      </c>
      <c r="C9" s="119">
        <v>216</v>
      </c>
      <c r="D9" s="119">
        <v>1020</v>
      </c>
      <c r="E9" s="120">
        <v>85</v>
      </c>
      <c r="F9" s="95">
        <v>804</v>
      </c>
      <c r="G9" s="119">
        <v>2628</v>
      </c>
      <c r="H9" s="119">
        <v>3432</v>
      </c>
      <c r="I9" s="120">
        <v>286</v>
      </c>
      <c r="J9" s="95">
        <v>4020</v>
      </c>
      <c r="K9" s="119">
        <v>216</v>
      </c>
      <c r="L9" s="119">
        <v>4236</v>
      </c>
      <c r="M9" s="120">
        <v>353</v>
      </c>
    </row>
    <row r="10" spans="1:13" x14ac:dyDescent="0.2">
      <c r="A10" s="121" t="s">
        <v>207</v>
      </c>
      <c r="B10" s="101">
        <v>684</v>
      </c>
      <c r="C10" s="122">
        <v>840</v>
      </c>
      <c r="D10" s="122">
        <v>1524</v>
      </c>
      <c r="E10" s="123">
        <v>127</v>
      </c>
      <c r="F10" s="101">
        <v>1380</v>
      </c>
      <c r="G10" s="122">
        <v>840</v>
      </c>
      <c r="H10" s="122">
        <v>2220</v>
      </c>
      <c r="I10" s="123">
        <v>185</v>
      </c>
      <c r="J10" s="101">
        <v>3288</v>
      </c>
      <c r="K10" s="122">
        <v>840</v>
      </c>
      <c r="L10" s="122">
        <v>4128</v>
      </c>
      <c r="M10" s="123">
        <v>344</v>
      </c>
    </row>
    <row r="11" spans="1:13" x14ac:dyDescent="0.2">
      <c r="A11" s="83" t="s">
        <v>208</v>
      </c>
      <c r="B11" s="116">
        <v>780</v>
      </c>
      <c r="C11" s="117">
        <v>306</v>
      </c>
      <c r="D11" s="117">
        <v>1086</v>
      </c>
      <c r="E11" s="118">
        <v>90.5</v>
      </c>
      <c r="F11" s="116">
        <v>1188</v>
      </c>
      <c r="G11" s="117">
        <v>306</v>
      </c>
      <c r="H11" s="117">
        <v>1494</v>
      </c>
      <c r="I11" s="118">
        <v>124.5</v>
      </c>
      <c r="J11" s="116">
        <v>1836</v>
      </c>
      <c r="K11" s="117">
        <v>306</v>
      </c>
      <c r="L11" s="117">
        <v>2142</v>
      </c>
      <c r="M11" s="118">
        <v>178.5</v>
      </c>
    </row>
    <row r="12" spans="1:13" x14ac:dyDescent="0.2">
      <c r="A12" s="85" t="s">
        <v>209</v>
      </c>
      <c r="B12" s="95">
        <v>1140</v>
      </c>
      <c r="C12" s="119">
        <v>0</v>
      </c>
      <c r="D12" s="119">
        <v>1140</v>
      </c>
      <c r="E12" s="120">
        <v>95</v>
      </c>
      <c r="F12" s="95">
        <v>1428</v>
      </c>
      <c r="G12" s="119">
        <v>0</v>
      </c>
      <c r="H12" s="119">
        <v>1428</v>
      </c>
      <c r="I12" s="120">
        <v>119</v>
      </c>
      <c r="J12" s="95">
        <v>2976</v>
      </c>
      <c r="K12" s="119">
        <v>0</v>
      </c>
      <c r="L12" s="119">
        <v>2976</v>
      </c>
      <c r="M12" s="120">
        <v>248</v>
      </c>
    </row>
    <row r="13" spans="1:13" x14ac:dyDescent="0.2">
      <c r="A13" s="121" t="s">
        <v>210</v>
      </c>
      <c r="B13" s="101">
        <v>504</v>
      </c>
      <c r="C13" s="122">
        <v>696</v>
      </c>
      <c r="D13" s="122">
        <v>1200</v>
      </c>
      <c r="E13" s="123">
        <v>100</v>
      </c>
      <c r="F13" s="101">
        <v>504</v>
      </c>
      <c r="G13" s="122">
        <v>1176</v>
      </c>
      <c r="H13" s="122">
        <v>1680</v>
      </c>
      <c r="I13" s="123">
        <v>140</v>
      </c>
      <c r="J13" s="101">
        <v>936</v>
      </c>
      <c r="K13" s="122">
        <v>1176</v>
      </c>
      <c r="L13" s="122">
        <v>2112</v>
      </c>
      <c r="M13" s="123">
        <v>176</v>
      </c>
    </row>
    <row r="14" spans="1:13" x14ac:dyDescent="0.2">
      <c r="A14" s="83" t="s">
        <v>211</v>
      </c>
      <c r="B14" s="116">
        <v>696</v>
      </c>
      <c r="C14" s="117">
        <v>744</v>
      </c>
      <c r="D14" s="117">
        <v>1440</v>
      </c>
      <c r="E14" s="118">
        <v>120</v>
      </c>
      <c r="F14" s="116">
        <v>696</v>
      </c>
      <c r="G14" s="117">
        <v>1020</v>
      </c>
      <c r="H14" s="117">
        <v>1716</v>
      </c>
      <c r="I14" s="118">
        <v>143</v>
      </c>
      <c r="J14" s="116">
        <v>1068</v>
      </c>
      <c r="K14" s="117">
        <v>1020</v>
      </c>
      <c r="L14" s="117">
        <v>2088</v>
      </c>
      <c r="M14" s="118">
        <v>174</v>
      </c>
    </row>
    <row r="15" spans="1:13" x14ac:dyDescent="0.2">
      <c r="A15" s="85" t="s">
        <v>212</v>
      </c>
      <c r="B15" s="95">
        <v>840</v>
      </c>
      <c r="C15" s="119">
        <v>263</v>
      </c>
      <c r="D15" s="119">
        <v>1103</v>
      </c>
      <c r="E15" s="120">
        <v>91.916666666666671</v>
      </c>
      <c r="F15" s="95">
        <v>1584</v>
      </c>
      <c r="G15" s="119">
        <v>263</v>
      </c>
      <c r="H15" s="119">
        <v>1847</v>
      </c>
      <c r="I15" s="120">
        <v>153.91666666666666</v>
      </c>
      <c r="J15" s="95">
        <v>1764</v>
      </c>
      <c r="K15" s="119">
        <v>263</v>
      </c>
      <c r="L15" s="119">
        <v>2027</v>
      </c>
      <c r="M15" s="120">
        <v>168.91666666666666</v>
      </c>
    </row>
    <row r="16" spans="1:13" x14ac:dyDescent="0.2">
      <c r="A16" s="121" t="s">
        <v>213</v>
      </c>
      <c r="B16" s="101">
        <v>540</v>
      </c>
      <c r="C16" s="122">
        <v>207</v>
      </c>
      <c r="D16" s="122">
        <v>747</v>
      </c>
      <c r="E16" s="123">
        <v>62.25</v>
      </c>
      <c r="F16" s="101">
        <v>1020</v>
      </c>
      <c r="G16" s="122">
        <v>207</v>
      </c>
      <c r="H16" s="122">
        <v>1227</v>
      </c>
      <c r="I16" s="123">
        <v>102.25</v>
      </c>
      <c r="J16" s="101">
        <v>1380</v>
      </c>
      <c r="K16" s="122">
        <v>207</v>
      </c>
      <c r="L16" s="122">
        <v>1587</v>
      </c>
      <c r="M16" s="123">
        <v>132.25</v>
      </c>
    </row>
    <row r="17" spans="1:13" s="13" customFormat="1" x14ac:dyDescent="0.2">
      <c r="A17" s="85" t="s">
        <v>267</v>
      </c>
      <c r="B17" s="95">
        <f>55*12</f>
        <v>660</v>
      </c>
      <c r="C17" s="191">
        <f>D17-B17</f>
        <v>24</v>
      </c>
      <c r="D17" s="191">
        <v>684</v>
      </c>
      <c r="E17" s="120">
        <f>D17/12</f>
        <v>57</v>
      </c>
      <c r="F17" s="95">
        <f>101*12</f>
        <v>1212</v>
      </c>
      <c r="G17" s="191">
        <f>H17-F17</f>
        <v>24</v>
      </c>
      <c r="H17" s="191">
        <v>1236</v>
      </c>
      <c r="I17" s="120">
        <f>H17/12</f>
        <v>103</v>
      </c>
      <c r="J17" s="95">
        <f>168*12</f>
        <v>2016</v>
      </c>
      <c r="K17" s="191">
        <f>L17-J17</f>
        <v>24</v>
      </c>
      <c r="L17" s="191">
        <v>2040</v>
      </c>
      <c r="M17" s="120">
        <f>L17/12</f>
        <v>170</v>
      </c>
    </row>
    <row r="18" spans="1:13" x14ac:dyDescent="0.2">
      <c r="A18" s="85" t="s">
        <v>214</v>
      </c>
      <c r="B18" s="95">
        <v>948</v>
      </c>
      <c r="C18" s="191">
        <v>0</v>
      </c>
      <c r="D18" s="191">
        <v>948</v>
      </c>
      <c r="E18" s="120">
        <v>79</v>
      </c>
      <c r="F18" s="95">
        <v>1620</v>
      </c>
      <c r="G18" s="191">
        <v>0</v>
      </c>
      <c r="H18" s="191">
        <v>1620</v>
      </c>
      <c r="I18" s="120">
        <v>135</v>
      </c>
      <c r="J18" s="95">
        <v>2400</v>
      </c>
      <c r="K18" s="191">
        <v>0</v>
      </c>
      <c r="L18" s="191">
        <v>2400</v>
      </c>
      <c r="M18" s="120">
        <v>200</v>
      </c>
    </row>
    <row r="19" spans="1:13" x14ac:dyDescent="0.2">
      <c r="A19" s="85" t="s">
        <v>215</v>
      </c>
      <c r="B19" s="95">
        <v>828</v>
      </c>
      <c r="C19" s="119">
        <v>517</v>
      </c>
      <c r="D19" s="119">
        <v>1345</v>
      </c>
      <c r="E19" s="120">
        <v>112.08333333333333</v>
      </c>
      <c r="F19" s="95">
        <v>1428</v>
      </c>
      <c r="G19" s="119">
        <v>517</v>
      </c>
      <c r="H19" s="119">
        <v>1945</v>
      </c>
      <c r="I19" s="120">
        <v>162.08333333333334</v>
      </c>
      <c r="J19" s="95">
        <v>1872</v>
      </c>
      <c r="K19" s="119">
        <v>517</v>
      </c>
      <c r="L19" s="119">
        <v>2389</v>
      </c>
      <c r="M19" s="120">
        <v>199.08333333333334</v>
      </c>
    </row>
    <row r="20" spans="1:13" x14ac:dyDescent="0.2">
      <c r="A20" s="121" t="s">
        <v>216</v>
      </c>
      <c r="B20" s="101">
        <v>1392</v>
      </c>
      <c r="C20" s="122">
        <v>240</v>
      </c>
      <c r="D20" s="122">
        <v>1632</v>
      </c>
      <c r="E20" s="123">
        <v>136</v>
      </c>
      <c r="F20" s="101">
        <v>1392</v>
      </c>
      <c r="G20" s="122">
        <v>240</v>
      </c>
      <c r="H20" s="122">
        <v>1632</v>
      </c>
      <c r="I20" s="123">
        <v>136</v>
      </c>
      <c r="J20" s="101">
        <v>2412</v>
      </c>
      <c r="K20" s="122">
        <v>240</v>
      </c>
      <c r="L20" s="122">
        <v>2652</v>
      </c>
      <c r="M20" s="123">
        <v>221</v>
      </c>
    </row>
    <row r="21" spans="1:13" x14ac:dyDescent="0.2">
      <c r="A21" s="83" t="s">
        <v>217</v>
      </c>
      <c r="B21" s="116">
        <v>564</v>
      </c>
      <c r="C21" s="117">
        <v>778</v>
      </c>
      <c r="D21" s="117">
        <v>1342</v>
      </c>
      <c r="E21" s="118">
        <v>111.83333333333333</v>
      </c>
      <c r="F21" s="116">
        <v>732</v>
      </c>
      <c r="G21" s="117">
        <v>778</v>
      </c>
      <c r="H21" s="117">
        <v>1510</v>
      </c>
      <c r="I21" s="118">
        <v>125.83333333333333</v>
      </c>
      <c r="J21" s="116">
        <v>996</v>
      </c>
      <c r="K21" s="117">
        <v>778</v>
      </c>
      <c r="L21" s="117">
        <v>1774</v>
      </c>
      <c r="M21" s="118">
        <v>147.83333333333334</v>
      </c>
    </row>
    <row r="22" spans="1:13" x14ac:dyDescent="0.2">
      <c r="A22" s="85" t="s">
        <v>218</v>
      </c>
      <c r="B22" s="95">
        <v>540</v>
      </c>
      <c r="C22" s="119">
        <v>395</v>
      </c>
      <c r="D22" s="119">
        <v>935</v>
      </c>
      <c r="E22" s="120">
        <v>77.916666666666671</v>
      </c>
      <c r="F22" s="95">
        <v>540</v>
      </c>
      <c r="G22" s="119">
        <v>659</v>
      </c>
      <c r="H22" s="119">
        <v>1199</v>
      </c>
      <c r="I22" s="120">
        <v>99.916666666666671</v>
      </c>
      <c r="J22" s="95">
        <v>1440</v>
      </c>
      <c r="K22" s="119">
        <v>659</v>
      </c>
      <c r="L22" s="119">
        <v>2099</v>
      </c>
      <c r="M22" s="120">
        <v>174.91666666666666</v>
      </c>
    </row>
    <row r="23" spans="1:13" x14ac:dyDescent="0.2">
      <c r="A23" s="121" t="s">
        <v>219</v>
      </c>
      <c r="B23" s="101">
        <v>600</v>
      </c>
      <c r="C23" s="122">
        <v>468</v>
      </c>
      <c r="D23" s="122">
        <v>1068</v>
      </c>
      <c r="E23" s="123">
        <v>89</v>
      </c>
      <c r="F23" s="101">
        <v>1068</v>
      </c>
      <c r="G23" s="122">
        <v>468</v>
      </c>
      <c r="H23" s="122">
        <v>1536</v>
      </c>
      <c r="I23" s="123">
        <v>128</v>
      </c>
      <c r="J23" s="101">
        <v>1644</v>
      </c>
      <c r="K23" s="122">
        <v>468</v>
      </c>
      <c r="L23" s="122">
        <v>2112</v>
      </c>
      <c r="M23" s="123">
        <v>176</v>
      </c>
    </row>
    <row r="24" spans="1:13" x14ac:dyDescent="0.2">
      <c r="A24" s="83" t="s">
        <v>220</v>
      </c>
      <c r="B24" s="116">
        <v>1044</v>
      </c>
      <c r="C24" s="117">
        <v>157</v>
      </c>
      <c r="D24" s="117">
        <v>1201</v>
      </c>
      <c r="E24" s="118">
        <v>100.08333333333333</v>
      </c>
      <c r="F24" s="116">
        <v>1044</v>
      </c>
      <c r="G24" s="117">
        <v>457</v>
      </c>
      <c r="H24" s="117">
        <v>1501</v>
      </c>
      <c r="I24" s="118">
        <v>125.08333333333333</v>
      </c>
      <c r="J24" s="116">
        <v>1244</v>
      </c>
      <c r="K24" s="117">
        <v>457</v>
      </c>
      <c r="L24" s="117">
        <v>1701</v>
      </c>
      <c r="M24" s="118">
        <v>141.75</v>
      </c>
    </row>
    <row r="25" spans="1:13" x14ac:dyDescent="0.2">
      <c r="A25" s="85" t="s">
        <v>221</v>
      </c>
      <c r="B25" s="95">
        <v>396</v>
      </c>
      <c r="C25" s="119">
        <v>624</v>
      </c>
      <c r="D25" s="119">
        <v>1020</v>
      </c>
      <c r="E25" s="120">
        <v>85</v>
      </c>
      <c r="F25" s="95">
        <v>1452</v>
      </c>
      <c r="G25" s="119">
        <v>720</v>
      </c>
      <c r="H25" s="119">
        <v>2172</v>
      </c>
      <c r="I25" s="120">
        <v>181</v>
      </c>
      <c r="J25" s="95">
        <v>1812</v>
      </c>
      <c r="K25" s="119">
        <v>918</v>
      </c>
      <c r="L25" s="119">
        <v>2730</v>
      </c>
      <c r="M25" s="120">
        <v>227.5</v>
      </c>
    </row>
    <row r="26" spans="1:13" x14ac:dyDescent="0.2">
      <c r="A26" s="121" t="s">
        <v>223</v>
      </c>
      <c r="B26" s="101">
        <v>954</v>
      </c>
      <c r="C26" s="122">
        <v>130</v>
      </c>
      <c r="D26" s="122">
        <v>1084</v>
      </c>
      <c r="E26" s="123">
        <v>90.333333333333329</v>
      </c>
      <c r="F26" s="101">
        <v>1524</v>
      </c>
      <c r="G26" s="122">
        <v>130</v>
      </c>
      <c r="H26" s="122">
        <v>1654</v>
      </c>
      <c r="I26" s="123">
        <v>137.83333333333334</v>
      </c>
      <c r="J26" s="101">
        <v>2108</v>
      </c>
      <c r="K26" s="122">
        <v>130</v>
      </c>
      <c r="L26" s="122">
        <v>2238</v>
      </c>
      <c r="M26" s="123">
        <v>186.5</v>
      </c>
    </row>
    <row r="27" spans="1:13" x14ac:dyDescent="0.2">
      <c r="A27" s="83" t="s">
        <v>269</v>
      </c>
      <c r="B27" s="116">
        <v>636</v>
      </c>
      <c r="C27" s="117">
        <v>444</v>
      </c>
      <c r="D27" s="117">
        <v>1080</v>
      </c>
      <c r="E27" s="118">
        <v>90</v>
      </c>
      <c r="F27" s="116">
        <v>636</v>
      </c>
      <c r="G27" s="117">
        <v>1392</v>
      </c>
      <c r="H27" s="117">
        <v>2028</v>
      </c>
      <c r="I27" s="118">
        <v>169</v>
      </c>
      <c r="J27" s="116">
        <v>1236</v>
      </c>
      <c r="K27" s="117">
        <v>1392</v>
      </c>
      <c r="L27" s="117">
        <v>2628</v>
      </c>
      <c r="M27" s="118">
        <v>219</v>
      </c>
    </row>
    <row r="28" spans="1:13" x14ac:dyDescent="0.2">
      <c r="A28" s="85" t="s">
        <v>224</v>
      </c>
      <c r="B28" s="95">
        <v>600</v>
      </c>
      <c r="C28" s="119">
        <v>1050</v>
      </c>
      <c r="D28" s="119">
        <v>1650</v>
      </c>
      <c r="E28" s="120">
        <v>137.5</v>
      </c>
      <c r="F28" s="95">
        <v>1200</v>
      </c>
      <c r="G28" s="119">
        <v>1050</v>
      </c>
      <c r="H28" s="119">
        <v>2250</v>
      </c>
      <c r="I28" s="120">
        <v>187.5</v>
      </c>
      <c r="J28" s="95">
        <v>1824</v>
      </c>
      <c r="K28" s="119">
        <v>1050</v>
      </c>
      <c r="L28" s="119">
        <v>2874</v>
      </c>
      <c r="M28" s="120">
        <v>239.5</v>
      </c>
    </row>
    <row r="29" spans="1:13" x14ac:dyDescent="0.2">
      <c r="A29" s="85" t="s">
        <v>225</v>
      </c>
      <c r="B29" s="95">
        <v>708</v>
      </c>
      <c r="C29" s="191">
        <v>375</v>
      </c>
      <c r="D29" s="191">
        <v>1083</v>
      </c>
      <c r="E29" s="120">
        <v>90.25</v>
      </c>
      <c r="F29" s="95">
        <v>1566</v>
      </c>
      <c r="G29" s="191">
        <v>375</v>
      </c>
      <c r="H29" s="191">
        <v>1941</v>
      </c>
      <c r="I29" s="120">
        <v>161.75</v>
      </c>
      <c r="J29" s="95">
        <v>1776</v>
      </c>
      <c r="K29" s="191">
        <v>375</v>
      </c>
      <c r="L29" s="191">
        <v>2151</v>
      </c>
      <c r="M29" s="120">
        <v>179.25</v>
      </c>
    </row>
    <row r="30" spans="1:13" s="13" customFormat="1" x14ac:dyDescent="0.2">
      <c r="A30" s="85" t="s">
        <v>270</v>
      </c>
      <c r="B30" s="95">
        <f>D30-C30</f>
        <v>1056</v>
      </c>
      <c r="C30" s="191">
        <v>24</v>
      </c>
      <c r="D30" s="191">
        <v>1080</v>
      </c>
      <c r="E30" s="120">
        <f>D30/12</f>
        <v>90</v>
      </c>
      <c r="F30" s="95">
        <f>H30-G30</f>
        <v>2388</v>
      </c>
      <c r="G30" s="191">
        <v>24</v>
      </c>
      <c r="H30" s="191">
        <v>2412</v>
      </c>
      <c r="I30" s="120">
        <f>H30/12</f>
        <v>201</v>
      </c>
      <c r="J30" s="95">
        <f>L30-K30</f>
        <v>3048</v>
      </c>
      <c r="K30" s="191">
        <v>24</v>
      </c>
      <c r="L30" s="191">
        <v>3072</v>
      </c>
      <c r="M30" s="120">
        <f>L30/12</f>
        <v>256</v>
      </c>
    </row>
    <row r="31" spans="1:13" x14ac:dyDescent="0.2">
      <c r="A31" s="83" t="s">
        <v>226</v>
      </c>
      <c r="B31" s="116">
        <v>1272</v>
      </c>
      <c r="C31" s="117">
        <v>192</v>
      </c>
      <c r="D31" s="117">
        <v>1464</v>
      </c>
      <c r="E31" s="118">
        <v>122</v>
      </c>
      <c r="F31" s="116">
        <v>1488</v>
      </c>
      <c r="G31" s="117">
        <v>192</v>
      </c>
      <c r="H31" s="117">
        <v>1680</v>
      </c>
      <c r="I31" s="118">
        <v>140</v>
      </c>
      <c r="J31" s="116">
        <v>2172</v>
      </c>
      <c r="K31" s="117">
        <v>192</v>
      </c>
      <c r="L31" s="117">
        <v>2364</v>
      </c>
      <c r="M31" s="118">
        <v>197</v>
      </c>
    </row>
    <row r="32" spans="1:13" x14ac:dyDescent="0.2">
      <c r="A32" s="85" t="s">
        <v>227</v>
      </c>
      <c r="B32" s="95">
        <v>792</v>
      </c>
      <c r="C32" s="119">
        <v>300</v>
      </c>
      <c r="D32" s="119">
        <v>1092</v>
      </c>
      <c r="E32" s="120">
        <v>91</v>
      </c>
      <c r="F32" s="95">
        <v>1440</v>
      </c>
      <c r="G32" s="119">
        <v>300</v>
      </c>
      <c r="H32" s="119">
        <v>1740</v>
      </c>
      <c r="I32" s="120">
        <v>145</v>
      </c>
      <c r="J32" s="95">
        <v>1944</v>
      </c>
      <c r="K32" s="119">
        <v>300</v>
      </c>
      <c r="L32" s="119">
        <v>2244</v>
      </c>
      <c r="M32" s="120">
        <v>187</v>
      </c>
    </row>
    <row r="33" spans="1:13" x14ac:dyDescent="0.2">
      <c r="A33" s="121" t="s">
        <v>228</v>
      </c>
      <c r="B33" s="101">
        <v>540</v>
      </c>
      <c r="C33" s="122">
        <v>589</v>
      </c>
      <c r="D33" s="122">
        <v>1129</v>
      </c>
      <c r="E33" s="123">
        <v>94.083333333333329</v>
      </c>
      <c r="F33" s="101">
        <v>648</v>
      </c>
      <c r="G33" s="122">
        <v>1165</v>
      </c>
      <c r="H33" s="122">
        <v>1813</v>
      </c>
      <c r="I33" s="123">
        <v>151.08333333333334</v>
      </c>
      <c r="J33" s="101">
        <v>1392</v>
      </c>
      <c r="K33" s="122">
        <v>1165</v>
      </c>
      <c r="L33" s="122">
        <v>2557</v>
      </c>
      <c r="M33" s="123">
        <v>213.08333333333334</v>
      </c>
    </row>
    <row r="34" spans="1:13" x14ac:dyDescent="0.2">
      <c r="A34" s="83" t="s">
        <v>229</v>
      </c>
      <c r="B34" s="116">
        <v>684</v>
      </c>
      <c r="C34" s="117">
        <v>516</v>
      </c>
      <c r="D34" s="117">
        <v>1200</v>
      </c>
      <c r="E34" s="118">
        <v>100</v>
      </c>
      <c r="F34" s="116">
        <v>1380</v>
      </c>
      <c r="G34" s="117">
        <v>900</v>
      </c>
      <c r="H34" s="117">
        <v>2280</v>
      </c>
      <c r="I34" s="118">
        <v>190</v>
      </c>
      <c r="J34" s="116">
        <v>2471</v>
      </c>
      <c r="K34" s="117">
        <v>1068</v>
      </c>
      <c r="L34" s="117">
        <v>3539</v>
      </c>
      <c r="M34" s="118">
        <v>294.91666666666669</v>
      </c>
    </row>
    <row r="35" spans="1:13" x14ac:dyDescent="0.2">
      <c r="A35" s="85" t="s">
        <v>230</v>
      </c>
      <c r="B35" s="95">
        <v>552</v>
      </c>
      <c r="C35" s="119">
        <v>725</v>
      </c>
      <c r="D35" s="119">
        <v>1277</v>
      </c>
      <c r="E35" s="120">
        <v>106.41666666666667</v>
      </c>
      <c r="F35" s="95">
        <v>1296</v>
      </c>
      <c r="G35" s="119">
        <v>725</v>
      </c>
      <c r="H35" s="119">
        <v>2021</v>
      </c>
      <c r="I35" s="120">
        <v>168.41666666666666</v>
      </c>
      <c r="J35" s="95">
        <v>1872</v>
      </c>
      <c r="K35" s="119">
        <v>725</v>
      </c>
      <c r="L35" s="119">
        <v>2597</v>
      </c>
      <c r="M35" s="120">
        <v>216.41666666666666</v>
      </c>
    </row>
    <row r="36" spans="1:13" x14ac:dyDescent="0.2">
      <c r="A36" s="121" t="s">
        <v>231</v>
      </c>
      <c r="B36" s="101">
        <v>864</v>
      </c>
      <c r="C36" s="122">
        <v>276</v>
      </c>
      <c r="D36" s="122">
        <v>1140</v>
      </c>
      <c r="E36" s="123">
        <v>95</v>
      </c>
      <c r="F36" s="101">
        <v>1476</v>
      </c>
      <c r="G36" s="122">
        <v>276</v>
      </c>
      <c r="H36" s="122">
        <v>1752</v>
      </c>
      <c r="I36" s="123">
        <v>146</v>
      </c>
      <c r="J36" s="101">
        <v>1998</v>
      </c>
      <c r="K36" s="122">
        <v>276</v>
      </c>
      <c r="L36" s="122">
        <v>2274</v>
      </c>
      <c r="M36" s="123">
        <v>189.5</v>
      </c>
    </row>
    <row r="37" spans="1:13" x14ac:dyDescent="0.2">
      <c r="A37" s="83" t="s">
        <v>232</v>
      </c>
      <c r="B37" s="116">
        <v>396</v>
      </c>
      <c r="C37" s="117">
        <v>636</v>
      </c>
      <c r="D37" s="117">
        <v>1032</v>
      </c>
      <c r="E37" s="118">
        <v>86</v>
      </c>
      <c r="F37" s="116">
        <v>396</v>
      </c>
      <c r="G37" s="117">
        <v>1392</v>
      </c>
      <c r="H37" s="117">
        <v>1788</v>
      </c>
      <c r="I37" s="118">
        <v>149</v>
      </c>
      <c r="J37" s="116">
        <v>396</v>
      </c>
      <c r="K37" s="117">
        <v>1884</v>
      </c>
      <c r="L37" s="117">
        <v>2280</v>
      </c>
      <c r="M37" s="118">
        <v>190</v>
      </c>
    </row>
    <row r="38" spans="1:13" x14ac:dyDescent="0.2">
      <c r="A38" s="85" t="s">
        <v>233</v>
      </c>
      <c r="B38" s="95">
        <v>684</v>
      </c>
      <c r="C38" s="119">
        <v>300</v>
      </c>
      <c r="D38" s="119">
        <v>984</v>
      </c>
      <c r="E38" s="120">
        <v>82</v>
      </c>
      <c r="F38" s="95">
        <v>684</v>
      </c>
      <c r="G38" s="119">
        <v>900</v>
      </c>
      <c r="H38" s="119">
        <v>1584</v>
      </c>
      <c r="I38" s="120">
        <v>132</v>
      </c>
      <c r="J38" s="95">
        <v>1884</v>
      </c>
      <c r="K38" s="119">
        <v>300</v>
      </c>
      <c r="L38" s="119">
        <v>2184</v>
      </c>
      <c r="M38" s="120">
        <v>182</v>
      </c>
    </row>
    <row r="39" spans="1:13" x14ac:dyDescent="0.2">
      <c r="A39" s="121" t="s">
        <v>234</v>
      </c>
      <c r="B39" s="101">
        <v>600</v>
      </c>
      <c r="C39" s="122">
        <v>775</v>
      </c>
      <c r="D39" s="122">
        <v>1375</v>
      </c>
      <c r="E39" s="123">
        <v>114.58333333333333</v>
      </c>
      <c r="F39" s="101">
        <v>1380</v>
      </c>
      <c r="G39" s="122">
        <v>955</v>
      </c>
      <c r="H39" s="122">
        <v>2335</v>
      </c>
      <c r="I39" s="123">
        <v>194.58333333333334</v>
      </c>
      <c r="J39" s="101">
        <v>1980</v>
      </c>
      <c r="K39" s="122">
        <v>955</v>
      </c>
      <c r="L39" s="122">
        <v>2935</v>
      </c>
      <c r="M39" s="123">
        <v>244.58333333333334</v>
      </c>
    </row>
    <row r="40" spans="1:13" x14ac:dyDescent="0.2">
      <c r="A40" s="83" t="s">
        <v>235</v>
      </c>
      <c r="B40" s="116">
        <v>936</v>
      </c>
      <c r="C40" s="117">
        <v>0</v>
      </c>
      <c r="D40" s="117">
        <v>936</v>
      </c>
      <c r="E40" s="118">
        <v>78</v>
      </c>
      <c r="F40" s="116">
        <v>1620</v>
      </c>
      <c r="G40" s="117">
        <v>0</v>
      </c>
      <c r="H40" s="117">
        <v>1620</v>
      </c>
      <c r="I40" s="118">
        <v>135</v>
      </c>
      <c r="J40" s="116">
        <v>2520</v>
      </c>
      <c r="K40" s="117">
        <v>0</v>
      </c>
      <c r="L40" s="117">
        <v>2520</v>
      </c>
      <c r="M40" s="118">
        <v>210</v>
      </c>
    </row>
    <row r="41" spans="1:13" x14ac:dyDescent="0.2">
      <c r="A41" s="85" t="s">
        <v>236</v>
      </c>
      <c r="B41" s="95">
        <v>348</v>
      </c>
      <c r="C41" s="119">
        <v>782</v>
      </c>
      <c r="D41" s="119">
        <v>1130</v>
      </c>
      <c r="E41" s="120">
        <v>94.166666666666671</v>
      </c>
      <c r="F41" s="95">
        <v>1164</v>
      </c>
      <c r="G41" s="119">
        <v>782</v>
      </c>
      <c r="H41" s="119">
        <v>1946</v>
      </c>
      <c r="I41" s="120">
        <v>162.16666666666666</v>
      </c>
      <c r="J41" s="95">
        <v>1356</v>
      </c>
      <c r="K41" s="119">
        <v>782</v>
      </c>
      <c r="L41" s="119">
        <v>2138</v>
      </c>
      <c r="M41" s="120">
        <v>178.16666666666666</v>
      </c>
    </row>
    <row r="42" spans="1:13" x14ac:dyDescent="0.2">
      <c r="A42" s="121" t="s">
        <v>237</v>
      </c>
      <c r="B42" s="101">
        <v>924</v>
      </c>
      <c r="C42" s="122">
        <v>738</v>
      </c>
      <c r="D42" s="122">
        <v>1662</v>
      </c>
      <c r="E42" s="123">
        <v>138.5</v>
      </c>
      <c r="F42" s="101">
        <v>1044</v>
      </c>
      <c r="G42" s="122">
        <v>738</v>
      </c>
      <c r="H42" s="122">
        <v>1782</v>
      </c>
      <c r="I42" s="123">
        <v>148.5</v>
      </c>
      <c r="J42" s="101">
        <v>2400</v>
      </c>
      <c r="K42" s="122">
        <v>738</v>
      </c>
      <c r="L42" s="122">
        <v>3138</v>
      </c>
      <c r="M42" s="123">
        <v>261.5</v>
      </c>
    </row>
    <row r="43" spans="1:13" x14ac:dyDescent="0.2">
      <c r="A43" s="83" t="s">
        <v>238</v>
      </c>
      <c r="B43" s="116">
        <v>732</v>
      </c>
      <c r="C43" s="117">
        <v>519</v>
      </c>
      <c r="D43" s="117">
        <v>1251</v>
      </c>
      <c r="E43" s="118">
        <v>104.25</v>
      </c>
      <c r="F43" s="116">
        <v>732</v>
      </c>
      <c r="G43" s="117">
        <v>1299</v>
      </c>
      <c r="H43" s="117">
        <v>2031</v>
      </c>
      <c r="I43" s="118">
        <v>169.25</v>
      </c>
      <c r="J43" s="116">
        <v>2424</v>
      </c>
      <c r="K43" s="117">
        <v>519</v>
      </c>
      <c r="L43" s="117">
        <v>2943</v>
      </c>
      <c r="M43" s="118">
        <v>245.25</v>
      </c>
    </row>
    <row r="44" spans="1:13" x14ac:dyDescent="0.2">
      <c r="A44" s="85" t="s">
        <v>239</v>
      </c>
      <c r="B44" s="95">
        <v>768</v>
      </c>
      <c r="C44" s="119">
        <v>0</v>
      </c>
      <c r="D44" s="119">
        <v>768</v>
      </c>
      <c r="E44" s="120">
        <v>64</v>
      </c>
      <c r="F44" s="95">
        <v>1512</v>
      </c>
      <c r="G44" s="119">
        <v>0</v>
      </c>
      <c r="H44" s="119">
        <v>1512</v>
      </c>
      <c r="I44" s="120">
        <v>126</v>
      </c>
      <c r="J44" s="95">
        <v>3660</v>
      </c>
      <c r="K44" s="119">
        <v>0</v>
      </c>
      <c r="L44" s="119">
        <v>3660</v>
      </c>
      <c r="M44" s="120">
        <v>305</v>
      </c>
    </row>
    <row r="45" spans="1:13" x14ac:dyDescent="0.2">
      <c r="A45" s="121" t="s">
        <v>240</v>
      </c>
      <c r="B45" s="101">
        <v>924</v>
      </c>
      <c r="C45" s="122">
        <v>301</v>
      </c>
      <c r="D45" s="122">
        <v>1225</v>
      </c>
      <c r="E45" s="123">
        <v>102.08333333333333</v>
      </c>
      <c r="F45" s="101">
        <v>924</v>
      </c>
      <c r="G45" s="122">
        <v>1198</v>
      </c>
      <c r="H45" s="122">
        <v>2122</v>
      </c>
      <c r="I45" s="123">
        <v>176.83333333333334</v>
      </c>
      <c r="J45" s="101">
        <v>1416</v>
      </c>
      <c r="K45" s="122">
        <v>1644</v>
      </c>
      <c r="L45" s="122">
        <v>3060</v>
      </c>
      <c r="M45" s="123">
        <v>255</v>
      </c>
    </row>
    <row r="46" spans="1:13" x14ac:dyDescent="0.2">
      <c r="A46" s="83" t="s">
        <v>242</v>
      </c>
      <c r="B46" s="116">
        <v>720</v>
      </c>
      <c r="C46" s="117">
        <v>482</v>
      </c>
      <c r="D46" s="117">
        <v>1202</v>
      </c>
      <c r="E46" s="118">
        <v>100.16666666666667</v>
      </c>
      <c r="F46" s="116">
        <v>804</v>
      </c>
      <c r="G46" s="117">
        <v>1106</v>
      </c>
      <c r="H46" s="117">
        <v>1910</v>
      </c>
      <c r="I46" s="118">
        <v>159.16666666666666</v>
      </c>
      <c r="J46" s="116">
        <v>912</v>
      </c>
      <c r="K46" s="117">
        <v>1706</v>
      </c>
      <c r="L46" s="117">
        <v>2618</v>
      </c>
      <c r="M46" s="118">
        <v>218.16666666666666</v>
      </c>
    </row>
    <row r="47" spans="1:13" x14ac:dyDescent="0.2">
      <c r="A47" s="85" t="s">
        <v>243</v>
      </c>
      <c r="B47" s="95">
        <v>600</v>
      </c>
      <c r="C47" s="119">
        <v>974</v>
      </c>
      <c r="D47" s="119">
        <v>1574</v>
      </c>
      <c r="E47" s="120">
        <v>131.16666666666666</v>
      </c>
      <c r="F47" s="95">
        <v>900</v>
      </c>
      <c r="G47" s="119">
        <v>974</v>
      </c>
      <c r="H47" s="119">
        <v>1874</v>
      </c>
      <c r="I47" s="120">
        <v>156.16666666666666</v>
      </c>
      <c r="J47" s="95">
        <v>1500</v>
      </c>
      <c r="K47" s="119">
        <v>974</v>
      </c>
      <c r="L47" s="119">
        <v>2474</v>
      </c>
      <c r="M47" s="120">
        <v>206.16666666666666</v>
      </c>
    </row>
    <row r="48" spans="1:13" x14ac:dyDescent="0.2">
      <c r="A48" s="121" t="s">
        <v>244</v>
      </c>
      <c r="B48" s="101">
        <v>468</v>
      </c>
      <c r="C48" s="122">
        <v>588</v>
      </c>
      <c r="D48" s="122">
        <v>1056</v>
      </c>
      <c r="E48" s="123">
        <v>88</v>
      </c>
      <c r="F48" s="101">
        <v>468</v>
      </c>
      <c r="G48" s="122">
        <v>1500</v>
      </c>
      <c r="H48" s="122">
        <v>1968</v>
      </c>
      <c r="I48" s="123">
        <v>164</v>
      </c>
      <c r="J48" s="101">
        <v>1800</v>
      </c>
      <c r="K48" s="122">
        <v>588</v>
      </c>
      <c r="L48" s="122">
        <v>2388</v>
      </c>
      <c r="M48" s="123">
        <v>199</v>
      </c>
    </row>
    <row r="49" spans="1:13" x14ac:dyDescent="0.2">
      <c r="A49" s="83" t="s">
        <v>245</v>
      </c>
      <c r="B49" s="116">
        <v>384</v>
      </c>
      <c r="C49" s="117">
        <v>828</v>
      </c>
      <c r="D49" s="117">
        <v>1212</v>
      </c>
      <c r="E49" s="118">
        <v>101</v>
      </c>
      <c r="F49" s="116">
        <v>384</v>
      </c>
      <c r="G49" s="117">
        <v>1548</v>
      </c>
      <c r="H49" s="117">
        <v>1932</v>
      </c>
      <c r="I49" s="118">
        <v>161</v>
      </c>
      <c r="J49" s="116">
        <v>672</v>
      </c>
      <c r="K49" s="117">
        <v>1548</v>
      </c>
      <c r="L49" s="117">
        <v>2220</v>
      </c>
      <c r="M49" s="118">
        <v>185</v>
      </c>
    </row>
    <row r="50" spans="1:13" x14ac:dyDescent="0.2">
      <c r="A50" s="85" t="s">
        <v>246</v>
      </c>
      <c r="B50" s="95">
        <v>720</v>
      </c>
      <c r="C50" s="119">
        <v>600</v>
      </c>
      <c r="D50" s="119">
        <v>1320</v>
      </c>
      <c r="E50" s="120">
        <v>110</v>
      </c>
      <c r="F50" s="95">
        <v>1200</v>
      </c>
      <c r="G50" s="119">
        <v>600</v>
      </c>
      <c r="H50" s="119">
        <v>1800</v>
      </c>
      <c r="I50" s="120">
        <v>150</v>
      </c>
      <c r="J50" s="95">
        <v>1920</v>
      </c>
      <c r="K50" s="119">
        <v>600</v>
      </c>
      <c r="L50" s="119">
        <v>2520</v>
      </c>
      <c r="M50" s="120">
        <v>210</v>
      </c>
    </row>
    <row r="51" spans="1:13" x14ac:dyDescent="0.2">
      <c r="A51" s="121" t="s">
        <v>247</v>
      </c>
      <c r="B51" s="101">
        <v>612</v>
      </c>
      <c r="C51" s="122">
        <v>636</v>
      </c>
      <c r="D51" s="122">
        <v>1248</v>
      </c>
      <c r="E51" s="123">
        <v>104</v>
      </c>
      <c r="F51" s="101">
        <v>612</v>
      </c>
      <c r="G51" s="122">
        <v>1260</v>
      </c>
      <c r="H51" s="122">
        <v>1872</v>
      </c>
      <c r="I51" s="123">
        <v>156</v>
      </c>
      <c r="J51" s="101">
        <v>1716</v>
      </c>
      <c r="K51" s="122">
        <v>636</v>
      </c>
      <c r="L51" s="122">
        <v>2352</v>
      </c>
      <c r="M51" s="123">
        <v>196</v>
      </c>
    </row>
    <row r="52" spans="1:13" x14ac:dyDescent="0.2">
      <c r="A52" s="83" t="s">
        <v>248</v>
      </c>
      <c r="B52" s="116">
        <v>1140</v>
      </c>
      <c r="C52" s="117">
        <v>180</v>
      </c>
      <c r="D52" s="117">
        <v>1320</v>
      </c>
      <c r="E52" s="118">
        <v>110</v>
      </c>
      <c r="F52" s="116">
        <v>1872</v>
      </c>
      <c r="G52" s="117">
        <v>180</v>
      </c>
      <c r="H52" s="117">
        <v>2052</v>
      </c>
      <c r="I52" s="118">
        <v>171</v>
      </c>
      <c r="J52" s="116">
        <v>2640</v>
      </c>
      <c r="K52" s="117">
        <v>180</v>
      </c>
      <c r="L52" s="117">
        <v>2820</v>
      </c>
      <c r="M52" s="118">
        <v>235</v>
      </c>
    </row>
    <row r="53" spans="1:13" x14ac:dyDescent="0.2">
      <c r="A53" s="85" t="s">
        <v>249</v>
      </c>
      <c r="B53" s="95">
        <v>732</v>
      </c>
      <c r="C53" s="119">
        <v>384</v>
      </c>
      <c r="D53" s="119">
        <v>1116</v>
      </c>
      <c r="E53" s="120">
        <v>93</v>
      </c>
      <c r="F53" s="95">
        <v>1260</v>
      </c>
      <c r="G53" s="119">
        <v>420</v>
      </c>
      <c r="H53" s="119">
        <v>1680</v>
      </c>
      <c r="I53" s="120">
        <v>140</v>
      </c>
      <c r="J53" s="95">
        <v>1644</v>
      </c>
      <c r="K53" s="119">
        <v>420</v>
      </c>
      <c r="L53" s="119">
        <v>2064</v>
      </c>
      <c r="M53" s="120">
        <v>172</v>
      </c>
    </row>
    <row r="54" spans="1:13" x14ac:dyDescent="0.2">
      <c r="A54" s="121" t="s">
        <v>250</v>
      </c>
      <c r="B54" s="101">
        <v>384</v>
      </c>
      <c r="C54" s="122">
        <v>816</v>
      </c>
      <c r="D54" s="122">
        <v>1200</v>
      </c>
      <c r="E54" s="123">
        <v>100</v>
      </c>
      <c r="F54" s="101">
        <v>384</v>
      </c>
      <c r="G54" s="122">
        <v>1428</v>
      </c>
      <c r="H54" s="122">
        <v>1812</v>
      </c>
      <c r="I54" s="123">
        <v>151</v>
      </c>
      <c r="J54" s="101">
        <v>1008</v>
      </c>
      <c r="K54" s="122">
        <v>1428</v>
      </c>
      <c r="L54" s="122">
        <v>2436</v>
      </c>
      <c r="M54" s="123">
        <v>203</v>
      </c>
    </row>
    <row r="55" spans="1:13" s="80" customFormat="1" x14ac:dyDescent="0.2">
      <c r="A55" s="124" t="s">
        <v>272</v>
      </c>
      <c r="B55" s="125">
        <f t="shared" ref="B55:M55" si="0">AVERAGE(B5:B54)</f>
        <v>736.2</v>
      </c>
      <c r="C55" s="126">
        <f t="shared" si="0"/>
        <v>435.56</v>
      </c>
      <c r="D55" s="126">
        <f t="shared" si="0"/>
        <v>1171.76</v>
      </c>
      <c r="E55" s="127">
        <f t="shared" si="0"/>
        <v>97.646666666666661</v>
      </c>
      <c r="F55" s="125">
        <f t="shared" si="0"/>
        <v>1141.32</v>
      </c>
      <c r="G55" s="126">
        <f t="shared" si="0"/>
        <v>697.34</v>
      </c>
      <c r="H55" s="126">
        <f t="shared" si="0"/>
        <v>1838.66</v>
      </c>
      <c r="I55" s="127">
        <f t="shared" si="0"/>
        <v>153.22166666666669</v>
      </c>
      <c r="J55" s="125">
        <f t="shared" si="0"/>
        <v>1945.86</v>
      </c>
      <c r="K55" s="126">
        <f t="shared" si="0"/>
        <v>654.78</v>
      </c>
      <c r="L55" s="126">
        <f t="shared" si="0"/>
        <v>2600.64</v>
      </c>
      <c r="M55" s="127">
        <f t="shared" si="0"/>
        <v>216.72</v>
      </c>
    </row>
    <row r="57" spans="1:13" x14ac:dyDescent="0.2">
      <c r="A57" s="11" t="s">
        <v>406</v>
      </c>
    </row>
    <row r="58" spans="1:13" x14ac:dyDescent="0.2">
      <c r="A58" s="83"/>
      <c r="B58" s="192" t="s">
        <v>255</v>
      </c>
      <c r="C58" s="193"/>
      <c r="D58" s="193"/>
      <c r="E58" s="194"/>
      <c r="F58" s="192" t="s">
        <v>261</v>
      </c>
      <c r="G58" s="193"/>
      <c r="H58" s="193"/>
      <c r="I58" s="194"/>
      <c r="J58" s="192" t="s">
        <v>70</v>
      </c>
      <c r="K58" s="193"/>
      <c r="L58" s="193"/>
      <c r="M58" s="194"/>
    </row>
    <row r="59" spans="1:13" x14ac:dyDescent="0.2">
      <c r="A59" s="85"/>
      <c r="B59" s="87" t="s">
        <v>73</v>
      </c>
      <c r="C59" s="111" t="s">
        <v>74</v>
      </c>
      <c r="D59" s="111" t="s">
        <v>262</v>
      </c>
      <c r="E59" s="88" t="s">
        <v>263</v>
      </c>
      <c r="F59" s="87" t="s">
        <v>73</v>
      </c>
      <c r="G59" s="111" t="s">
        <v>74</v>
      </c>
      <c r="H59" s="111" t="s">
        <v>262</v>
      </c>
      <c r="I59" s="88" t="s">
        <v>263</v>
      </c>
      <c r="J59" s="87" t="s">
        <v>73</v>
      </c>
      <c r="K59" s="111" t="s">
        <v>74</v>
      </c>
      <c r="L59" s="111" t="s">
        <v>262</v>
      </c>
      <c r="M59" s="88" t="s">
        <v>263</v>
      </c>
    </row>
    <row r="60" spans="1:13" x14ac:dyDescent="0.2">
      <c r="A60" s="112" t="s">
        <v>264</v>
      </c>
      <c r="B60" s="113" t="s">
        <v>265</v>
      </c>
      <c r="C60" s="114" t="s">
        <v>265</v>
      </c>
      <c r="D60" s="114" t="s">
        <v>265</v>
      </c>
      <c r="E60" s="115" t="s">
        <v>266</v>
      </c>
      <c r="F60" s="113" t="s">
        <v>265</v>
      </c>
      <c r="G60" s="114" t="s">
        <v>265</v>
      </c>
      <c r="H60" s="114" t="s">
        <v>265</v>
      </c>
      <c r="I60" s="115" t="s">
        <v>266</v>
      </c>
      <c r="J60" s="113" t="s">
        <v>265</v>
      </c>
      <c r="K60" s="114" t="s">
        <v>265</v>
      </c>
      <c r="L60" s="114" t="s">
        <v>265</v>
      </c>
      <c r="M60" s="115" t="s">
        <v>266</v>
      </c>
    </row>
    <row r="61" spans="1:13" x14ac:dyDescent="0.2">
      <c r="A61" s="83" t="s">
        <v>201</v>
      </c>
      <c r="B61" s="116">
        <v>1188</v>
      </c>
      <c r="C61" s="117">
        <v>62</v>
      </c>
      <c r="D61" s="117">
        <v>1250</v>
      </c>
      <c r="E61" s="118">
        <v>104.16666666666667</v>
      </c>
      <c r="F61" s="116">
        <v>2580</v>
      </c>
      <c r="G61" s="117">
        <v>62</v>
      </c>
      <c r="H61" s="117">
        <v>2642</v>
      </c>
      <c r="I61" s="118">
        <v>220.16666666666666</v>
      </c>
      <c r="J61" s="116">
        <v>5592</v>
      </c>
      <c r="K61" s="117">
        <v>62</v>
      </c>
      <c r="L61" s="117">
        <v>5654</v>
      </c>
      <c r="M61" s="118">
        <v>471.16666666666669</v>
      </c>
    </row>
    <row r="62" spans="1:13" x14ac:dyDescent="0.2">
      <c r="A62" s="85" t="s">
        <v>203</v>
      </c>
      <c r="B62" s="95">
        <v>564</v>
      </c>
      <c r="C62" s="119">
        <v>289</v>
      </c>
      <c r="D62" s="119">
        <v>853</v>
      </c>
      <c r="E62" s="120">
        <v>71.083333333333329</v>
      </c>
      <c r="F62" s="95">
        <v>1128</v>
      </c>
      <c r="G62" s="119">
        <v>289</v>
      </c>
      <c r="H62" s="119">
        <v>1417</v>
      </c>
      <c r="I62" s="120">
        <v>118.08333333333333</v>
      </c>
      <c r="J62" s="95">
        <v>1716</v>
      </c>
      <c r="K62" s="119">
        <v>289</v>
      </c>
      <c r="L62" s="119">
        <v>2005</v>
      </c>
      <c r="M62" s="120">
        <v>167.08333333333334</v>
      </c>
    </row>
    <row r="63" spans="1:13" x14ac:dyDescent="0.2">
      <c r="A63" s="121" t="s">
        <v>204</v>
      </c>
      <c r="B63" s="101">
        <v>564</v>
      </c>
      <c r="C63" s="122">
        <v>504</v>
      </c>
      <c r="D63" s="122">
        <v>1068</v>
      </c>
      <c r="E63" s="123">
        <v>89</v>
      </c>
      <c r="F63" s="101">
        <v>564</v>
      </c>
      <c r="G63" s="122">
        <v>1020</v>
      </c>
      <c r="H63" s="122">
        <v>1584</v>
      </c>
      <c r="I63" s="123">
        <v>132</v>
      </c>
      <c r="J63" s="101">
        <v>1332</v>
      </c>
      <c r="K63" s="122">
        <v>2316</v>
      </c>
      <c r="L63" s="122">
        <v>3648</v>
      </c>
      <c r="M63" s="123">
        <v>304</v>
      </c>
    </row>
    <row r="64" spans="1:13" x14ac:dyDescent="0.2">
      <c r="A64" s="83" t="s">
        <v>205</v>
      </c>
      <c r="B64" s="116">
        <v>804</v>
      </c>
      <c r="C64" s="117">
        <v>288</v>
      </c>
      <c r="D64" s="117">
        <v>1092</v>
      </c>
      <c r="E64" s="118">
        <v>91</v>
      </c>
      <c r="F64" s="116">
        <v>1320</v>
      </c>
      <c r="G64" s="117">
        <v>384</v>
      </c>
      <c r="H64" s="117">
        <v>1704</v>
      </c>
      <c r="I64" s="118">
        <v>142</v>
      </c>
      <c r="J64" s="116">
        <v>1860</v>
      </c>
      <c r="K64" s="117">
        <v>384</v>
      </c>
      <c r="L64" s="117">
        <v>2244</v>
      </c>
      <c r="M64" s="118">
        <v>187</v>
      </c>
    </row>
    <row r="65" spans="1:13" x14ac:dyDescent="0.2">
      <c r="A65" s="85" t="s">
        <v>206</v>
      </c>
      <c r="B65" s="95">
        <v>804</v>
      </c>
      <c r="C65" s="119">
        <v>216</v>
      </c>
      <c r="D65" s="119">
        <v>1020</v>
      </c>
      <c r="E65" s="120">
        <v>85</v>
      </c>
      <c r="F65" s="95">
        <v>804</v>
      </c>
      <c r="G65" s="119">
        <v>2628</v>
      </c>
      <c r="H65" s="119">
        <v>3432</v>
      </c>
      <c r="I65" s="120">
        <v>286</v>
      </c>
      <c r="J65" s="95">
        <v>4020</v>
      </c>
      <c r="K65" s="119">
        <v>216</v>
      </c>
      <c r="L65" s="119">
        <v>4236</v>
      </c>
      <c r="M65" s="120">
        <v>353</v>
      </c>
    </row>
    <row r="66" spans="1:13" x14ac:dyDescent="0.2">
      <c r="A66" s="121" t="s">
        <v>207</v>
      </c>
      <c r="B66" s="101">
        <v>684</v>
      </c>
      <c r="C66" s="122">
        <v>840</v>
      </c>
      <c r="D66" s="122">
        <v>1524</v>
      </c>
      <c r="E66" s="123">
        <v>127</v>
      </c>
      <c r="F66" s="101">
        <v>1380</v>
      </c>
      <c r="G66" s="122">
        <v>840</v>
      </c>
      <c r="H66" s="122">
        <v>2220</v>
      </c>
      <c r="I66" s="123">
        <v>185</v>
      </c>
      <c r="J66" s="101">
        <v>3288</v>
      </c>
      <c r="K66" s="122">
        <v>840</v>
      </c>
      <c r="L66" s="122">
        <v>4128</v>
      </c>
      <c r="M66" s="123">
        <v>344</v>
      </c>
    </row>
    <row r="67" spans="1:13" x14ac:dyDescent="0.2">
      <c r="A67" s="83" t="s">
        <v>208</v>
      </c>
      <c r="B67" s="116">
        <v>780</v>
      </c>
      <c r="C67" s="117">
        <v>306</v>
      </c>
      <c r="D67" s="117">
        <v>1086</v>
      </c>
      <c r="E67" s="118">
        <v>90.5</v>
      </c>
      <c r="F67" s="116">
        <v>1188</v>
      </c>
      <c r="G67" s="117">
        <v>306</v>
      </c>
      <c r="H67" s="117">
        <v>1494</v>
      </c>
      <c r="I67" s="118">
        <v>124.5</v>
      </c>
      <c r="J67" s="116">
        <v>1836</v>
      </c>
      <c r="K67" s="117">
        <v>306</v>
      </c>
      <c r="L67" s="117">
        <v>2142</v>
      </c>
      <c r="M67" s="118">
        <v>178.5</v>
      </c>
    </row>
    <row r="68" spans="1:13" x14ac:dyDescent="0.2">
      <c r="A68" s="85" t="s">
        <v>209</v>
      </c>
      <c r="B68" s="95">
        <v>1140</v>
      </c>
      <c r="C68" s="119">
        <v>0</v>
      </c>
      <c r="D68" s="119">
        <v>1140</v>
      </c>
      <c r="E68" s="120">
        <v>95</v>
      </c>
      <c r="F68" s="95">
        <v>1428</v>
      </c>
      <c r="G68" s="119">
        <v>0</v>
      </c>
      <c r="H68" s="119">
        <v>1428</v>
      </c>
      <c r="I68" s="120">
        <v>119</v>
      </c>
      <c r="J68" s="95">
        <v>2976</v>
      </c>
      <c r="K68" s="119">
        <v>0</v>
      </c>
      <c r="L68" s="119">
        <v>2976</v>
      </c>
      <c r="M68" s="120">
        <v>248</v>
      </c>
    </row>
    <row r="69" spans="1:13" x14ac:dyDescent="0.2">
      <c r="A69" s="121" t="s">
        <v>210</v>
      </c>
      <c r="B69" s="101">
        <v>504</v>
      </c>
      <c r="C69" s="122">
        <v>696</v>
      </c>
      <c r="D69" s="122">
        <v>1200</v>
      </c>
      <c r="E69" s="123">
        <v>100</v>
      </c>
      <c r="F69" s="101">
        <v>504</v>
      </c>
      <c r="G69" s="122">
        <v>1176</v>
      </c>
      <c r="H69" s="122">
        <v>1680</v>
      </c>
      <c r="I69" s="123">
        <v>140</v>
      </c>
      <c r="J69" s="101">
        <v>936</v>
      </c>
      <c r="K69" s="122">
        <v>1176</v>
      </c>
      <c r="L69" s="122">
        <v>2112</v>
      </c>
      <c r="M69" s="123">
        <v>176</v>
      </c>
    </row>
    <row r="70" spans="1:13" s="129" customFormat="1" x14ac:dyDescent="0.2">
      <c r="A70" s="83" t="s">
        <v>211</v>
      </c>
      <c r="B70" s="116">
        <v>696</v>
      </c>
      <c r="C70" s="117">
        <v>744</v>
      </c>
      <c r="D70" s="117">
        <v>1440</v>
      </c>
      <c r="E70" s="118">
        <v>120</v>
      </c>
      <c r="F70" s="116">
        <v>696</v>
      </c>
      <c r="G70" s="117">
        <v>1020</v>
      </c>
      <c r="H70" s="117">
        <v>1716</v>
      </c>
      <c r="I70" s="118">
        <v>143</v>
      </c>
      <c r="J70" s="116">
        <v>1068</v>
      </c>
      <c r="K70" s="117">
        <v>1020</v>
      </c>
      <c r="L70" s="117">
        <v>2088</v>
      </c>
      <c r="M70" s="118">
        <v>174</v>
      </c>
    </row>
    <row r="71" spans="1:13" x14ac:dyDescent="0.2">
      <c r="A71" s="85" t="s">
        <v>212</v>
      </c>
      <c r="B71" s="95">
        <v>840</v>
      </c>
      <c r="C71" s="119">
        <v>263</v>
      </c>
      <c r="D71" s="119">
        <v>1103</v>
      </c>
      <c r="E71" s="120">
        <v>91.916666666666671</v>
      </c>
      <c r="F71" s="95">
        <v>1584</v>
      </c>
      <c r="G71" s="119">
        <v>263</v>
      </c>
      <c r="H71" s="119">
        <v>1847</v>
      </c>
      <c r="I71" s="120">
        <v>153.91666666666666</v>
      </c>
      <c r="J71" s="95">
        <v>1764</v>
      </c>
      <c r="K71" s="119">
        <v>263</v>
      </c>
      <c r="L71" s="119">
        <v>2027</v>
      </c>
      <c r="M71" s="120">
        <v>168.91666666666666</v>
      </c>
    </row>
    <row r="72" spans="1:13" x14ac:dyDescent="0.2">
      <c r="A72" s="121" t="s">
        <v>213</v>
      </c>
      <c r="B72" s="101">
        <v>540</v>
      </c>
      <c r="C72" s="122">
        <v>207</v>
      </c>
      <c r="D72" s="122">
        <v>747</v>
      </c>
      <c r="E72" s="123">
        <v>62.25</v>
      </c>
      <c r="F72" s="101">
        <v>1020</v>
      </c>
      <c r="G72" s="122">
        <v>207</v>
      </c>
      <c r="H72" s="122">
        <v>1227</v>
      </c>
      <c r="I72" s="123">
        <v>102.25</v>
      </c>
      <c r="J72" s="101">
        <v>1380</v>
      </c>
      <c r="K72" s="122">
        <v>207</v>
      </c>
      <c r="L72" s="122">
        <v>1587</v>
      </c>
      <c r="M72" s="123">
        <v>132.25</v>
      </c>
    </row>
    <row r="73" spans="1:13" s="13" customFormat="1" x14ac:dyDescent="0.2">
      <c r="A73" s="85" t="s">
        <v>267</v>
      </c>
      <c r="B73" s="95">
        <f>55*12</f>
        <v>660</v>
      </c>
      <c r="C73" s="191">
        <f>D73-B73</f>
        <v>24</v>
      </c>
      <c r="D73" s="191">
        <v>684</v>
      </c>
      <c r="E73" s="120">
        <f>D73/12</f>
        <v>57</v>
      </c>
      <c r="F73" s="95">
        <f>101*12</f>
        <v>1212</v>
      </c>
      <c r="G73" s="191">
        <f>H73-F73</f>
        <v>24</v>
      </c>
      <c r="H73" s="191">
        <v>1236</v>
      </c>
      <c r="I73" s="120">
        <f>H73/12</f>
        <v>103</v>
      </c>
      <c r="J73" s="95">
        <f>168*12</f>
        <v>2016</v>
      </c>
      <c r="K73" s="191">
        <f>L73-J73</f>
        <v>24</v>
      </c>
      <c r="L73" s="191">
        <v>2040</v>
      </c>
      <c r="M73" s="120">
        <f>L73/12</f>
        <v>170</v>
      </c>
    </row>
    <row r="74" spans="1:13" x14ac:dyDescent="0.2">
      <c r="A74" s="85" t="s">
        <v>214</v>
      </c>
      <c r="B74" s="95">
        <v>948</v>
      </c>
      <c r="C74" s="191">
        <v>0</v>
      </c>
      <c r="D74" s="191">
        <v>948</v>
      </c>
      <c r="E74" s="120">
        <v>79</v>
      </c>
      <c r="F74" s="95">
        <v>1620</v>
      </c>
      <c r="G74" s="191">
        <v>0</v>
      </c>
      <c r="H74" s="191">
        <v>1620</v>
      </c>
      <c r="I74" s="120">
        <v>135</v>
      </c>
      <c r="J74" s="95">
        <v>2400</v>
      </c>
      <c r="K74" s="191">
        <v>0</v>
      </c>
      <c r="L74" s="191">
        <v>2400</v>
      </c>
      <c r="M74" s="120">
        <v>200</v>
      </c>
    </row>
    <row r="75" spans="1:13" x14ac:dyDescent="0.2">
      <c r="A75" s="85" t="s">
        <v>215</v>
      </c>
      <c r="B75" s="95">
        <v>828</v>
      </c>
      <c r="C75" s="119">
        <v>517</v>
      </c>
      <c r="D75" s="119">
        <v>1345</v>
      </c>
      <c r="E75" s="120">
        <v>112.08333333333333</v>
      </c>
      <c r="F75" s="95">
        <v>1428</v>
      </c>
      <c r="G75" s="119">
        <v>517</v>
      </c>
      <c r="H75" s="119">
        <v>1945</v>
      </c>
      <c r="I75" s="120">
        <v>162.08333333333334</v>
      </c>
      <c r="J75" s="95">
        <v>1872</v>
      </c>
      <c r="K75" s="119">
        <v>517</v>
      </c>
      <c r="L75" s="119">
        <v>2389</v>
      </c>
      <c r="M75" s="120">
        <v>199.08333333333334</v>
      </c>
    </row>
    <row r="76" spans="1:13" x14ac:dyDescent="0.2">
      <c r="A76" s="121" t="s">
        <v>216</v>
      </c>
      <c r="B76" s="101">
        <v>1392</v>
      </c>
      <c r="C76" s="122">
        <v>240</v>
      </c>
      <c r="D76" s="122">
        <v>1632</v>
      </c>
      <c r="E76" s="123">
        <v>136</v>
      </c>
      <c r="F76" s="101">
        <v>1392</v>
      </c>
      <c r="G76" s="122">
        <v>240</v>
      </c>
      <c r="H76" s="122">
        <v>1632</v>
      </c>
      <c r="I76" s="123">
        <v>136</v>
      </c>
      <c r="J76" s="101">
        <v>2412</v>
      </c>
      <c r="K76" s="122">
        <v>240</v>
      </c>
      <c r="L76" s="122">
        <v>2652</v>
      </c>
      <c r="M76" s="123">
        <v>221</v>
      </c>
    </row>
    <row r="77" spans="1:13" x14ac:dyDescent="0.2">
      <c r="A77" s="83" t="s">
        <v>217</v>
      </c>
      <c r="B77" s="116">
        <v>564</v>
      </c>
      <c r="C77" s="117">
        <v>778</v>
      </c>
      <c r="D77" s="117">
        <v>1342</v>
      </c>
      <c r="E77" s="118">
        <v>111.83333333333333</v>
      </c>
      <c r="F77" s="116">
        <v>732</v>
      </c>
      <c r="G77" s="117">
        <v>778</v>
      </c>
      <c r="H77" s="117">
        <v>1510</v>
      </c>
      <c r="I77" s="118">
        <v>125.83333333333333</v>
      </c>
      <c r="J77" s="116">
        <v>996</v>
      </c>
      <c r="K77" s="117">
        <v>778</v>
      </c>
      <c r="L77" s="117">
        <v>1774</v>
      </c>
      <c r="M77" s="118">
        <v>147.83333333333334</v>
      </c>
    </row>
    <row r="78" spans="1:13" x14ac:dyDescent="0.2">
      <c r="A78" s="85" t="s">
        <v>218</v>
      </c>
      <c r="B78" s="95">
        <v>540</v>
      </c>
      <c r="C78" s="119">
        <v>395</v>
      </c>
      <c r="D78" s="119">
        <v>935</v>
      </c>
      <c r="E78" s="120">
        <v>77.916666666666671</v>
      </c>
      <c r="F78" s="95">
        <v>540</v>
      </c>
      <c r="G78" s="119">
        <v>659</v>
      </c>
      <c r="H78" s="119">
        <v>1199</v>
      </c>
      <c r="I78" s="120">
        <v>99.916666666666671</v>
      </c>
      <c r="J78" s="95">
        <v>1440</v>
      </c>
      <c r="K78" s="119">
        <v>659</v>
      </c>
      <c r="L78" s="119">
        <v>2099</v>
      </c>
      <c r="M78" s="120">
        <v>174.91666666666666</v>
      </c>
    </row>
    <row r="79" spans="1:13" x14ac:dyDescent="0.2">
      <c r="A79" s="121" t="s">
        <v>219</v>
      </c>
      <c r="B79" s="101">
        <v>600</v>
      </c>
      <c r="C79" s="122">
        <v>468</v>
      </c>
      <c r="D79" s="122">
        <v>1068</v>
      </c>
      <c r="E79" s="123">
        <v>89</v>
      </c>
      <c r="F79" s="101">
        <v>1068</v>
      </c>
      <c r="G79" s="122">
        <v>468</v>
      </c>
      <c r="H79" s="122">
        <v>1536</v>
      </c>
      <c r="I79" s="123">
        <v>128</v>
      </c>
      <c r="J79" s="101">
        <v>1644</v>
      </c>
      <c r="K79" s="122">
        <v>468</v>
      </c>
      <c r="L79" s="122">
        <v>2112</v>
      </c>
      <c r="M79" s="123">
        <v>176</v>
      </c>
    </row>
    <row r="80" spans="1:13" x14ac:dyDescent="0.2">
      <c r="A80" s="83" t="s">
        <v>220</v>
      </c>
      <c r="B80" s="116">
        <v>1044</v>
      </c>
      <c r="C80" s="117">
        <v>157</v>
      </c>
      <c r="D80" s="117">
        <v>1201</v>
      </c>
      <c r="E80" s="118">
        <v>100.08333333333333</v>
      </c>
      <c r="F80" s="116">
        <v>1044</v>
      </c>
      <c r="G80" s="117">
        <v>457</v>
      </c>
      <c r="H80" s="117">
        <v>1501</v>
      </c>
      <c r="I80" s="118">
        <v>125.08333333333333</v>
      </c>
      <c r="J80" s="116">
        <v>1244</v>
      </c>
      <c r="K80" s="117">
        <v>457</v>
      </c>
      <c r="L80" s="117">
        <v>1701</v>
      </c>
      <c r="M80" s="118">
        <v>141.75</v>
      </c>
    </row>
    <row r="81" spans="1:13" x14ac:dyDescent="0.2">
      <c r="A81" s="85" t="s">
        <v>221</v>
      </c>
      <c r="B81" s="95">
        <v>396</v>
      </c>
      <c r="C81" s="119">
        <v>624</v>
      </c>
      <c r="D81" s="119">
        <v>1020</v>
      </c>
      <c r="E81" s="120">
        <v>85</v>
      </c>
      <c r="F81" s="95">
        <v>1452</v>
      </c>
      <c r="G81" s="119">
        <v>720</v>
      </c>
      <c r="H81" s="119">
        <v>2172</v>
      </c>
      <c r="I81" s="120">
        <v>181</v>
      </c>
      <c r="J81" s="95">
        <v>1812</v>
      </c>
      <c r="K81" s="119">
        <v>918</v>
      </c>
      <c r="L81" s="119">
        <v>2730</v>
      </c>
      <c r="M81" s="120">
        <v>227.5</v>
      </c>
    </row>
    <row r="82" spans="1:13" x14ac:dyDescent="0.2">
      <c r="A82" s="121" t="s">
        <v>223</v>
      </c>
      <c r="B82" s="101">
        <v>954</v>
      </c>
      <c r="C82" s="122">
        <v>130</v>
      </c>
      <c r="D82" s="122">
        <v>1084</v>
      </c>
      <c r="E82" s="123">
        <v>90.333333333333329</v>
      </c>
      <c r="F82" s="101">
        <v>1524</v>
      </c>
      <c r="G82" s="122">
        <v>130</v>
      </c>
      <c r="H82" s="122">
        <v>1654</v>
      </c>
      <c r="I82" s="123">
        <v>137.83333333333334</v>
      </c>
      <c r="J82" s="101">
        <v>2108</v>
      </c>
      <c r="K82" s="122">
        <v>130</v>
      </c>
      <c r="L82" s="122">
        <v>2238</v>
      </c>
      <c r="M82" s="123">
        <v>186.5</v>
      </c>
    </row>
    <row r="83" spans="1:13" x14ac:dyDescent="0.2">
      <c r="A83" s="83" t="s">
        <v>269</v>
      </c>
      <c r="B83" s="116">
        <v>636</v>
      </c>
      <c r="C83" s="117">
        <v>444</v>
      </c>
      <c r="D83" s="117">
        <v>1080</v>
      </c>
      <c r="E83" s="118">
        <v>90</v>
      </c>
      <c r="F83" s="116">
        <v>636</v>
      </c>
      <c r="G83" s="117">
        <v>1392</v>
      </c>
      <c r="H83" s="117">
        <v>2028</v>
      </c>
      <c r="I83" s="118">
        <v>169</v>
      </c>
      <c r="J83" s="116">
        <v>1236</v>
      </c>
      <c r="K83" s="117">
        <v>1392</v>
      </c>
      <c r="L83" s="117">
        <v>2628</v>
      </c>
      <c r="M83" s="118">
        <v>219</v>
      </c>
    </row>
    <row r="84" spans="1:13" x14ac:dyDescent="0.2">
      <c r="A84" s="85" t="s">
        <v>224</v>
      </c>
      <c r="B84" s="95">
        <v>600</v>
      </c>
      <c r="C84" s="119">
        <v>1050</v>
      </c>
      <c r="D84" s="119">
        <v>1650</v>
      </c>
      <c r="E84" s="120">
        <v>137.5</v>
      </c>
      <c r="F84" s="95">
        <v>1200</v>
      </c>
      <c r="G84" s="119">
        <v>1050</v>
      </c>
      <c r="H84" s="119">
        <v>2250</v>
      </c>
      <c r="I84" s="120">
        <v>187.5</v>
      </c>
      <c r="J84" s="95">
        <v>1824</v>
      </c>
      <c r="K84" s="119">
        <v>1050</v>
      </c>
      <c r="L84" s="119">
        <v>2874</v>
      </c>
      <c r="M84" s="120">
        <v>239.5</v>
      </c>
    </row>
    <row r="85" spans="1:13" x14ac:dyDescent="0.2">
      <c r="A85" s="121" t="s">
        <v>225</v>
      </c>
      <c r="B85" s="101">
        <v>708</v>
      </c>
      <c r="C85" s="122">
        <v>375</v>
      </c>
      <c r="D85" s="122">
        <v>1083</v>
      </c>
      <c r="E85" s="123">
        <v>90.25</v>
      </c>
      <c r="F85" s="101">
        <v>1566</v>
      </c>
      <c r="G85" s="122">
        <v>375</v>
      </c>
      <c r="H85" s="122">
        <v>1941</v>
      </c>
      <c r="I85" s="123">
        <v>161.75</v>
      </c>
      <c r="J85" s="101">
        <v>1776</v>
      </c>
      <c r="K85" s="122">
        <v>375</v>
      </c>
      <c r="L85" s="122">
        <v>2151</v>
      </c>
      <c r="M85" s="123">
        <v>179.25</v>
      </c>
    </row>
    <row r="86" spans="1:13" s="13" customFormat="1" x14ac:dyDescent="0.2">
      <c r="A86" s="85" t="s">
        <v>270</v>
      </c>
      <c r="B86" s="95">
        <f>D86-C86</f>
        <v>1056</v>
      </c>
      <c r="C86" s="191">
        <v>24</v>
      </c>
      <c r="D86" s="191">
        <v>1080</v>
      </c>
      <c r="E86" s="120">
        <f>D86/12</f>
        <v>90</v>
      </c>
      <c r="F86" s="95">
        <f>H86-G86</f>
        <v>2388</v>
      </c>
      <c r="G86" s="191">
        <v>24</v>
      </c>
      <c r="H86" s="191">
        <v>2412</v>
      </c>
      <c r="I86" s="120">
        <f>H86/12</f>
        <v>201</v>
      </c>
      <c r="J86" s="95">
        <f>L86-K86</f>
        <v>3048</v>
      </c>
      <c r="K86" s="191">
        <v>24</v>
      </c>
      <c r="L86" s="191">
        <v>3072</v>
      </c>
      <c r="M86" s="120">
        <f>L86/12</f>
        <v>256</v>
      </c>
    </row>
    <row r="87" spans="1:13" x14ac:dyDescent="0.2">
      <c r="A87" s="85" t="s">
        <v>226</v>
      </c>
      <c r="B87" s="95">
        <v>1272</v>
      </c>
      <c r="C87" s="191">
        <v>192</v>
      </c>
      <c r="D87" s="191">
        <v>1464</v>
      </c>
      <c r="E87" s="120">
        <v>122</v>
      </c>
      <c r="F87" s="95">
        <v>1488</v>
      </c>
      <c r="G87" s="191">
        <v>192</v>
      </c>
      <c r="H87" s="191">
        <v>1680</v>
      </c>
      <c r="I87" s="120">
        <v>140</v>
      </c>
      <c r="J87" s="95">
        <v>2172</v>
      </c>
      <c r="K87" s="191">
        <v>192</v>
      </c>
      <c r="L87" s="191">
        <v>2364</v>
      </c>
      <c r="M87" s="120">
        <v>197</v>
      </c>
    </row>
    <row r="88" spans="1:13" x14ac:dyDescent="0.2">
      <c r="A88" s="85" t="s">
        <v>227</v>
      </c>
      <c r="B88" s="95">
        <v>792</v>
      </c>
      <c r="C88" s="119">
        <v>300</v>
      </c>
      <c r="D88" s="119">
        <v>1092</v>
      </c>
      <c r="E88" s="120">
        <v>91</v>
      </c>
      <c r="F88" s="95">
        <v>1440</v>
      </c>
      <c r="G88" s="119">
        <v>300</v>
      </c>
      <c r="H88" s="119">
        <v>1740</v>
      </c>
      <c r="I88" s="120">
        <v>145</v>
      </c>
      <c r="J88" s="95">
        <v>1944</v>
      </c>
      <c r="K88" s="119">
        <v>300</v>
      </c>
      <c r="L88" s="119">
        <v>2244</v>
      </c>
      <c r="M88" s="120">
        <v>187</v>
      </c>
    </row>
    <row r="89" spans="1:13" x14ac:dyDescent="0.2">
      <c r="A89" s="121" t="s">
        <v>228</v>
      </c>
      <c r="B89" s="101">
        <v>540</v>
      </c>
      <c r="C89" s="122">
        <v>589</v>
      </c>
      <c r="D89" s="122">
        <v>1129</v>
      </c>
      <c r="E89" s="123">
        <v>94.083333333333329</v>
      </c>
      <c r="F89" s="101">
        <v>648</v>
      </c>
      <c r="G89" s="122">
        <v>1165</v>
      </c>
      <c r="H89" s="122">
        <v>1813</v>
      </c>
      <c r="I89" s="123">
        <v>151.08333333333334</v>
      </c>
      <c r="J89" s="101">
        <v>1392</v>
      </c>
      <c r="K89" s="122">
        <v>1165</v>
      </c>
      <c r="L89" s="122">
        <v>2557</v>
      </c>
      <c r="M89" s="123">
        <v>213.08333333333334</v>
      </c>
    </row>
    <row r="90" spans="1:13" x14ac:dyDescent="0.2">
      <c r="A90" s="83" t="s">
        <v>229</v>
      </c>
      <c r="B90" s="116">
        <v>684</v>
      </c>
      <c r="C90" s="117">
        <v>516</v>
      </c>
      <c r="D90" s="117">
        <v>1200</v>
      </c>
      <c r="E90" s="118">
        <v>100</v>
      </c>
      <c r="F90" s="116">
        <v>1380</v>
      </c>
      <c r="G90" s="117">
        <v>900</v>
      </c>
      <c r="H90" s="117">
        <v>2280</v>
      </c>
      <c r="I90" s="118">
        <v>190</v>
      </c>
      <c r="J90" s="116">
        <v>2471</v>
      </c>
      <c r="K90" s="117">
        <v>1068</v>
      </c>
      <c r="L90" s="117">
        <v>3539</v>
      </c>
      <c r="M90" s="118">
        <v>294.91666666666669</v>
      </c>
    </row>
    <row r="91" spans="1:13" x14ac:dyDescent="0.2">
      <c r="A91" s="85" t="s">
        <v>230</v>
      </c>
      <c r="B91" s="95">
        <v>552</v>
      </c>
      <c r="C91" s="119">
        <v>725</v>
      </c>
      <c r="D91" s="119">
        <v>1277</v>
      </c>
      <c r="E91" s="120">
        <v>106.41666666666667</v>
      </c>
      <c r="F91" s="95">
        <v>1296</v>
      </c>
      <c r="G91" s="119">
        <v>725</v>
      </c>
      <c r="H91" s="119">
        <v>2021</v>
      </c>
      <c r="I91" s="120">
        <v>168.41666666666666</v>
      </c>
      <c r="J91" s="95">
        <v>1872</v>
      </c>
      <c r="K91" s="119">
        <v>725</v>
      </c>
      <c r="L91" s="119">
        <v>2597</v>
      </c>
      <c r="M91" s="120">
        <v>216.41666666666666</v>
      </c>
    </row>
    <row r="92" spans="1:13" x14ac:dyDescent="0.2">
      <c r="A92" s="121" t="s">
        <v>231</v>
      </c>
      <c r="B92" s="101">
        <v>864</v>
      </c>
      <c r="C92" s="122">
        <v>276</v>
      </c>
      <c r="D92" s="122">
        <v>1140</v>
      </c>
      <c r="E92" s="123">
        <v>95</v>
      </c>
      <c r="F92" s="101">
        <v>1476</v>
      </c>
      <c r="G92" s="122">
        <v>276</v>
      </c>
      <c r="H92" s="122">
        <v>1752</v>
      </c>
      <c r="I92" s="123">
        <v>146</v>
      </c>
      <c r="J92" s="101">
        <v>1998</v>
      </c>
      <c r="K92" s="122">
        <v>276</v>
      </c>
      <c r="L92" s="122">
        <v>2274</v>
      </c>
      <c r="M92" s="123">
        <v>189.5</v>
      </c>
    </row>
    <row r="93" spans="1:13" x14ac:dyDescent="0.2">
      <c r="A93" s="83" t="s">
        <v>232</v>
      </c>
      <c r="B93" s="116">
        <v>396</v>
      </c>
      <c r="C93" s="117">
        <v>636</v>
      </c>
      <c r="D93" s="117">
        <v>1032</v>
      </c>
      <c r="E93" s="118">
        <v>86</v>
      </c>
      <c r="F93" s="116">
        <v>396</v>
      </c>
      <c r="G93" s="117">
        <v>1392</v>
      </c>
      <c r="H93" s="117">
        <v>1788</v>
      </c>
      <c r="I93" s="118">
        <v>149</v>
      </c>
      <c r="J93" s="116">
        <v>396</v>
      </c>
      <c r="K93" s="117">
        <v>1884</v>
      </c>
      <c r="L93" s="117">
        <v>2280</v>
      </c>
      <c r="M93" s="118">
        <v>190</v>
      </c>
    </row>
    <row r="94" spans="1:13" x14ac:dyDescent="0.2">
      <c r="A94" s="85" t="s">
        <v>233</v>
      </c>
      <c r="B94" s="95">
        <v>684</v>
      </c>
      <c r="C94" s="119">
        <v>300</v>
      </c>
      <c r="D94" s="119">
        <v>984</v>
      </c>
      <c r="E94" s="120">
        <v>82</v>
      </c>
      <c r="F94" s="95">
        <v>684</v>
      </c>
      <c r="G94" s="119">
        <v>900</v>
      </c>
      <c r="H94" s="119">
        <v>1584</v>
      </c>
      <c r="I94" s="120">
        <v>132</v>
      </c>
      <c r="J94" s="95">
        <v>1884</v>
      </c>
      <c r="K94" s="119">
        <v>300</v>
      </c>
      <c r="L94" s="119">
        <v>2184</v>
      </c>
      <c r="M94" s="120">
        <v>182</v>
      </c>
    </row>
    <row r="95" spans="1:13" x14ac:dyDescent="0.2">
      <c r="A95" s="121" t="s">
        <v>234</v>
      </c>
      <c r="B95" s="101">
        <v>600</v>
      </c>
      <c r="C95" s="122">
        <v>1435</v>
      </c>
      <c r="D95" s="122">
        <v>2035</v>
      </c>
      <c r="E95" s="123">
        <v>169.58333333333334</v>
      </c>
      <c r="F95" s="101">
        <v>1380</v>
      </c>
      <c r="G95" s="122">
        <v>1615</v>
      </c>
      <c r="H95" s="122">
        <v>2995</v>
      </c>
      <c r="I95" s="123">
        <v>249.58333333333334</v>
      </c>
      <c r="J95" s="101">
        <v>1980</v>
      </c>
      <c r="K95" s="122">
        <v>1615</v>
      </c>
      <c r="L95" s="122">
        <v>3595</v>
      </c>
      <c r="M95" s="123">
        <v>299.58333333333331</v>
      </c>
    </row>
    <row r="96" spans="1:13" x14ac:dyDescent="0.2">
      <c r="A96" s="83" t="s">
        <v>235</v>
      </c>
      <c r="B96" s="116">
        <v>936</v>
      </c>
      <c r="C96" s="117">
        <v>0</v>
      </c>
      <c r="D96" s="117">
        <v>936</v>
      </c>
      <c r="E96" s="118">
        <v>78</v>
      </c>
      <c r="F96" s="116">
        <v>1620</v>
      </c>
      <c r="G96" s="117">
        <v>0</v>
      </c>
      <c r="H96" s="117">
        <v>1620</v>
      </c>
      <c r="I96" s="118">
        <v>135</v>
      </c>
      <c r="J96" s="116">
        <v>2520</v>
      </c>
      <c r="K96" s="117">
        <v>0</v>
      </c>
      <c r="L96" s="117">
        <v>2520</v>
      </c>
      <c r="M96" s="118">
        <v>210</v>
      </c>
    </row>
    <row r="97" spans="1:13" x14ac:dyDescent="0.2">
      <c r="A97" s="85" t="s">
        <v>236</v>
      </c>
      <c r="B97" s="95">
        <v>348</v>
      </c>
      <c r="C97" s="119">
        <v>782</v>
      </c>
      <c r="D97" s="119">
        <v>1130</v>
      </c>
      <c r="E97" s="120">
        <v>94.166666666666671</v>
      </c>
      <c r="F97" s="95">
        <v>1164</v>
      </c>
      <c r="G97" s="119">
        <v>782</v>
      </c>
      <c r="H97" s="119">
        <v>1946</v>
      </c>
      <c r="I97" s="120">
        <v>162.16666666666666</v>
      </c>
      <c r="J97" s="95">
        <v>1356</v>
      </c>
      <c r="K97" s="119">
        <v>782</v>
      </c>
      <c r="L97" s="119">
        <v>2138</v>
      </c>
      <c r="M97" s="120">
        <v>178.16666666666666</v>
      </c>
    </row>
    <row r="98" spans="1:13" x14ac:dyDescent="0.2">
      <c r="A98" s="121" t="s">
        <v>237</v>
      </c>
      <c r="B98" s="101">
        <v>924</v>
      </c>
      <c r="C98" s="122">
        <v>738</v>
      </c>
      <c r="D98" s="122">
        <v>1662</v>
      </c>
      <c r="E98" s="123">
        <v>138.5</v>
      </c>
      <c r="F98" s="101">
        <v>1044</v>
      </c>
      <c r="G98" s="122">
        <v>738</v>
      </c>
      <c r="H98" s="122">
        <v>1782</v>
      </c>
      <c r="I98" s="123">
        <v>148.5</v>
      </c>
      <c r="J98" s="101">
        <v>2400</v>
      </c>
      <c r="K98" s="122">
        <v>738</v>
      </c>
      <c r="L98" s="122">
        <v>3138</v>
      </c>
      <c r="M98" s="123">
        <v>261.5</v>
      </c>
    </row>
    <row r="99" spans="1:13" x14ac:dyDescent="0.2">
      <c r="A99" s="83" t="s">
        <v>238</v>
      </c>
      <c r="B99" s="116">
        <v>732</v>
      </c>
      <c r="C99" s="117">
        <v>519</v>
      </c>
      <c r="D99" s="117">
        <v>1251</v>
      </c>
      <c r="E99" s="118">
        <v>104.25</v>
      </c>
      <c r="F99" s="116">
        <v>732</v>
      </c>
      <c r="G99" s="117">
        <v>1299</v>
      </c>
      <c r="H99" s="117">
        <v>2031</v>
      </c>
      <c r="I99" s="118">
        <v>169.25</v>
      </c>
      <c r="J99" s="116">
        <v>2424</v>
      </c>
      <c r="K99" s="117">
        <v>519</v>
      </c>
      <c r="L99" s="117">
        <v>2943</v>
      </c>
      <c r="M99" s="118">
        <v>245.25</v>
      </c>
    </row>
    <row r="100" spans="1:13" x14ac:dyDescent="0.2">
      <c r="A100" s="85" t="s">
        <v>239</v>
      </c>
      <c r="B100" s="95">
        <v>768</v>
      </c>
      <c r="C100" s="119">
        <v>0</v>
      </c>
      <c r="D100" s="119">
        <v>768</v>
      </c>
      <c r="E100" s="120">
        <v>64</v>
      </c>
      <c r="F100" s="95">
        <v>1512</v>
      </c>
      <c r="G100" s="119">
        <v>0</v>
      </c>
      <c r="H100" s="119">
        <v>1512</v>
      </c>
      <c r="I100" s="120">
        <v>126</v>
      </c>
      <c r="J100" s="95">
        <v>3660</v>
      </c>
      <c r="K100" s="119">
        <v>0</v>
      </c>
      <c r="L100" s="119">
        <v>3660</v>
      </c>
      <c r="M100" s="120">
        <v>305</v>
      </c>
    </row>
    <row r="101" spans="1:13" x14ac:dyDescent="0.2">
      <c r="A101" s="121" t="s">
        <v>240</v>
      </c>
      <c r="B101" s="101">
        <v>924</v>
      </c>
      <c r="C101" s="122">
        <v>301</v>
      </c>
      <c r="D101" s="122">
        <v>1225</v>
      </c>
      <c r="E101" s="123">
        <v>102.08333333333333</v>
      </c>
      <c r="F101" s="101">
        <v>924</v>
      </c>
      <c r="G101" s="122">
        <v>1198</v>
      </c>
      <c r="H101" s="122">
        <v>2122</v>
      </c>
      <c r="I101" s="123">
        <v>176.83333333333334</v>
      </c>
      <c r="J101" s="101">
        <v>1416</v>
      </c>
      <c r="K101" s="122">
        <v>1644</v>
      </c>
      <c r="L101" s="122">
        <v>3060</v>
      </c>
      <c r="M101" s="123">
        <v>255</v>
      </c>
    </row>
    <row r="102" spans="1:13" x14ac:dyDescent="0.2">
      <c r="A102" s="83" t="s">
        <v>242</v>
      </c>
      <c r="B102" s="116">
        <v>720</v>
      </c>
      <c r="C102" s="117">
        <v>482</v>
      </c>
      <c r="D102" s="117">
        <v>1202</v>
      </c>
      <c r="E102" s="118">
        <v>100.16666666666667</v>
      </c>
      <c r="F102" s="116">
        <v>804</v>
      </c>
      <c r="G102" s="117">
        <v>1106</v>
      </c>
      <c r="H102" s="117">
        <v>1910</v>
      </c>
      <c r="I102" s="118">
        <v>159.16666666666666</v>
      </c>
      <c r="J102" s="116">
        <v>912</v>
      </c>
      <c r="K102" s="117">
        <v>1706</v>
      </c>
      <c r="L102" s="117">
        <v>2618</v>
      </c>
      <c r="M102" s="118">
        <v>218.16666666666666</v>
      </c>
    </row>
    <row r="103" spans="1:13" x14ac:dyDescent="0.2">
      <c r="A103" s="85" t="s">
        <v>243</v>
      </c>
      <c r="B103" s="95">
        <v>600</v>
      </c>
      <c r="C103" s="119">
        <v>974</v>
      </c>
      <c r="D103" s="119">
        <v>1574</v>
      </c>
      <c r="E103" s="120">
        <v>131.16666666666666</v>
      </c>
      <c r="F103" s="95">
        <v>900</v>
      </c>
      <c r="G103" s="119">
        <v>974</v>
      </c>
      <c r="H103" s="119">
        <v>1874</v>
      </c>
      <c r="I103" s="120">
        <v>156.16666666666666</v>
      </c>
      <c r="J103" s="95">
        <v>1500</v>
      </c>
      <c r="K103" s="119">
        <v>974</v>
      </c>
      <c r="L103" s="119">
        <v>2474</v>
      </c>
      <c r="M103" s="120">
        <v>206.16666666666666</v>
      </c>
    </row>
    <row r="104" spans="1:13" x14ac:dyDescent="0.2">
      <c r="A104" s="121" t="s">
        <v>244</v>
      </c>
      <c r="B104" s="101">
        <v>468</v>
      </c>
      <c r="C104" s="122">
        <v>588</v>
      </c>
      <c r="D104" s="122">
        <v>1056</v>
      </c>
      <c r="E104" s="123">
        <v>88</v>
      </c>
      <c r="F104" s="101">
        <v>468</v>
      </c>
      <c r="G104" s="122">
        <v>1500</v>
      </c>
      <c r="H104" s="122">
        <v>1968</v>
      </c>
      <c r="I104" s="123">
        <v>164</v>
      </c>
      <c r="J104" s="101">
        <v>1800</v>
      </c>
      <c r="K104" s="122">
        <v>588</v>
      </c>
      <c r="L104" s="122">
        <v>2388</v>
      </c>
      <c r="M104" s="123">
        <v>199</v>
      </c>
    </row>
    <row r="105" spans="1:13" x14ac:dyDescent="0.2">
      <c r="A105" s="83" t="s">
        <v>245</v>
      </c>
      <c r="B105" s="116">
        <v>384</v>
      </c>
      <c r="C105" s="117">
        <v>828</v>
      </c>
      <c r="D105" s="117">
        <v>1212</v>
      </c>
      <c r="E105" s="118">
        <v>101</v>
      </c>
      <c r="F105" s="116">
        <v>384</v>
      </c>
      <c r="G105" s="117">
        <v>1548</v>
      </c>
      <c r="H105" s="117">
        <v>1932</v>
      </c>
      <c r="I105" s="118">
        <v>161</v>
      </c>
      <c r="J105" s="116">
        <v>672</v>
      </c>
      <c r="K105" s="117">
        <v>1548</v>
      </c>
      <c r="L105" s="117">
        <v>2220</v>
      </c>
      <c r="M105" s="118">
        <v>185</v>
      </c>
    </row>
    <row r="106" spans="1:13" x14ac:dyDescent="0.2">
      <c r="A106" s="85" t="s">
        <v>246</v>
      </c>
      <c r="B106" s="95">
        <v>720</v>
      </c>
      <c r="C106" s="119">
        <v>600</v>
      </c>
      <c r="D106" s="119">
        <v>1320</v>
      </c>
      <c r="E106" s="120">
        <v>110</v>
      </c>
      <c r="F106" s="95">
        <v>1200</v>
      </c>
      <c r="G106" s="119">
        <v>600</v>
      </c>
      <c r="H106" s="119">
        <v>1800</v>
      </c>
      <c r="I106" s="120">
        <v>150</v>
      </c>
      <c r="J106" s="95">
        <v>1920</v>
      </c>
      <c r="K106" s="119">
        <v>600</v>
      </c>
      <c r="L106" s="119">
        <v>2520</v>
      </c>
      <c r="M106" s="120">
        <v>210</v>
      </c>
    </row>
    <row r="107" spans="1:13" x14ac:dyDescent="0.2">
      <c r="A107" s="121" t="s">
        <v>247</v>
      </c>
      <c r="B107" s="101">
        <v>612</v>
      </c>
      <c r="C107" s="122">
        <v>636</v>
      </c>
      <c r="D107" s="122">
        <v>1248</v>
      </c>
      <c r="E107" s="123">
        <v>104</v>
      </c>
      <c r="F107" s="101">
        <v>612</v>
      </c>
      <c r="G107" s="122">
        <v>1260</v>
      </c>
      <c r="H107" s="122">
        <v>1872</v>
      </c>
      <c r="I107" s="123">
        <v>156</v>
      </c>
      <c r="J107" s="101">
        <v>1716</v>
      </c>
      <c r="K107" s="122">
        <v>636</v>
      </c>
      <c r="L107" s="122">
        <v>2352</v>
      </c>
      <c r="M107" s="123">
        <v>196</v>
      </c>
    </row>
    <row r="108" spans="1:13" x14ac:dyDescent="0.2">
      <c r="A108" s="83" t="s">
        <v>248</v>
      </c>
      <c r="B108" s="116">
        <v>1140</v>
      </c>
      <c r="C108" s="117">
        <v>180</v>
      </c>
      <c r="D108" s="117">
        <v>1320</v>
      </c>
      <c r="E108" s="118">
        <v>110</v>
      </c>
      <c r="F108" s="116">
        <v>1872</v>
      </c>
      <c r="G108" s="117">
        <v>180</v>
      </c>
      <c r="H108" s="117">
        <v>2052</v>
      </c>
      <c r="I108" s="118">
        <v>171</v>
      </c>
      <c r="J108" s="116">
        <v>2640</v>
      </c>
      <c r="K108" s="117">
        <v>180</v>
      </c>
      <c r="L108" s="117">
        <v>2820</v>
      </c>
      <c r="M108" s="118">
        <v>235</v>
      </c>
    </row>
    <row r="109" spans="1:13" x14ac:dyDescent="0.2">
      <c r="A109" s="85" t="s">
        <v>249</v>
      </c>
      <c r="B109" s="95">
        <v>732</v>
      </c>
      <c r="C109" s="119">
        <v>384</v>
      </c>
      <c r="D109" s="119">
        <v>1116</v>
      </c>
      <c r="E109" s="120">
        <v>93</v>
      </c>
      <c r="F109" s="95">
        <v>1260</v>
      </c>
      <c r="G109" s="119">
        <v>420</v>
      </c>
      <c r="H109" s="119">
        <v>1680</v>
      </c>
      <c r="I109" s="120">
        <v>140</v>
      </c>
      <c r="J109" s="95">
        <v>1644</v>
      </c>
      <c r="K109" s="119">
        <v>420</v>
      </c>
      <c r="L109" s="119">
        <v>2064</v>
      </c>
      <c r="M109" s="120">
        <v>172</v>
      </c>
    </row>
    <row r="110" spans="1:13" x14ac:dyDescent="0.2">
      <c r="A110" s="121" t="s">
        <v>250</v>
      </c>
      <c r="B110" s="101">
        <v>384</v>
      </c>
      <c r="C110" s="122">
        <v>816</v>
      </c>
      <c r="D110" s="122">
        <v>1200</v>
      </c>
      <c r="E110" s="123">
        <v>100</v>
      </c>
      <c r="F110" s="101">
        <v>384</v>
      </c>
      <c r="G110" s="122">
        <v>1428</v>
      </c>
      <c r="H110" s="122">
        <v>1812</v>
      </c>
      <c r="I110" s="123">
        <v>151</v>
      </c>
      <c r="J110" s="101">
        <v>1008</v>
      </c>
      <c r="K110" s="122">
        <v>1428</v>
      </c>
      <c r="L110" s="122">
        <v>2436</v>
      </c>
      <c r="M110" s="123">
        <v>203</v>
      </c>
    </row>
    <row r="111" spans="1:13" x14ac:dyDescent="0.2">
      <c r="A111" s="124" t="s">
        <v>272</v>
      </c>
      <c r="B111" s="125">
        <f t="shared" ref="B111:M111" si="1">AVERAGE(B61:B110)</f>
        <v>736.2</v>
      </c>
      <c r="C111" s="126">
        <f t="shared" si="1"/>
        <v>448.76</v>
      </c>
      <c r="D111" s="126">
        <f t="shared" si="1"/>
        <v>1184.96</v>
      </c>
      <c r="E111" s="127">
        <f t="shared" si="1"/>
        <v>98.746666666666684</v>
      </c>
      <c r="F111" s="125">
        <f t="shared" si="1"/>
        <v>1141.32</v>
      </c>
      <c r="G111" s="126">
        <f t="shared" si="1"/>
        <v>710.54</v>
      </c>
      <c r="H111" s="126">
        <f t="shared" si="1"/>
        <v>1851.86</v>
      </c>
      <c r="I111" s="127">
        <f t="shared" si="1"/>
        <v>154.32166666666669</v>
      </c>
      <c r="J111" s="125">
        <f t="shared" si="1"/>
        <v>1945.86</v>
      </c>
      <c r="K111" s="126">
        <f t="shared" si="1"/>
        <v>667.98</v>
      </c>
      <c r="L111" s="126">
        <f t="shared" si="1"/>
        <v>2613.84</v>
      </c>
      <c r="M111" s="127">
        <f t="shared" si="1"/>
        <v>217.82</v>
      </c>
    </row>
  </sheetData>
  <mergeCells count="6">
    <mergeCell ref="B2:E2"/>
    <mergeCell ref="F2:I2"/>
    <mergeCell ref="J2:M2"/>
    <mergeCell ref="B58:E58"/>
    <mergeCell ref="F58:I58"/>
    <mergeCell ref="J58:M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213D-6051-CF40-9BCA-6A3368A7A2E9}">
  <dimension ref="A2:L18"/>
  <sheetViews>
    <sheetView workbookViewId="0">
      <selection activeCell="E24" sqref="E24"/>
    </sheetView>
  </sheetViews>
  <sheetFormatPr baseColWidth="10" defaultRowHeight="16" x14ac:dyDescent="0.2"/>
  <cols>
    <col min="1" max="1" width="22.33203125" style="11" customWidth="1"/>
    <col min="2" max="6" width="10.83203125" style="11"/>
    <col min="7" max="7" width="21.5" style="11" customWidth="1"/>
    <col min="8" max="16384" width="10.83203125" style="11"/>
  </cols>
  <sheetData>
    <row r="2" spans="1:12" x14ac:dyDescent="0.2">
      <c r="A2" s="83"/>
      <c r="B2" s="84"/>
      <c r="C2" s="84"/>
      <c r="D2" s="192" t="s">
        <v>251</v>
      </c>
      <c r="E2" s="194"/>
      <c r="G2" s="83"/>
      <c r="H2" s="84"/>
      <c r="I2" s="84"/>
      <c r="J2" s="84"/>
      <c r="K2" s="192" t="s">
        <v>252</v>
      </c>
      <c r="L2" s="194"/>
    </row>
    <row r="3" spans="1:12" x14ac:dyDescent="0.2">
      <c r="A3" s="85"/>
      <c r="B3" s="86" t="s">
        <v>253</v>
      </c>
      <c r="C3" s="86" t="s">
        <v>273</v>
      </c>
      <c r="D3" s="87" t="s">
        <v>9</v>
      </c>
      <c r="E3" s="88" t="s">
        <v>254</v>
      </c>
      <c r="G3" s="85"/>
      <c r="H3" s="86" t="s">
        <v>274</v>
      </c>
      <c r="I3" s="86" t="s">
        <v>275</v>
      </c>
      <c r="J3" s="86" t="s">
        <v>273</v>
      </c>
      <c r="K3" s="89" t="s">
        <v>276</v>
      </c>
      <c r="L3" s="90" t="s">
        <v>277</v>
      </c>
    </row>
    <row r="4" spans="1:12" x14ac:dyDescent="0.2">
      <c r="A4" s="91" t="s">
        <v>255</v>
      </c>
      <c r="B4" s="84"/>
      <c r="C4" s="84"/>
      <c r="D4" s="83"/>
      <c r="E4" s="92"/>
      <c r="G4" s="91" t="s">
        <v>255</v>
      </c>
      <c r="H4" s="84"/>
      <c r="I4" s="84"/>
      <c r="J4" s="84"/>
      <c r="K4" s="83"/>
      <c r="L4" s="92"/>
    </row>
    <row r="5" spans="1:12" x14ac:dyDescent="0.2">
      <c r="A5" s="93" t="s">
        <v>256</v>
      </c>
      <c r="B5" s="94">
        <v>706.16326530612241</v>
      </c>
      <c r="C5" s="94">
        <f>'TF by college'!B55</f>
        <v>736.2</v>
      </c>
      <c r="D5" s="95">
        <f>C5-B5</f>
        <v>30.036734693877634</v>
      </c>
      <c r="E5" s="96">
        <f>D5/B5</f>
        <v>4.253511357724999E-2</v>
      </c>
      <c r="G5" s="93" t="s">
        <v>256</v>
      </c>
      <c r="H5" s="94">
        <v>520</v>
      </c>
      <c r="I5" s="94">
        <v>625</v>
      </c>
      <c r="J5" s="94">
        <f>C5</f>
        <v>736.2</v>
      </c>
      <c r="K5" s="97">
        <f>($J5-H5)/H5</f>
        <v>0.41576923076923084</v>
      </c>
      <c r="L5" s="98">
        <f>($J5-I5)/I5</f>
        <v>0.17792000000000008</v>
      </c>
    </row>
    <row r="6" spans="1:12" x14ac:dyDescent="0.2">
      <c r="A6" s="93" t="s">
        <v>257</v>
      </c>
      <c r="B6" s="94">
        <v>422.38775510204084</v>
      </c>
      <c r="C6" s="94">
        <f>'TF by college'!C55</f>
        <v>435.56</v>
      </c>
      <c r="D6" s="95">
        <f t="shared" ref="D6:D18" si="0">C6-B6</f>
        <v>13.17224489795916</v>
      </c>
      <c r="E6" s="96">
        <f t="shared" ref="E6:E8" si="1">D6/B6</f>
        <v>3.1185195922114259E-2</v>
      </c>
      <c r="G6" s="93" t="s">
        <v>257</v>
      </c>
      <c r="H6" s="94">
        <v>268</v>
      </c>
      <c r="I6" s="94">
        <v>362</v>
      </c>
      <c r="J6" s="94">
        <f t="shared" ref="J6:J8" si="2">C6</f>
        <v>435.56</v>
      </c>
      <c r="K6" s="97">
        <f t="shared" ref="K6:L8" si="3">($J6-H6)/H6</f>
        <v>0.62522388059701495</v>
      </c>
      <c r="L6" s="98">
        <f t="shared" si="3"/>
        <v>0.20320441988950277</v>
      </c>
    </row>
    <row r="7" spans="1:12" x14ac:dyDescent="0.2">
      <c r="A7" s="93" t="s">
        <v>258</v>
      </c>
      <c r="B7" s="94">
        <v>1128.5510204081634</v>
      </c>
      <c r="C7" s="94">
        <f>'TF by college'!D55</f>
        <v>1171.76</v>
      </c>
      <c r="D7" s="95">
        <f t="shared" si="0"/>
        <v>43.208979591836624</v>
      </c>
      <c r="E7" s="96">
        <f t="shared" si="1"/>
        <v>3.8287129966183733E-2</v>
      </c>
      <c r="G7" s="93" t="s">
        <v>258</v>
      </c>
      <c r="H7" s="94">
        <v>789</v>
      </c>
      <c r="I7" s="94">
        <v>987</v>
      </c>
      <c r="J7" s="94">
        <f t="shared" si="2"/>
        <v>1171.76</v>
      </c>
      <c r="K7" s="97">
        <f t="shared" si="3"/>
        <v>0.48512040557667935</v>
      </c>
      <c r="L7" s="98">
        <f t="shared" si="3"/>
        <v>0.18719351570415399</v>
      </c>
    </row>
    <row r="8" spans="1:12" x14ac:dyDescent="0.2">
      <c r="A8" s="99" t="s">
        <v>259</v>
      </c>
      <c r="B8" s="100">
        <v>94.045918367346943</v>
      </c>
      <c r="C8" s="100">
        <f>'TF by college'!E55</f>
        <v>97.646666666666661</v>
      </c>
      <c r="D8" s="101">
        <f t="shared" si="0"/>
        <v>3.6007482993197186</v>
      </c>
      <c r="E8" s="102">
        <f t="shared" si="1"/>
        <v>3.828712996618374E-2</v>
      </c>
      <c r="G8" s="99" t="s">
        <v>259</v>
      </c>
      <c r="H8" s="100">
        <v>66</v>
      </c>
      <c r="I8" s="100">
        <v>82</v>
      </c>
      <c r="J8" s="100">
        <f t="shared" si="2"/>
        <v>97.646666666666661</v>
      </c>
      <c r="K8" s="103">
        <f t="shared" si="3"/>
        <v>0.47949494949494942</v>
      </c>
      <c r="L8" s="104">
        <f t="shared" si="3"/>
        <v>0.19081300813008123</v>
      </c>
    </row>
    <row r="9" spans="1:12" x14ac:dyDescent="0.2">
      <c r="A9" s="105" t="s">
        <v>260</v>
      </c>
      <c r="B9" s="94"/>
      <c r="C9" s="94"/>
      <c r="D9" s="85"/>
      <c r="E9" s="106"/>
      <c r="G9" s="91" t="s">
        <v>260</v>
      </c>
      <c r="H9" s="107"/>
      <c r="I9" s="107"/>
      <c r="J9" s="94"/>
      <c r="K9" s="108"/>
      <c r="L9" s="109"/>
    </row>
    <row r="10" spans="1:12" x14ac:dyDescent="0.2">
      <c r="A10" s="93" t="s">
        <v>256</v>
      </c>
      <c r="B10" s="94">
        <v>1072.5306122448981</v>
      </c>
      <c r="C10" s="94">
        <f>'TF by college'!F55</f>
        <v>1141.32</v>
      </c>
      <c r="D10" s="95">
        <f t="shared" si="0"/>
        <v>68.78938775510187</v>
      </c>
      <c r="E10" s="96">
        <f t="shared" ref="E10:E13" si="4">D10/B10</f>
        <v>6.4137458613996862E-2</v>
      </c>
      <c r="G10" s="93" t="s">
        <v>256</v>
      </c>
      <c r="H10" s="94">
        <v>767</v>
      </c>
      <c r="I10" s="94">
        <v>953</v>
      </c>
      <c r="J10" s="94">
        <f>C10</f>
        <v>1141.32</v>
      </c>
      <c r="K10" s="97">
        <f>($J10-H10)/H10</f>
        <v>0.48803129074315504</v>
      </c>
      <c r="L10" s="98">
        <f>($J10-I10)/I10</f>
        <v>0.19760755508919195</v>
      </c>
    </row>
    <row r="11" spans="1:12" x14ac:dyDescent="0.2">
      <c r="A11" s="93" t="s">
        <v>257</v>
      </c>
      <c r="B11" s="94">
        <v>737.32653061224494</v>
      </c>
      <c r="C11" s="94">
        <f>'TF by college'!G55</f>
        <v>697.34</v>
      </c>
      <c r="D11" s="95">
        <f t="shared" si="0"/>
        <v>-39.986530612244906</v>
      </c>
      <c r="E11" s="96">
        <f t="shared" si="4"/>
        <v>-5.4231780564089796E-2</v>
      </c>
      <c r="G11" s="93" t="s">
        <v>257</v>
      </c>
      <c r="H11" s="94">
        <v>404</v>
      </c>
      <c r="I11" s="94">
        <v>606</v>
      </c>
      <c r="J11" s="94">
        <f t="shared" ref="J11:J13" si="5">C11</f>
        <v>697.34</v>
      </c>
      <c r="K11" s="97">
        <f t="shared" ref="K11:L13" si="6">($J11-H11)/H11</f>
        <v>0.72608910891089118</v>
      </c>
      <c r="L11" s="98">
        <f t="shared" si="6"/>
        <v>0.15072607260726079</v>
      </c>
    </row>
    <row r="12" spans="1:12" x14ac:dyDescent="0.2">
      <c r="A12" s="93" t="s">
        <v>258</v>
      </c>
      <c r="B12" s="94">
        <v>1809.8571428571429</v>
      </c>
      <c r="C12" s="94">
        <f>'TF by college'!H55</f>
        <v>1838.66</v>
      </c>
      <c r="D12" s="95">
        <f t="shared" si="0"/>
        <v>28.802857142857192</v>
      </c>
      <c r="E12" s="96">
        <f t="shared" si="4"/>
        <v>1.5914436814271082E-2</v>
      </c>
      <c r="G12" s="93" t="s">
        <v>258</v>
      </c>
      <c r="H12" s="94">
        <v>1171</v>
      </c>
      <c r="I12" s="94">
        <v>1559</v>
      </c>
      <c r="J12" s="94">
        <f t="shared" si="5"/>
        <v>1838.66</v>
      </c>
      <c r="K12" s="97">
        <f t="shared" si="6"/>
        <v>0.57016225448334767</v>
      </c>
      <c r="L12" s="98">
        <f t="shared" si="6"/>
        <v>0.1793842206542656</v>
      </c>
    </row>
    <row r="13" spans="1:12" x14ac:dyDescent="0.2">
      <c r="A13" s="93" t="s">
        <v>259</v>
      </c>
      <c r="B13" s="100">
        <v>150.82142857142858</v>
      </c>
      <c r="C13" s="100">
        <f>'TF by college'!I55</f>
        <v>153.22166666666669</v>
      </c>
      <c r="D13" s="95">
        <f t="shared" si="0"/>
        <v>2.4002380952381088</v>
      </c>
      <c r="E13" s="96">
        <f t="shared" si="4"/>
        <v>1.5914436814271144E-2</v>
      </c>
      <c r="G13" s="99" t="s">
        <v>259</v>
      </c>
      <c r="H13" s="100">
        <v>98</v>
      </c>
      <c r="I13" s="100">
        <v>130</v>
      </c>
      <c r="J13" s="94">
        <f t="shared" si="5"/>
        <v>153.22166666666669</v>
      </c>
      <c r="K13" s="103">
        <f t="shared" si="6"/>
        <v>0.56348639455782334</v>
      </c>
      <c r="L13" s="104">
        <f t="shared" si="6"/>
        <v>0.17862820512820532</v>
      </c>
    </row>
    <row r="14" spans="1:12" x14ac:dyDescent="0.2">
      <c r="A14" s="91" t="s">
        <v>70</v>
      </c>
      <c r="B14" s="107"/>
      <c r="C14" s="107"/>
      <c r="D14" s="83"/>
      <c r="E14" s="92"/>
      <c r="G14" s="105" t="s">
        <v>70</v>
      </c>
      <c r="H14" s="94"/>
      <c r="I14" s="94"/>
      <c r="J14" s="107"/>
      <c r="K14" s="110"/>
      <c r="L14" s="98"/>
    </row>
    <row r="15" spans="1:12" x14ac:dyDescent="0.2">
      <c r="A15" s="93" t="s">
        <v>256</v>
      </c>
      <c r="B15" s="94">
        <v>1872.4285714285713</v>
      </c>
      <c r="C15" s="94">
        <f>'TF by college'!J55</f>
        <v>1945.86</v>
      </c>
      <c r="D15" s="95">
        <f t="shared" si="0"/>
        <v>73.431428571428569</v>
      </c>
      <c r="E15" s="96">
        <f t="shared" ref="E15:E18" si="7">D15/B15</f>
        <v>3.9217212176699476E-2</v>
      </c>
      <c r="G15" s="93" t="s">
        <v>256</v>
      </c>
      <c r="H15" s="94">
        <v>1337</v>
      </c>
      <c r="I15" s="94">
        <v>1608</v>
      </c>
      <c r="J15" s="94">
        <f>C15</f>
        <v>1945.86</v>
      </c>
      <c r="K15" s="97">
        <f>($J15-H15)/H15</f>
        <v>0.45539267015706797</v>
      </c>
      <c r="L15" s="98">
        <f>($J15-I15)/I15</f>
        <v>0.21011194029850741</v>
      </c>
    </row>
    <row r="16" spans="1:12" x14ac:dyDescent="0.2">
      <c r="A16" s="93" t="s">
        <v>257</v>
      </c>
      <c r="B16" s="94">
        <v>705.85714285714289</v>
      </c>
      <c r="C16" s="94">
        <f>'TF by college'!K55</f>
        <v>654.78</v>
      </c>
      <c r="D16" s="95">
        <f t="shared" si="0"/>
        <v>-51.077142857142917</v>
      </c>
      <c r="E16" s="96">
        <f t="shared" si="7"/>
        <v>-7.2361870066788181E-2</v>
      </c>
      <c r="G16" s="93" t="s">
        <v>257</v>
      </c>
      <c r="H16" s="94">
        <v>401</v>
      </c>
      <c r="I16" s="94">
        <v>544</v>
      </c>
      <c r="J16" s="94">
        <f t="shared" ref="J16:J18" si="8">C16</f>
        <v>654.78</v>
      </c>
      <c r="K16" s="97">
        <f t="shared" ref="K16:L18" si="9">($J16-H16)/H16</f>
        <v>0.63286783042394013</v>
      </c>
      <c r="L16" s="98">
        <f t="shared" si="9"/>
        <v>0.20363970588235289</v>
      </c>
    </row>
    <row r="17" spans="1:12" x14ac:dyDescent="0.2">
      <c r="A17" s="93" t="s">
        <v>258</v>
      </c>
      <c r="B17" s="94">
        <v>2578.2857142857142</v>
      </c>
      <c r="C17" s="94">
        <f>'TF by college'!L55</f>
        <v>2600.64</v>
      </c>
      <c r="D17" s="95">
        <f t="shared" si="0"/>
        <v>22.354285714285652</v>
      </c>
      <c r="E17" s="96">
        <f t="shared" si="7"/>
        <v>8.6702127659574225E-3</v>
      </c>
      <c r="G17" s="93" t="s">
        <v>258</v>
      </c>
      <c r="H17" s="94">
        <v>1738</v>
      </c>
      <c r="I17" s="94">
        <v>2152</v>
      </c>
      <c r="J17" s="94">
        <f t="shared" si="8"/>
        <v>2600.64</v>
      </c>
      <c r="K17" s="97">
        <f t="shared" si="9"/>
        <v>0.4963406214039125</v>
      </c>
      <c r="L17" s="98">
        <f t="shared" si="9"/>
        <v>0.20847583643122672</v>
      </c>
    </row>
    <row r="18" spans="1:12" x14ac:dyDescent="0.2">
      <c r="A18" s="99" t="s">
        <v>259</v>
      </c>
      <c r="B18" s="100">
        <v>214.85714285714283</v>
      </c>
      <c r="C18" s="100">
        <f>'TF by college'!M55</f>
        <v>216.72</v>
      </c>
      <c r="D18" s="101">
        <f t="shared" si="0"/>
        <v>1.8628571428571661</v>
      </c>
      <c r="E18" s="102">
        <f t="shared" si="7"/>
        <v>8.6702127659575561E-3</v>
      </c>
      <c r="G18" s="99" t="s">
        <v>259</v>
      </c>
      <c r="H18" s="100">
        <v>145</v>
      </c>
      <c r="I18" s="100">
        <v>179</v>
      </c>
      <c r="J18" s="100">
        <f t="shared" si="8"/>
        <v>216.72</v>
      </c>
      <c r="K18" s="103">
        <f t="shared" si="9"/>
        <v>0.49462068965517242</v>
      </c>
      <c r="L18" s="104">
        <f t="shared" si="9"/>
        <v>0.21072625698324021</v>
      </c>
    </row>
  </sheetData>
  <mergeCells count="2">
    <mergeCell ref="D2:E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D0C90-84FA-384B-8F6A-EFA31A22D68B}">
  <dimension ref="A1:E62"/>
  <sheetViews>
    <sheetView workbookViewId="0">
      <selection activeCell="B5" sqref="B5"/>
    </sheetView>
  </sheetViews>
  <sheetFormatPr baseColWidth="10" defaultRowHeight="16" x14ac:dyDescent="0.2"/>
  <cols>
    <col min="1" max="1" width="21.33203125" style="11" customWidth="1"/>
    <col min="2" max="2" width="13" style="11" customWidth="1"/>
    <col min="3" max="3" width="13.5" style="11" customWidth="1"/>
    <col min="4" max="4" width="12.83203125" style="11" customWidth="1"/>
    <col min="5" max="5" width="14.6640625" style="11" customWidth="1"/>
    <col min="6" max="6" width="12.5" style="11" customWidth="1"/>
    <col min="7" max="16384" width="10.83203125" style="11"/>
  </cols>
  <sheetData>
    <row r="1" spans="1:5" x14ac:dyDescent="0.2">
      <c r="A1" s="80" t="s">
        <v>396</v>
      </c>
    </row>
    <row r="2" spans="1:5" x14ac:dyDescent="0.2">
      <c r="A2" s="106"/>
      <c r="B2" s="195" t="s">
        <v>400</v>
      </c>
      <c r="C2" s="195"/>
      <c r="D2" s="195"/>
    </row>
    <row r="3" spans="1:5" x14ac:dyDescent="0.2">
      <c r="A3" s="115" t="s">
        <v>399</v>
      </c>
      <c r="B3" s="139" t="s">
        <v>397</v>
      </c>
      <c r="C3" s="139" t="s">
        <v>398</v>
      </c>
      <c r="D3" s="139" t="s">
        <v>62</v>
      </c>
    </row>
    <row r="4" spans="1:5" x14ac:dyDescent="0.2">
      <c r="A4" s="106" t="s">
        <v>394</v>
      </c>
      <c r="B4" s="184">
        <f>COUNTIF(B$14:B$61, $A4)/48</f>
        <v>0.125</v>
      </c>
      <c r="C4" s="184">
        <f t="shared" ref="C4:D4" si="0">COUNTIF(C$14:C$61, $A4)/48</f>
        <v>0.33333333333333331</v>
      </c>
      <c r="D4" s="184">
        <f t="shared" si="0"/>
        <v>6.25E-2</v>
      </c>
    </row>
    <row r="5" spans="1:5" x14ac:dyDescent="0.2">
      <c r="A5" s="106" t="s">
        <v>395</v>
      </c>
      <c r="B5" s="184">
        <f t="shared" ref="B5:D6" si="1">COUNTIF(B$14:B$61, $A5)/48</f>
        <v>0.27083333333333331</v>
      </c>
      <c r="C5" s="184">
        <f t="shared" si="1"/>
        <v>0.45833333333333331</v>
      </c>
      <c r="D5" s="184">
        <f t="shared" si="1"/>
        <v>0.22916666666666666</v>
      </c>
    </row>
    <row r="6" spans="1:5" x14ac:dyDescent="0.2">
      <c r="A6" s="106" t="s">
        <v>62</v>
      </c>
      <c r="B6" s="184">
        <f t="shared" si="1"/>
        <v>0.60416666666666663</v>
      </c>
      <c r="C6" s="184">
        <f t="shared" si="1"/>
        <v>0.20833333333333334</v>
      </c>
      <c r="D6" s="184">
        <f t="shared" si="1"/>
        <v>0.70833333333333337</v>
      </c>
    </row>
    <row r="8" spans="1:5" x14ac:dyDescent="0.2">
      <c r="A8" s="106"/>
      <c r="B8" s="195" t="s">
        <v>281</v>
      </c>
      <c r="C8" s="195"/>
      <c r="D8" s="195"/>
      <c r="E8" s="195"/>
    </row>
    <row r="9" spans="1:5" x14ac:dyDescent="0.2">
      <c r="A9" s="140"/>
      <c r="B9" s="188">
        <v>0</v>
      </c>
      <c r="C9" s="139" t="s">
        <v>402</v>
      </c>
      <c r="D9" s="189" t="s">
        <v>405</v>
      </c>
      <c r="E9" s="139" t="s">
        <v>403</v>
      </c>
    </row>
    <row r="10" spans="1:5" x14ac:dyDescent="0.2">
      <c r="A10" s="106" t="s">
        <v>404</v>
      </c>
      <c r="B10" s="11">
        <f>COUNTIF($E14:$E61, 0)</f>
        <v>18</v>
      </c>
      <c r="C10" s="190">
        <f>COUNTIF($E14:$E61, "&lt;=50")-B10</f>
        <v>13</v>
      </c>
      <c r="D10" s="190">
        <f>COUNTIF($E14:$E61, "&lt;=100")-SUM(B10:C10)</f>
        <v>14</v>
      </c>
      <c r="E10" s="11">
        <f>COUNTIF($E14:$E61, "&gt;100")</f>
        <v>1</v>
      </c>
    </row>
    <row r="12" spans="1:5" x14ac:dyDescent="0.2">
      <c r="A12" s="85" t="s">
        <v>290</v>
      </c>
    </row>
    <row r="13" spans="1:5" ht="51" x14ac:dyDescent="0.2">
      <c r="A13" s="91" t="s">
        <v>264</v>
      </c>
      <c r="B13" s="130" t="s">
        <v>278</v>
      </c>
      <c r="C13" s="131" t="s">
        <v>279</v>
      </c>
      <c r="D13" s="132" t="s">
        <v>280</v>
      </c>
      <c r="E13" s="133" t="s">
        <v>281</v>
      </c>
    </row>
    <row r="14" spans="1:5" x14ac:dyDescent="0.2">
      <c r="A14" s="84" t="s">
        <v>201</v>
      </c>
      <c r="B14" s="83" t="s">
        <v>78</v>
      </c>
      <c r="C14" s="134" t="s">
        <v>80</v>
      </c>
      <c r="D14" s="92" t="s">
        <v>80</v>
      </c>
      <c r="E14" s="135">
        <v>0</v>
      </c>
    </row>
    <row r="15" spans="1:5" x14ac:dyDescent="0.2">
      <c r="A15" s="136" t="s">
        <v>203</v>
      </c>
      <c r="B15" s="85" t="s">
        <v>282</v>
      </c>
      <c r="C15" s="13" t="s">
        <v>78</v>
      </c>
      <c r="D15" s="106" t="s">
        <v>80</v>
      </c>
      <c r="E15" s="137">
        <v>25</v>
      </c>
    </row>
    <row r="16" spans="1:5" x14ac:dyDescent="0.2">
      <c r="A16" s="138" t="s">
        <v>204</v>
      </c>
      <c r="B16" s="121" t="s">
        <v>80</v>
      </c>
      <c r="C16" s="139" t="s">
        <v>282</v>
      </c>
      <c r="D16" s="140" t="s">
        <v>80</v>
      </c>
      <c r="E16" s="141">
        <v>50</v>
      </c>
    </row>
    <row r="17" spans="1:5" x14ac:dyDescent="0.2">
      <c r="A17" s="84" t="s">
        <v>205</v>
      </c>
      <c r="B17" s="83" t="s">
        <v>80</v>
      </c>
      <c r="C17" s="134" t="s">
        <v>282</v>
      </c>
      <c r="D17" s="92" t="s">
        <v>282</v>
      </c>
      <c r="E17" s="135">
        <v>0</v>
      </c>
    </row>
    <row r="18" spans="1:5" x14ac:dyDescent="0.2">
      <c r="A18" s="136" t="s">
        <v>206</v>
      </c>
      <c r="B18" s="85" t="s">
        <v>78</v>
      </c>
      <c r="C18" s="13" t="s">
        <v>80</v>
      </c>
      <c r="D18" s="106" t="s">
        <v>80</v>
      </c>
      <c r="E18" s="137">
        <v>0</v>
      </c>
    </row>
    <row r="19" spans="1:5" x14ac:dyDescent="0.2">
      <c r="A19" s="138" t="s">
        <v>207</v>
      </c>
      <c r="B19" s="121" t="s">
        <v>282</v>
      </c>
      <c r="C19" s="139" t="s">
        <v>78</v>
      </c>
      <c r="D19" s="140" t="s">
        <v>80</v>
      </c>
      <c r="E19" s="141">
        <v>50</v>
      </c>
    </row>
    <row r="20" spans="1:5" x14ac:dyDescent="0.2">
      <c r="A20" s="84" t="s">
        <v>208</v>
      </c>
      <c r="B20" s="83" t="s">
        <v>80</v>
      </c>
      <c r="C20" s="134" t="s">
        <v>282</v>
      </c>
      <c r="D20" s="92" t="s">
        <v>80</v>
      </c>
      <c r="E20" s="135">
        <v>90.5</v>
      </c>
    </row>
    <row r="21" spans="1:5" x14ac:dyDescent="0.2">
      <c r="A21" s="136" t="s">
        <v>209</v>
      </c>
      <c r="B21" s="85" t="s">
        <v>80</v>
      </c>
      <c r="C21" s="13" t="s">
        <v>80</v>
      </c>
      <c r="D21" s="106" t="s">
        <v>78</v>
      </c>
      <c r="E21" s="137">
        <v>0</v>
      </c>
    </row>
    <row r="22" spans="1:5" x14ac:dyDescent="0.2">
      <c r="A22" s="138" t="s">
        <v>210</v>
      </c>
      <c r="B22" s="121" t="s">
        <v>80</v>
      </c>
      <c r="C22" s="139" t="s">
        <v>78</v>
      </c>
      <c r="D22" s="140" t="s">
        <v>80</v>
      </c>
      <c r="E22" s="141">
        <v>68</v>
      </c>
    </row>
    <row r="23" spans="1:5" x14ac:dyDescent="0.2">
      <c r="A23" s="84" t="s">
        <v>211</v>
      </c>
      <c r="B23" s="83" t="s">
        <v>80</v>
      </c>
      <c r="C23" s="134" t="s">
        <v>282</v>
      </c>
      <c r="D23" s="92" t="s">
        <v>80</v>
      </c>
      <c r="E23" s="135">
        <v>67</v>
      </c>
    </row>
    <row r="24" spans="1:5" x14ac:dyDescent="0.2">
      <c r="A24" s="136" t="s">
        <v>212</v>
      </c>
      <c r="B24" s="85" t="s">
        <v>80</v>
      </c>
      <c r="C24" s="13" t="s">
        <v>282</v>
      </c>
      <c r="D24" s="106" t="s">
        <v>80</v>
      </c>
      <c r="E24" s="137">
        <v>33</v>
      </c>
    </row>
    <row r="25" spans="1:5" x14ac:dyDescent="0.2">
      <c r="A25" s="138" t="s">
        <v>213</v>
      </c>
      <c r="B25" s="121" t="s">
        <v>80</v>
      </c>
      <c r="C25" s="139" t="s">
        <v>78</v>
      </c>
      <c r="D25" s="140" t="s">
        <v>80</v>
      </c>
      <c r="E25" s="141">
        <v>33.33</v>
      </c>
    </row>
    <row r="26" spans="1:5" x14ac:dyDescent="0.2">
      <c r="A26" s="84" t="s">
        <v>214</v>
      </c>
      <c r="B26" s="83" t="s">
        <v>78</v>
      </c>
      <c r="C26" s="134" t="s">
        <v>80</v>
      </c>
      <c r="D26" s="92" t="s">
        <v>80</v>
      </c>
      <c r="E26" s="135">
        <v>0</v>
      </c>
    </row>
    <row r="27" spans="1:5" x14ac:dyDescent="0.2">
      <c r="A27" s="136" t="s">
        <v>215</v>
      </c>
      <c r="B27" s="85" t="s">
        <v>80</v>
      </c>
      <c r="C27" s="13" t="s">
        <v>78</v>
      </c>
      <c r="D27" s="106" t="s">
        <v>80</v>
      </c>
      <c r="E27" s="137">
        <v>33.33</v>
      </c>
    </row>
    <row r="28" spans="1:5" x14ac:dyDescent="0.2">
      <c r="A28" s="138" t="s">
        <v>216</v>
      </c>
      <c r="B28" s="121" t="s">
        <v>78</v>
      </c>
      <c r="C28" s="139" t="s">
        <v>80</v>
      </c>
      <c r="D28" s="140" t="s">
        <v>80</v>
      </c>
      <c r="E28" s="141">
        <v>0</v>
      </c>
    </row>
    <row r="29" spans="1:5" x14ac:dyDescent="0.2">
      <c r="A29" s="84" t="s">
        <v>217</v>
      </c>
      <c r="B29" s="83" t="s">
        <v>80</v>
      </c>
      <c r="C29" s="134" t="s">
        <v>78</v>
      </c>
      <c r="D29" s="92" t="s">
        <v>80</v>
      </c>
      <c r="E29" s="135">
        <v>0</v>
      </c>
    </row>
    <row r="30" spans="1:5" x14ac:dyDescent="0.2">
      <c r="A30" s="136" t="s">
        <v>218</v>
      </c>
      <c r="B30" s="85" t="s">
        <v>282</v>
      </c>
      <c r="C30" s="13" t="s">
        <v>282</v>
      </c>
      <c r="D30" s="106" t="s">
        <v>282</v>
      </c>
      <c r="E30" s="137">
        <v>0</v>
      </c>
    </row>
    <row r="31" spans="1:5" x14ac:dyDescent="0.2">
      <c r="A31" s="138" t="s">
        <v>219</v>
      </c>
      <c r="B31" s="121" t="s">
        <v>282</v>
      </c>
      <c r="C31" s="139" t="s">
        <v>282</v>
      </c>
      <c r="D31" s="140" t="s">
        <v>282</v>
      </c>
      <c r="E31" s="141">
        <v>0</v>
      </c>
    </row>
    <row r="32" spans="1:5" x14ac:dyDescent="0.2">
      <c r="A32" s="84" t="s">
        <v>220</v>
      </c>
      <c r="B32" s="83" t="s">
        <v>80</v>
      </c>
      <c r="C32" s="134" t="s">
        <v>78</v>
      </c>
      <c r="D32" s="92" t="s">
        <v>80</v>
      </c>
      <c r="E32" s="135">
        <v>79</v>
      </c>
    </row>
    <row r="33" spans="1:5" x14ac:dyDescent="0.2">
      <c r="A33" s="136" t="s">
        <v>221</v>
      </c>
      <c r="B33" s="85" t="s">
        <v>78</v>
      </c>
      <c r="C33" s="13" t="s">
        <v>80</v>
      </c>
      <c r="D33" s="106" t="s">
        <v>80</v>
      </c>
      <c r="E33" s="137">
        <v>0</v>
      </c>
    </row>
    <row r="34" spans="1:5" x14ac:dyDescent="0.2">
      <c r="A34" s="138" t="s">
        <v>223</v>
      </c>
      <c r="B34" s="121" t="s">
        <v>80</v>
      </c>
      <c r="C34" s="139" t="s">
        <v>282</v>
      </c>
      <c r="D34" s="140" t="s">
        <v>80</v>
      </c>
      <c r="E34" s="141" t="s">
        <v>222</v>
      </c>
    </row>
    <row r="35" spans="1:5" x14ac:dyDescent="0.2">
      <c r="A35" s="84" t="s">
        <v>269</v>
      </c>
      <c r="B35" s="83" t="s">
        <v>80</v>
      </c>
      <c r="C35" s="134" t="s">
        <v>282</v>
      </c>
      <c r="D35" s="92" t="s">
        <v>80</v>
      </c>
      <c r="E35" s="135">
        <v>0</v>
      </c>
    </row>
    <row r="36" spans="1:5" x14ac:dyDescent="0.2">
      <c r="A36" s="136" t="s">
        <v>224</v>
      </c>
      <c r="B36" s="85" t="s">
        <v>282</v>
      </c>
      <c r="C36" s="13" t="s">
        <v>282</v>
      </c>
      <c r="D36" s="106" t="s">
        <v>282</v>
      </c>
      <c r="E36" s="137">
        <v>310</v>
      </c>
    </row>
    <row r="37" spans="1:5" x14ac:dyDescent="0.2">
      <c r="A37" s="138" t="s">
        <v>225</v>
      </c>
      <c r="B37" s="121" t="s">
        <v>80</v>
      </c>
      <c r="C37" s="139" t="s">
        <v>78</v>
      </c>
      <c r="D37" s="140" t="s">
        <v>80</v>
      </c>
      <c r="E37" s="141">
        <v>41.67</v>
      </c>
    </row>
    <row r="38" spans="1:5" x14ac:dyDescent="0.2">
      <c r="A38" s="84" t="s">
        <v>226</v>
      </c>
      <c r="B38" s="83" t="s">
        <v>282</v>
      </c>
      <c r="C38" s="134" t="s">
        <v>282</v>
      </c>
      <c r="D38" s="92" t="s">
        <v>282</v>
      </c>
      <c r="E38" s="135">
        <v>77</v>
      </c>
    </row>
    <row r="39" spans="1:5" x14ac:dyDescent="0.2">
      <c r="A39" s="136" t="s">
        <v>227</v>
      </c>
      <c r="B39" s="85" t="s">
        <v>80</v>
      </c>
      <c r="C39" s="13" t="s">
        <v>78</v>
      </c>
      <c r="D39" s="106" t="s">
        <v>80</v>
      </c>
      <c r="E39" s="137">
        <v>66</v>
      </c>
    </row>
    <row r="40" spans="1:5" x14ac:dyDescent="0.2">
      <c r="A40" s="138" t="s">
        <v>228</v>
      </c>
      <c r="B40" s="121" t="s">
        <v>282</v>
      </c>
      <c r="C40" s="139" t="s">
        <v>78</v>
      </c>
      <c r="D40" s="140" t="s">
        <v>80</v>
      </c>
      <c r="E40" s="141">
        <v>0</v>
      </c>
    </row>
    <row r="41" spans="1:5" x14ac:dyDescent="0.2">
      <c r="A41" s="84" t="s">
        <v>229</v>
      </c>
      <c r="B41" s="83" t="s">
        <v>80</v>
      </c>
      <c r="C41" s="134" t="s">
        <v>78</v>
      </c>
      <c r="D41" s="92" t="s">
        <v>80</v>
      </c>
      <c r="E41" s="135">
        <v>43</v>
      </c>
    </row>
    <row r="42" spans="1:5" x14ac:dyDescent="0.2">
      <c r="A42" s="136" t="s">
        <v>230</v>
      </c>
      <c r="B42" s="85" t="s">
        <v>80</v>
      </c>
      <c r="C42" s="13" t="s">
        <v>80</v>
      </c>
      <c r="D42" s="106" t="s">
        <v>80</v>
      </c>
      <c r="E42" s="137">
        <v>70</v>
      </c>
    </row>
    <row r="43" spans="1:5" x14ac:dyDescent="0.2">
      <c r="A43" s="138" t="s">
        <v>231</v>
      </c>
      <c r="B43" s="121" t="s">
        <v>80</v>
      </c>
      <c r="C43" s="139" t="s">
        <v>282</v>
      </c>
      <c r="D43" s="140" t="s">
        <v>80</v>
      </c>
      <c r="E43" s="141">
        <v>50</v>
      </c>
    </row>
    <row r="44" spans="1:5" x14ac:dyDescent="0.2">
      <c r="A44" s="84" t="s">
        <v>232</v>
      </c>
      <c r="B44" s="83" t="s">
        <v>80</v>
      </c>
      <c r="C44" s="134" t="s">
        <v>78</v>
      </c>
      <c r="D44" s="92" t="s">
        <v>282</v>
      </c>
      <c r="E44" s="135">
        <v>50</v>
      </c>
    </row>
    <row r="45" spans="1:5" x14ac:dyDescent="0.2">
      <c r="A45" s="136" t="s">
        <v>233</v>
      </c>
      <c r="B45" s="85" t="s">
        <v>80</v>
      </c>
      <c r="C45" s="13" t="s">
        <v>282</v>
      </c>
      <c r="D45" s="106" t="s">
        <v>282</v>
      </c>
      <c r="E45" s="137">
        <v>50</v>
      </c>
    </row>
    <row r="46" spans="1:5" x14ac:dyDescent="0.2">
      <c r="A46" s="138" t="s">
        <v>234</v>
      </c>
      <c r="B46" s="121" t="s">
        <v>80</v>
      </c>
      <c r="C46" s="139" t="s">
        <v>282</v>
      </c>
      <c r="D46" s="140" t="s">
        <v>282</v>
      </c>
      <c r="E46" s="141">
        <v>25</v>
      </c>
    </row>
    <row r="47" spans="1:5" x14ac:dyDescent="0.2">
      <c r="A47" s="84" t="s">
        <v>235</v>
      </c>
      <c r="B47" s="83" t="s">
        <v>80</v>
      </c>
      <c r="C47" s="134" t="s">
        <v>78</v>
      </c>
      <c r="D47" s="92" t="s">
        <v>80</v>
      </c>
      <c r="E47" s="135">
        <v>58.5</v>
      </c>
    </row>
    <row r="48" spans="1:5" x14ac:dyDescent="0.2">
      <c r="A48" s="136" t="s">
        <v>236</v>
      </c>
      <c r="B48" s="85" t="s">
        <v>80</v>
      </c>
      <c r="C48" s="13" t="s">
        <v>78</v>
      </c>
      <c r="D48" s="106" t="s">
        <v>282</v>
      </c>
      <c r="E48" s="137">
        <v>60</v>
      </c>
    </row>
    <row r="49" spans="1:5" x14ac:dyDescent="0.2">
      <c r="A49" s="138" t="s">
        <v>237</v>
      </c>
      <c r="B49" s="121" t="s">
        <v>80</v>
      </c>
      <c r="C49" s="139" t="s">
        <v>282</v>
      </c>
      <c r="D49" s="140" t="s">
        <v>80</v>
      </c>
      <c r="E49" s="141">
        <v>50</v>
      </c>
    </row>
    <row r="50" spans="1:5" x14ac:dyDescent="0.2">
      <c r="A50" s="84" t="s">
        <v>238</v>
      </c>
      <c r="B50" s="83" t="s">
        <v>282</v>
      </c>
      <c r="C50" s="134" t="s">
        <v>78</v>
      </c>
      <c r="D50" s="92" t="s">
        <v>80</v>
      </c>
      <c r="E50" s="135">
        <v>0</v>
      </c>
    </row>
    <row r="51" spans="1:5" x14ac:dyDescent="0.2">
      <c r="A51" s="136" t="s">
        <v>239</v>
      </c>
      <c r="B51" s="85" t="s">
        <v>80</v>
      </c>
      <c r="C51" s="13" t="s">
        <v>80</v>
      </c>
      <c r="D51" s="106" t="s">
        <v>78</v>
      </c>
      <c r="E51" s="137">
        <v>0</v>
      </c>
    </row>
    <row r="52" spans="1:5" x14ac:dyDescent="0.2">
      <c r="A52" s="138" t="s">
        <v>240</v>
      </c>
      <c r="B52" s="121" t="s">
        <v>80</v>
      </c>
      <c r="C52" s="139" t="s">
        <v>78</v>
      </c>
      <c r="D52" s="140" t="s">
        <v>80</v>
      </c>
      <c r="E52" s="141">
        <v>71</v>
      </c>
    </row>
    <row r="53" spans="1:5" x14ac:dyDescent="0.2">
      <c r="A53" s="84" t="s">
        <v>242</v>
      </c>
      <c r="B53" s="83" t="s">
        <v>80</v>
      </c>
      <c r="C53" s="134" t="s">
        <v>282</v>
      </c>
      <c r="D53" s="92" t="s">
        <v>80</v>
      </c>
      <c r="E53" s="135" t="s">
        <v>241</v>
      </c>
    </row>
    <row r="54" spans="1:5" x14ac:dyDescent="0.2">
      <c r="A54" s="136" t="s">
        <v>243</v>
      </c>
      <c r="B54" s="85" t="s">
        <v>78</v>
      </c>
      <c r="C54" s="13" t="s">
        <v>80</v>
      </c>
      <c r="D54" s="106" t="s">
        <v>80</v>
      </c>
      <c r="E54" s="137">
        <v>0</v>
      </c>
    </row>
    <row r="55" spans="1:5" x14ac:dyDescent="0.2">
      <c r="A55" s="138" t="s">
        <v>244</v>
      </c>
      <c r="B55" s="121" t="s">
        <v>80</v>
      </c>
      <c r="C55" s="139" t="s">
        <v>282</v>
      </c>
      <c r="D55" s="140" t="s">
        <v>80</v>
      </c>
      <c r="E55" s="141">
        <v>0</v>
      </c>
    </row>
    <row r="56" spans="1:5" x14ac:dyDescent="0.2">
      <c r="A56" s="84" t="s">
        <v>245</v>
      </c>
      <c r="B56" s="83" t="s">
        <v>282</v>
      </c>
      <c r="C56" s="134" t="s">
        <v>282</v>
      </c>
      <c r="D56" s="92" t="s">
        <v>80</v>
      </c>
      <c r="E56" s="135">
        <v>58.33</v>
      </c>
    </row>
    <row r="57" spans="1:5" x14ac:dyDescent="0.2">
      <c r="A57" s="136" t="s">
        <v>246</v>
      </c>
      <c r="B57" s="85" t="s">
        <v>282</v>
      </c>
      <c r="C57" s="13" t="s">
        <v>282</v>
      </c>
      <c r="D57" s="106" t="s">
        <v>80</v>
      </c>
      <c r="E57" s="137">
        <v>0</v>
      </c>
    </row>
    <row r="58" spans="1:5" x14ac:dyDescent="0.2">
      <c r="A58" s="138" t="s">
        <v>247</v>
      </c>
      <c r="B58" s="121" t="s">
        <v>80</v>
      </c>
      <c r="C58" s="139" t="s">
        <v>80</v>
      </c>
      <c r="D58" s="140" t="s">
        <v>78</v>
      </c>
      <c r="E58" s="141">
        <v>0</v>
      </c>
    </row>
    <row r="59" spans="1:5" x14ac:dyDescent="0.2">
      <c r="A59" s="84" t="s">
        <v>248</v>
      </c>
      <c r="B59" s="83" t="s">
        <v>282</v>
      </c>
      <c r="C59" s="134" t="s">
        <v>282</v>
      </c>
      <c r="D59" s="92" t="s">
        <v>282</v>
      </c>
      <c r="E59" s="135">
        <v>95</v>
      </c>
    </row>
    <row r="60" spans="1:5" x14ac:dyDescent="0.2">
      <c r="A60" s="136" t="s">
        <v>249</v>
      </c>
      <c r="B60" s="85" t="s">
        <v>282</v>
      </c>
      <c r="C60" s="13" t="s">
        <v>282</v>
      </c>
      <c r="D60" s="106" t="s">
        <v>282</v>
      </c>
      <c r="E60" s="137">
        <v>52</v>
      </c>
    </row>
    <row r="61" spans="1:5" x14ac:dyDescent="0.2">
      <c r="A61" s="138" t="s">
        <v>250</v>
      </c>
      <c r="B61" s="121" t="s">
        <v>282</v>
      </c>
      <c r="C61" s="139" t="s">
        <v>282</v>
      </c>
      <c r="D61" s="140" t="s">
        <v>80</v>
      </c>
      <c r="E61" s="141">
        <v>95</v>
      </c>
    </row>
    <row r="62" spans="1:5" x14ac:dyDescent="0.2">
      <c r="D62" s="187" t="s">
        <v>401</v>
      </c>
      <c r="E62" s="186">
        <f>AVERAGE(E14:E61)</f>
        <v>40.253478260869564</v>
      </c>
    </row>
  </sheetData>
  <mergeCells count="2">
    <mergeCell ref="B2:D2"/>
    <mergeCell ref="B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2B4B-1F90-524D-A415-5148BC006B9D}">
  <dimension ref="A1:H24"/>
  <sheetViews>
    <sheetView workbookViewId="0">
      <selection activeCell="D5" sqref="D5"/>
    </sheetView>
  </sheetViews>
  <sheetFormatPr baseColWidth="10" defaultRowHeight="16" x14ac:dyDescent="0.2"/>
  <cols>
    <col min="1" max="1" width="19.33203125" style="11" customWidth="1"/>
    <col min="2" max="2" width="20.83203125" style="11" customWidth="1"/>
    <col min="3" max="3" width="19.83203125" style="11" customWidth="1"/>
    <col min="4" max="4" width="16.83203125" style="11" customWidth="1"/>
    <col min="5" max="5" width="14.83203125" style="11" customWidth="1"/>
    <col min="6" max="6" width="12.83203125" style="11" customWidth="1"/>
    <col min="7" max="7" width="10.83203125" style="11"/>
    <col min="8" max="8" width="14.5" style="11" customWidth="1"/>
    <col min="9" max="16384" width="10.83203125" style="11"/>
  </cols>
  <sheetData>
    <row r="1" spans="1:8" x14ac:dyDescent="0.2">
      <c r="A1" s="11" t="s">
        <v>283</v>
      </c>
    </row>
    <row r="2" spans="1:8" ht="51" x14ac:dyDescent="0.2">
      <c r="A2" s="140"/>
      <c r="B2" s="142" t="s">
        <v>82</v>
      </c>
      <c r="C2" s="142" t="s">
        <v>83</v>
      </c>
      <c r="D2" s="142" t="s">
        <v>86</v>
      </c>
      <c r="E2" s="142" t="s">
        <v>284</v>
      </c>
      <c r="F2" s="142" t="s">
        <v>95</v>
      </c>
      <c r="G2" s="142" t="s">
        <v>85</v>
      </c>
      <c r="H2" s="142" t="s">
        <v>84</v>
      </c>
    </row>
    <row r="3" spans="1:8" x14ac:dyDescent="0.2">
      <c r="A3" s="143" t="s">
        <v>87</v>
      </c>
      <c r="B3" s="144">
        <v>0.375</v>
      </c>
      <c r="C3" s="144">
        <v>0.125</v>
      </c>
      <c r="D3" s="144">
        <v>0</v>
      </c>
      <c r="E3" s="144">
        <v>0.25</v>
      </c>
      <c r="F3" s="144">
        <v>0</v>
      </c>
      <c r="G3" s="144">
        <v>0</v>
      </c>
      <c r="H3" s="144">
        <v>8.3333333333333329E-2</v>
      </c>
    </row>
    <row r="4" spans="1:8" x14ac:dyDescent="0.2">
      <c r="A4" s="143" t="s">
        <v>88</v>
      </c>
      <c r="B4" s="144">
        <v>6.25E-2</v>
      </c>
      <c r="C4" s="144">
        <v>0.125</v>
      </c>
      <c r="D4" s="144">
        <v>4.1666666666666664E-2</v>
      </c>
      <c r="E4" s="144">
        <v>0.10416666666666667</v>
      </c>
      <c r="F4" s="144">
        <v>6.25E-2</v>
      </c>
      <c r="G4" s="144">
        <v>2.0833333333333332E-2</v>
      </c>
      <c r="H4" s="144">
        <v>0.10416666666666667</v>
      </c>
    </row>
    <row r="5" spans="1:8" x14ac:dyDescent="0.2">
      <c r="A5" s="143" t="s">
        <v>89</v>
      </c>
      <c r="B5" s="144">
        <v>0.5625</v>
      </c>
      <c r="C5" s="144">
        <v>0.75</v>
      </c>
      <c r="D5" s="144">
        <v>0.95833333333333337</v>
      </c>
      <c r="E5" s="144">
        <v>0.64583333333333337</v>
      </c>
      <c r="F5" s="144">
        <v>0.9375</v>
      </c>
      <c r="G5" s="144">
        <v>0.97916666666666663</v>
      </c>
      <c r="H5" s="144">
        <v>0.8125</v>
      </c>
    </row>
    <row r="8" spans="1:8" x14ac:dyDescent="0.2">
      <c r="A8" s="11" t="s">
        <v>285</v>
      </c>
      <c r="C8" s="11" t="s">
        <v>286</v>
      </c>
    </row>
    <row r="9" spans="1:8" x14ac:dyDescent="0.2">
      <c r="A9" s="145" t="s">
        <v>287</v>
      </c>
      <c r="B9" s="146" t="s">
        <v>288</v>
      </c>
      <c r="C9" s="145" t="s">
        <v>287</v>
      </c>
      <c r="D9" s="146" t="s">
        <v>288</v>
      </c>
    </row>
    <row r="10" spans="1:8" x14ac:dyDescent="0.2">
      <c r="A10" s="147">
        <v>0</v>
      </c>
      <c r="B10" s="110">
        <v>8.3333333333333329E-2</v>
      </c>
      <c r="C10" s="147">
        <v>0</v>
      </c>
      <c r="D10" s="144">
        <v>9.0909090909090912E-2</v>
      </c>
    </row>
    <row r="11" spans="1:8" x14ac:dyDescent="0.2">
      <c r="A11" s="148" t="s">
        <v>90</v>
      </c>
      <c r="B11" s="110">
        <v>0</v>
      </c>
      <c r="C11" s="148" t="s">
        <v>90</v>
      </c>
      <c r="D11" s="144">
        <v>0.13636363636363635</v>
      </c>
    </row>
    <row r="12" spans="1:8" x14ac:dyDescent="0.2">
      <c r="A12" s="148" t="s">
        <v>91</v>
      </c>
      <c r="B12" s="110">
        <v>8.3333333333333329E-2</v>
      </c>
      <c r="C12" s="148" t="s">
        <v>91</v>
      </c>
      <c r="D12" s="144">
        <v>9.0909090909090912E-2</v>
      </c>
    </row>
    <row r="13" spans="1:8" x14ac:dyDescent="0.2">
      <c r="A13" s="148" t="s">
        <v>92</v>
      </c>
      <c r="B13" s="110">
        <v>8.3333333333333329E-2</v>
      </c>
      <c r="C13" s="148" t="s">
        <v>92</v>
      </c>
      <c r="D13" s="144">
        <v>0.13636363636363635</v>
      </c>
    </row>
    <row r="14" spans="1:8" x14ac:dyDescent="0.2">
      <c r="A14" s="148" t="s">
        <v>93</v>
      </c>
      <c r="B14" s="110">
        <v>0.20833333333333334</v>
      </c>
      <c r="C14" s="148" t="s">
        <v>93</v>
      </c>
      <c r="D14" s="144">
        <v>0.36363636363636365</v>
      </c>
    </row>
    <row r="15" spans="1:8" x14ac:dyDescent="0.2">
      <c r="A15" s="149" t="s">
        <v>289</v>
      </c>
      <c r="B15" s="110">
        <v>0.54166666666666663</v>
      </c>
      <c r="C15" s="149" t="s">
        <v>289</v>
      </c>
      <c r="D15" s="144">
        <v>0.18181818181818182</v>
      </c>
    </row>
    <row r="17" spans="1:2" ht="32" customHeight="1" x14ac:dyDescent="0.2">
      <c r="A17" s="196" t="s">
        <v>286</v>
      </c>
      <c r="B17" s="196"/>
    </row>
    <row r="18" spans="1:2" x14ac:dyDescent="0.2">
      <c r="A18" s="145" t="s">
        <v>287</v>
      </c>
      <c r="B18" s="146" t="s">
        <v>288</v>
      </c>
    </row>
    <row r="19" spans="1:2" x14ac:dyDescent="0.2">
      <c r="A19" s="147">
        <v>0</v>
      </c>
      <c r="B19" s="110">
        <v>9.0909090909090912E-2</v>
      </c>
    </row>
    <row r="20" spans="1:2" x14ac:dyDescent="0.2">
      <c r="A20" s="148" t="s">
        <v>90</v>
      </c>
      <c r="B20" s="110">
        <v>0.13636363636363635</v>
      </c>
    </row>
    <row r="21" spans="1:2" x14ac:dyDescent="0.2">
      <c r="A21" s="148" t="s">
        <v>91</v>
      </c>
      <c r="B21" s="110">
        <v>9.0909090909090912E-2</v>
      </c>
    </row>
    <row r="22" spans="1:2" x14ac:dyDescent="0.2">
      <c r="A22" s="148" t="s">
        <v>92</v>
      </c>
      <c r="B22" s="110">
        <v>0.13636363636363635</v>
      </c>
    </row>
    <row r="23" spans="1:2" x14ac:dyDescent="0.2">
      <c r="A23" s="148" t="s">
        <v>93</v>
      </c>
      <c r="B23" s="110">
        <v>0.36363636363636365</v>
      </c>
    </row>
    <row r="24" spans="1:2" x14ac:dyDescent="0.2">
      <c r="A24" s="149" t="s">
        <v>289</v>
      </c>
      <c r="B24" s="110">
        <v>0.18181818181818182</v>
      </c>
    </row>
  </sheetData>
  <mergeCells count="1">
    <mergeCell ref="A17:B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3215-DC6C-F843-9BE4-7DFD224E9DD2}">
  <dimension ref="A1:D15"/>
  <sheetViews>
    <sheetView workbookViewId="0">
      <selection activeCell="A2" sqref="A2"/>
    </sheetView>
  </sheetViews>
  <sheetFormatPr baseColWidth="10" defaultRowHeight="16" x14ac:dyDescent="0.2"/>
  <cols>
    <col min="1" max="1" width="15" style="11" customWidth="1"/>
    <col min="2" max="2" width="16.6640625" style="11" customWidth="1"/>
    <col min="3" max="3" width="24.6640625" style="11" customWidth="1"/>
    <col min="4" max="4" width="17.1640625" style="11" customWidth="1"/>
    <col min="5" max="16384" width="10.83203125" style="11"/>
  </cols>
  <sheetData>
    <row r="1" spans="1:4" x14ac:dyDescent="0.2">
      <c r="A1" s="11" t="s">
        <v>392</v>
      </c>
    </row>
    <row r="2" spans="1:4" x14ac:dyDescent="0.2">
      <c r="A2" s="124" t="s">
        <v>202</v>
      </c>
      <c r="B2" s="150" t="s">
        <v>291</v>
      </c>
      <c r="C2" s="150" t="s">
        <v>292</v>
      </c>
      <c r="D2" s="151" t="s">
        <v>293</v>
      </c>
    </row>
    <row r="3" spans="1:4" x14ac:dyDescent="0.2">
      <c r="A3" s="84" t="s">
        <v>204</v>
      </c>
      <c r="B3" s="11">
        <v>2</v>
      </c>
      <c r="C3" s="152">
        <v>3939196222</v>
      </c>
      <c r="D3" s="11">
        <v>0.05</v>
      </c>
    </row>
    <row r="4" spans="1:4" x14ac:dyDescent="0.2">
      <c r="A4" s="136" t="s">
        <v>211</v>
      </c>
      <c r="B4" s="11">
        <v>2</v>
      </c>
      <c r="C4" s="152">
        <v>1670226818</v>
      </c>
      <c r="D4" s="11">
        <v>5.0000000000000001E-4</v>
      </c>
    </row>
    <row r="5" spans="1:4" x14ac:dyDescent="0.2">
      <c r="A5" s="136" t="s">
        <v>268</v>
      </c>
      <c r="B5" s="11">
        <v>2</v>
      </c>
      <c r="C5" s="152">
        <v>3136148940</v>
      </c>
      <c r="D5" s="11">
        <v>3.7124999999999998E-2</v>
      </c>
    </row>
    <row r="6" spans="1:4" x14ac:dyDescent="0.2">
      <c r="A6" s="136" t="s">
        <v>220</v>
      </c>
      <c r="B6" s="11">
        <v>8</v>
      </c>
      <c r="C6" s="152">
        <v>7686745791</v>
      </c>
      <c r="D6" s="11">
        <v>4.4881999999999998E-2</v>
      </c>
    </row>
    <row r="7" spans="1:4" x14ac:dyDescent="0.2">
      <c r="A7" s="136" t="s">
        <v>227</v>
      </c>
      <c r="B7" s="11">
        <v>1</v>
      </c>
      <c r="C7" s="152">
        <v>4399161297</v>
      </c>
      <c r="D7" s="11">
        <v>2.4199999999999999E-2</v>
      </c>
    </row>
    <row r="8" spans="1:4" x14ac:dyDescent="0.2">
      <c r="A8" s="136" t="s">
        <v>229</v>
      </c>
      <c r="B8" s="11">
        <v>1</v>
      </c>
      <c r="C8" s="152">
        <v>844670707</v>
      </c>
      <c r="D8" s="11">
        <v>0.05</v>
      </c>
    </row>
    <row r="9" spans="1:4" x14ac:dyDescent="0.2">
      <c r="A9" s="136" t="s">
        <v>231</v>
      </c>
      <c r="B9" s="11">
        <v>1</v>
      </c>
      <c r="C9" s="152">
        <v>15977025493</v>
      </c>
      <c r="D9" s="11">
        <v>0.18679000000000001</v>
      </c>
    </row>
    <row r="10" spans="1:4" x14ac:dyDescent="0.2">
      <c r="A10" s="136" t="s">
        <v>240</v>
      </c>
      <c r="B10" s="11">
        <v>1</v>
      </c>
      <c r="C10" s="152">
        <v>3806316658</v>
      </c>
      <c r="D10" s="11">
        <v>4.6039999999999998E-2</v>
      </c>
    </row>
    <row r="11" spans="1:4" x14ac:dyDescent="0.2">
      <c r="A11" s="136" t="s">
        <v>244</v>
      </c>
      <c r="B11" s="11">
        <v>1</v>
      </c>
      <c r="C11" s="152">
        <v>1085937020</v>
      </c>
      <c r="D11" s="11">
        <v>0.05</v>
      </c>
    </row>
    <row r="12" spans="1:4" x14ac:dyDescent="0.2">
      <c r="A12" s="138" t="s">
        <v>248</v>
      </c>
      <c r="B12" s="11">
        <v>1</v>
      </c>
      <c r="C12" s="152">
        <v>8100859060</v>
      </c>
      <c r="D12" s="11">
        <v>4.3999999999999997E-2</v>
      </c>
    </row>
    <row r="13" spans="1:4" x14ac:dyDescent="0.2">
      <c r="A13" s="155" t="s">
        <v>295</v>
      </c>
      <c r="B13" s="155">
        <v>2</v>
      </c>
      <c r="C13" s="156">
        <v>5064628800.6000004</v>
      </c>
      <c r="D13" s="155">
        <v>5.3353700000000004E-2</v>
      </c>
    </row>
    <row r="14" spans="1:4" x14ac:dyDescent="0.2">
      <c r="A14" s="80"/>
    </row>
    <row r="15" spans="1:4" x14ac:dyDescent="0.2">
      <c r="A15" s="1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522-5042-9344-825A-602F61753546}">
  <dimension ref="B1:N55"/>
  <sheetViews>
    <sheetView zoomScale="83" workbookViewId="0">
      <selection activeCell="E20" sqref="E20"/>
    </sheetView>
  </sheetViews>
  <sheetFormatPr baseColWidth="10" defaultRowHeight="16" x14ac:dyDescent="0.2"/>
  <cols>
    <col min="2" max="2" width="14.5" customWidth="1"/>
    <col min="3" max="3" width="19.83203125" customWidth="1"/>
    <col min="4" max="4" width="12" bestFit="1" customWidth="1"/>
    <col min="5" max="5" width="11" bestFit="1" customWidth="1"/>
    <col min="6" max="6" width="11.6640625" customWidth="1"/>
    <col min="7" max="7" width="15" customWidth="1"/>
    <col min="9" max="9" width="24.33203125" customWidth="1"/>
    <col min="10" max="10" width="11.5" bestFit="1" customWidth="1"/>
  </cols>
  <sheetData>
    <row r="1" spans="2:14" x14ac:dyDescent="0.2">
      <c r="B1" s="158"/>
      <c r="C1" s="197" t="s">
        <v>300</v>
      </c>
      <c r="D1" s="197"/>
      <c r="E1" s="197"/>
      <c r="F1" s="197"/>
      <c r="G1" s="198"/>
    </row>
    <row r="2" spans="2:14" s="80" customFormat="1" x14ac:dyDescent="0.2">
      <c r="B2" s="167" t="s">
        <v>264</v>
      </c>
      <c r="C2" s="168" t="s">
        <v>296</v>
      </c>
      <c r="D2" s="168" t="s">
        <v>135</v>
      </c>
      <c r="E2" s="168" t="s">
        <v>297</v>
      </c>
      <c r="F2" s="168" t="s">
        <v>137</v>
      </c>
      <c r="G2" s="169" t="s">
        <v>298</v>
      </c>
      <c r="I2" s="179"/>
      <c r="J2" s="177" t="s">
        <v>308</v>
      </c>
      <c r="K2" s="177" t="s">
        <v>309</v>
      </c>
      <c r="L2" s="177" t="s">
        <v>310</v>
      </c>
      <c r="M2" s="177" t="s">
        <v>311</v>
      </c>
      <c r="N2" s="177" t="s">
        <v>312</v>
      </c>
    </row>
    <row r="3" spans="2:14" x14ac:dyDescent="0.2">
      <c r="B3" s="83" t="s">
        <v>201</v>
      </c>
      <c r="C3" s="170">
        <v>170488163981</v>
      </c>
      <c r="D3" s="171">
        <v>0.10775999999999999</v>
      </c>
      <c r="E3" s="171">
        <v>4.1390000000000003E-2</v>
      </c>
      <c r="F3" s="172">
        <v>0.14915</v>
      </c>
      <c r="G3" s="173">
        <v>254283096.57766151</v>
      </c>
      <c r="I3" s="178" t="s">
        <v>302</v>
      </c>
      <c r="J3" s="157">
        <v>0.14949999999999999</v>
      </c>
      <c r="K3" s="157">
        <v>0.1381</v>
      </c>
      <c r="L3" s="157">
        <v>0.1454</v>
      </c>
      <c r="M3" s="157">
        <v>0.17369999999999999</v>
      </c>
      <c r="N3" s="157">
        <v>0.15409999999999999</v>
      </c>
    </row>
    <row r="4" spans="2:14" x14ac:dyDescent="0.2">
      <c r="B4" s="85" t="s">
        <v>203</v>
      </c>
      <c r="C4" s="159">
        <v>12659483327</v>
      </c>
      <c r="D4" s="160">
        <v>0.17057900000000001</v>
      </c>
      <c r="E4" s="160">
        <v>1.2864E-2</v>
      </c>
      <c r="F4" s="161">
        <v>0.18344300000000002</v>
      </c>
      <c r="G4" s="162">
        <v>23222935.99954861</v>
      </c>
      <c r="I4" s="178" t="s">
        <v>314</v>
      </c>
      <c r="J4" s="157">
        <v>5.2499999999999998E-2</v>
      </c>
      <c r="K4" s="157">
        <v>3.78E-2</v>
      </c>
      <c r="L4" s="157">
        <v>3.7699999999999997E-2</v>
      </c>
      <c r="M4" s="157">
        <v>3.8800000000000001E-2</v>
      </c>
      <c r="N4" s="157">
        <v>2.8799999999999999E-2</v>
      </c>
    </row>
    <row r="5" spans="2:14" x14ac:dyDescent="0.2">
      <c r="B5" s="85" t="s">
        <v>204</v>
      </c>
      <c r="C5" s="159">
        <v>18184621668</v>
      </c>
      <c r="D5" s="160">
        <v>0.16499</v>
      </c>
      <c r="E5" s="160">
        <v>6.2909999999999994E-2</v>
      </c>
      <c r="F5" s="161">
        <v>0.22789999999999999</v>
      </c>
      <c r="G5" s="162">
        <v>41442752.781371996</v>
      </c>
      <c r="I5" s="178" t="s">
        <v>303</v>
      </c>
      <c r="J5" s="157">
        <v>0.1779</v>
      </c>
      <c r="K5" s="157">
        <v>0.1593</v>
      </c>
      <c r="L5" s="157">
        <v>0.16800000000000001</v>
      </c>
      <c r="M5" s="157">
        <v>0.19620000000000001</v>
      </c>
      <c r="N5" s="157">
        <v>0.18290000000000001</v>
      </c>
    </row>
    <row r="6" spans="2:14" x14ac:dyDescent="0.2">
      <c r="B6" s="85" t="s">
        <v>205</v>
      </c>
      <c r="C6" s="159">
        <v>4959720662</v>
      </c>
      <c r="D6" s="160">
        <v>0.14588300000000001</v>
      </c>
      <c r="E6" s="160">
        <v>2.5075E-2</v>
      </c>
      <c r="F6" s="161">
        <v>0.170958</v>
      </c>
      <c r="G6" s="162">
        <v>8479039.2493419591</v>
      </c>
      <c r="I6" s="178" t="s">
        <v>304</v>
      </c>
      <c r="J6" s="152">
        <v>1122</v>
      </c>
      <c r="K6" s="152">
        <v>1180</v>
      </c>
      <c r="L6" s="152">
        <v>1345</v>
      </c>
      <c r="M6" s="152">
        <v>1572</v>
      </c>
      <c r="N6" s="152">
        <v>1798</v>
      </c>
    </row>
    <row r="7" spans="2:14" x14ac:dyDescent="0.2">
      <c r="B7" s="121" t="s">
        <v>206</v>
      </c>
      <c r="C7" s="153">
        <v>248820944900</v>
      </c>
      <c r="D7" s="174">
        <v>0.09</v>
      </c>
      <c r="E7" s="174">
        <v>1.5800000000000002E-2</v>
      </c>
      <c r="F7" s="175">
        <v>0.10580000000000001</v>
      </c>
      <c r="G7" s="176">
        <v>263252559.70420003</v>
      </c>
      <c r="I7" s="178" t="s">
        <v>305</v>
      </c>
      <c r="J7" s="152">
        <v>22439</v>
      </c>
      <c r="K7" s="152">
        <v>23602</v>
      </c>
      <c r="L7" s="152">
        <v>26901</v>
      </c>
      <c r="M7" s="152">
        <v>31436</v>
      </c>
      <c r="N7" s="152">
        <v>35961</v>
      </c>
    </row>
    <row r="8" spans="2:14" x14ac:dyDescent="0.2">
      <c r="B8" s="83" t="s">
        <v>207</v>
      </c>
      <c r="C8" s="170">
        <v>3461496136</v>
      </c>
      <c r="D8" s="171">
        <v>5.6000000000000001E-2</v>
      </c>
      <c r="E8" s="171">
        <v>0</v>
      </c>
      <c r="F8" s="172">
        <v>5.6000000000000001E-2</v>
      </c>
      <c r="G8" s="173">
        <v>1938437.8361599999</v>
      </c>
      <c r="I8" s="178" t="s">
        <v>306</v>
      </c>
      <c r="J8" s="152">
        <v>1439</v>
      </c>
      <c r="K8" s="152">
        <v>1559</v>
      </c>
      <c r="L8" s="152">
        <v>1801</v>
      </c>
      <c r="M8" s="152">
        <v>2095</v>
      </c>
      <c r="N8" s="152">
        <v>2381</v>
      </c>
    </row>
    <row r="9" spans="2:14" x14ac:dyDescent="0.2">
      <c r="B9" s="85" t="s">
        <v>208</v>
      </c>
      <c r="C9" s="159">
        <v>10463537365</v>
      </c>
      <c r="D9" s="160">
        <v>0.26025300000000001</v>
      </c>
      <c r="E9" s="160">
        <v>3.7613000000000001E-2</v>
      </c>
      <c r="F9" s="161">
        <v>0.29786600000000002</v>
      </c>
      <c r="G9" s="162">
        <v>31167320.207630903</v>
      </c>
      <c r="I9" s="178" t="s">
        <v>307</v>
      </c>
      <c r="J9" s="154">
        <v>28.79</v>
      </c>
      <c r="K9" s="154">
        <v>31.19</v>
      </c>
      <c r="L9" s="154">
        <v>36.020000000000003</v>
      </c>
      <c r="M9" s="154">
        <v>41.91</v>
      </c>
      <c r="N9" s="154">
        <v>47.62</v>
      </c>
    </row>
    <row r="10" spans="2:14" x14ac:dyDescent="0.2">
      <c r="B10" s="85" t="s">
        <v>209</v>
      </c>
      <c r="C10" s="159">
        <v>10999239121</v>
      </c>
      <c r="D10" s="160">
        <v>0.12180000000000001</v>
      </c>
      <c r="E10" s="160">
        <v>0</v>
      </c>
      <c r="F10" s="161">
        <v>0.12180000000000001</v>
      </c>
      <c r="G10" s="162">
        <v>13397073.249378001</v>
      </c>
      <c r="I10" s="128" t="s">
        <v>313</v>
      </c>
    </row>
    <row r="11" spans="2:14" x14ac:dyDescent="0.2">
      <c r="B11" s="85" t="s">
        <v>210</v>
      </c>
      <c r="C11" s="159">
        <v>581692385</v>
      </c>
      <c r="D11" s="160">
        <v>0.20799999999999999</v>
      </c>
      <c r="E11" s="160">
        <v>0</v>
      </c>
      <c r="F11" s="161">
        <v>0.20799999999999999</v>
      </c>
      <c r="G11" s="162">
        <v>1209920.1608</v>
      </c>
    </row>
    <row r="12" spans="2:14" x14ac:dyDescent="0.2">
      <c r="B12" s="121" t="s">
        <v>211</v>
      </c>
      <c r="C12" s="153">
        <v>270887969</v>
      </c>
      <c r="D12" s="174">
        <v>0.23662900000000001</v>
      </c>
      <c r="E12" s="174">
        <v>0</v>
      </c>
      <c r="F12" s="175">
        <v>0.23662900000000001</v>
      </c>
      <c r="G12" s="176">
        <v>640999.49216501007</v>
      </c>
    </row>
    <row r="13" spans="2:14" x14ac:dyDescent="0.2">
      <c r="B13" s="83" t="s">
        <v>212</v>
      </c>
      <c r="C13" s="170">
        <v>1914710263</v>
      </c>
      <c r="D13" s="171">
        <v>0.11953999999999999</v>
      </c>
      <c r="E13" s="171">
        <v>4.7600000000000003E-2</v>
      </c>
      <c r="F13" s="172">
        <v>0.16714000000000001</v>
      </c>
      <c r="G13" s="173">
        <v>3200246.7335782005</v>
      </c>
    </row>
    <row r="14" spans="2:14" x14ac:dyDescent="0.2">
      <c r="B14" s="85" t="s">
        <v>213</v>
      </c>
      <c r="C14" s="159">
        <v>13233520908</v>
      </c>
      <c r="D14" s="160">
        <v>0.19298999999999999</v>
      </c>
      <c r="E14" s="160">
        <v>0</v>
      </c>
      <c r="F14" s="161">
        <v>0.19298999999999999</v>
      </c>
      <c r="G14" s="162">
        <v>25539372.000349198</v>
      </c>
    </row>
    <row r="15" spans="2:14" s="11" customFormat="1" x14ac:dyDescent="0.2">
      <c r="B15" s="85" t="s">
        <v>267</v>
      </c>
      <c r="C15" s="159">
        <f>G15/F15*100</f>
        <v>141198678929.35413</v>
      </c>
      <c r="D15" s="160">
        <v>7.9100000000000004E-2</v>
      </c>
      <c r="E15" s="160">
        <f>F15-D15</f>
        <v>2.1219999999999989E-3</v>
      </c>
      <c r="F15" s="161">
        <v>8.1222000000000003E-2</v>
      </c>
      <c r="G15" s="162">
        <v>114684391</v>
      </c>
    </row>
    <row r="16" spans="2:14" x14ac:dyDescent="0.2">
      <c r="B16" s="85" t="s">
        <v>214</v>
      </c>
      <c r="C16" s="159">
        <v>271168476338</v>
      </c>
      <c r="D16" s="160">
        <v>0.104</v>
      </c>
      <c r="E16" s="160">
        <v>0.02</v>
      </c>
      <c r="F16" s="161">
        <v>0.124</v>
      </c>
      <c r="G16" s="162">
        <v>336248910.65911996</v>
      </c>
    </row>
    <row r="17" spans="2:7" x14ac:dyDescent="0.2">
      <c r="B17" s="85" t="s">
        <v>215</v>
      </c>
      <c r="C17" s="159">
        <v>27559174353</v>
      </c>
      <c r="D17" s="160">
        <v>0.20529600000000001</v>
      </c>
      <c r="E17" s="160">
        <v>8.3304000000000003E-2</v>
      </c>
      <c r="F17" s="161">
        <v>0.28860000000000002</v>
      </c>
      <c r="G17" s="162">
        <v>79535777.182758003</v>
      </c>
    </row>
    <row r="18" spans="2:7" x14ac:dyDescent="0.2">
      <c r="B18" s="121" t="s">
        <v>216</v>
      </c>
      <c r="C18" s="153">
        <v>46132957226</v>
      </c>
      <c r="D18" s="174">
        <v>0.13985900000000001</v>
      </c>
      <c r="E18" s="174">
        <v>0</v>
      </c>
      <c r="F18" s="175">
        <v>0.13985900000000001</v>
      </c>
      <c r="G18" s="176">
        <v>64521092.646711349</v>
      </c>
    </row>
    <row r="19" spans="2:7" x14ac:dyDescent="0.2">
      <c r="B19" s="83" t="s">
        <v>268</v>
      </c>
      <c r="C19" s="170">
        <v>1071823830</v>
      </c>
      <c r="D19" s="171">
        <v>0.22</v>
      </c>
      <c r="E19" s="171">
        <v>0.05</v>
      </c>
      <c r="F19" s="172">
        <v>0.72</v>
      </c>
      <c r="G19" s="173">
        <v>7717131.5760000004</v>
      </c>
    </row>
    <row r="20" spans="2:7" x14ac:dyDescent="0.2">
      <c r="B20" s="85" t="s">
        <v>218</v>
      </c>
      <c r="C20" s="159">
        <v>8959122563</v>
      </c>
      <c r="D20" s="160">
        <v>0.159188</v>
      </c>
      <c r="E20" s="160">
        <v>0</v>
      </c>
      <c r="F20" s="161">
        <v>0.159188</v>
      </c>
      <c r="G20" s="162">
        <v>14261848.025588438</v>
      </c>
    </row>
    <row r="21" spans="2:7" x14ac:dyDescent="0.2">
      <c r="B21" s="85" t="s">
        <v>219</v>
      </c>
      <c r="C21" s="159">
        <v>12837708543</v>
      </c>
      <c r="D21" s="160">
        <v>0.14150099999999999</v>
      </c>
      <c r="E21" s="160">
        <v>2.9565999999999999E-2</v>
      </c>
      <c r="F21" s="161">
        <v>0.171067</v>
      </c>
      <c r="G21" s="162">
        <v>21961082.873253807</v>
      </c>
    </row>
    <row r="22" spans="2:7" x14ac:dyDescent="0.2">
      <c r="B22" s="85" t="s">
        <v>220</v>
      </c>
      <c r="C22" s="159">
        <v>2281693718</v>
      </c>
      <c r="D22" s="160">
        <v>8.9146000000000003E-2</v>
      </c>
      <c r="E22" s="160">
        <v>0</v>
      </c>
      <c r="F22" s="161">
        <v>8.9146000000000003E-2</v>
      </c>
      <c r="G22" s="162">
        <v>2034038.6818482801</v>
      </c>
    </row>
    <row r="23" spans="2:7" x14ac:dyDescent="0.2">
      <c r="B23" s="121" t="s">
        <v>221</v>
      </c>
      <c r="C23" s="153">
        <v>224723075150</v>
      </c>
      <c r="D23" s="174">
        <v>7.9204999999999998E-2</v>
      </c>
      <c r="E23" s="174">
        <v>2.1058E-2</v>
      </c>
      <c r="F23" s="175">
        <v>0.10026299999999999</v>
      </c>
      <c r="G23" s="176">
        <v>225314096.83764446</v>
      </c>
    </row>
    <row r="24" spans="2:7" x14ac:dyDescent="0.2">
      <c r="B24" s="83" t="s">
        <v>223</v>
      </c>
      <c r="C24" s="170">
        <v>5693338703</v>
      </c>
      <c r="D24" s="171">
        <v>0.18873599999999999</v>
      </c>
      <c r="E24" s="171">
        <v>2.7938999999999999E-2</v>
      </c>
      <c r="F24" s="172">
        <v>0.21667499999999998</v>
      </c>
      <c r="G24" s="173">
        <v>12336041.634725248</v>
      </c>
    </row>
    <row r="25" spans="2:7" x14ac:dyDescent="0.2">
      <c r="B25" s="85" t="s">
        <v>269</v>
      </c>
      <c r="C25" s="159">
        <v>3924740559</v>
      </c>
      <c r="D25" s="160">
        <v>0.17499999999999999</v>
      </c>
      <c r="E25" s="160">
        <v>0</v>
      </c>
      <c r="F25" s="161">
        <v>0.17499999999999999</v>
      </c>
      <c r="G25" s="162">
        <v>6868295.9782499997</v>
      </c>
    </row>
    <row r="26" spans="2:7" x14ac:dyDescent="0.2">
      <c r="B26" s="85" t="s">
        <v>224</v>
      </c>
      <c r="C26" s="159">
        <v>14884791303</v>
      </c>
      <c r="D26" s="160">
        <v>0.252857</v>
      </c>
      <c r="E26" s="160">
        <v>7.2651999999999994E-2</v>
      </c>
      <c r="F26" s="161">
        <v>0.32550899999999999</v>
      </c>
      <c r="G26" s="162">
        <v>48451335.322482273</v>
      </c>
    </row>
    <row r="27" spans="2:7" x14ac:dyDescent="0.2">
      <c r="B27" s="85" t="s">
        <v>225</v>
      </c>
      <c r="C27" s="159">
        <v>15882227958</v>
      </c>
      <c r="D27" s="160">
        <v>0.21029999999999999</v>
      </c>
      <c r="E27" s="160">
        <v>1.9800000000000002E-2</v>
      </c>
      <c r="F27" s="161">
        <v>0.2301</v>
      </c>
      <c r="G27" s="162">
        <v>36545006.531357996</v>
      </c>
    </row>
    <row r="28" spans="2:7" s="11" customFormat="1" x14ac:dyDescent="0.2">
      <c r="B28" s="85" t="s">
        <v>270</v>
      </c>
      <c r="C28" s="159">
        <v>206347646305</v>
      </c>
      <c r="D28" s="160">
        <v>0.08</v>
      </c>
      <c r="E28" s="160">
        <v>2.7799999999999998E-2</v>
      </c>
      <c r="F28" s="161">
        <f>D28+E28</f>
        <v>0.10780000000000001</v>
      </c>
      <c r="G28" s="162">
        <f>C28/100*F28</f>
        <v>222442762.71679002</v>
      </c>
    </row>
    <row r="29" spans="2:7" x14ac:dyDescent="0.2">
      <c r="B29" s="121" t="s">
        <v>226</v>
      </c>
      <c r="C29" s="153">
        <v>20245178214</v>
      </c>
      <c r="D29" s="174">
        <v>0.121741</v>
      </c>
      <c r="E29" s="174">
        <v>2.8041E-2</v>
      </c>
      <c r="F29" s="175">
        <v>0.149782</v>
      </c>
      <c r="G29" s="176">
        <v>30323632.83249348</v>
      </c>
    </row>
    <row r="30" spans="2:7" x14ac:dyDescent="0.2">
      <c r="B30" s="83" t="s">
        <v>227</v>
      </c>
      <c r="C30" s="170">
        <v>37621979402</v>
      </c>
      <c r="D30" s="171">
        <v>8.4681999999999993E-2</v>
      </c>
      <c r="E30" s="171">
        <v>7.5259999999999997E-3</v>
      </c>
      <c r="F30" s="172">
        <v>9.2207999999999998E-2</v>
      </c>
      <c r="G30" s="173">
        <v>34690474.76699616</v>
      </c>
    </row>
    <row r="31" spans="2:7" x14ac:dyDescent="0.2">
      <c r="B31" s="85" t="s">
        <v>228</v>
      </c>
      <c r="C31" s="159">
        <v>4243781833</v>
      </c>
      <c r="D31" s="160">
        <v>0.1164</v>
      </c>
      <c r="E31" s="160">
        <v>0</v>
      </c>
      <c r="F31" s="161">
        <v>0.1164</v>
      </c>
      <c r="G31" s="162">
        <v>4939762.0536120003</v>
      </c>
    </row>
    <row r="32" spans="2:7" x14ac:dyDescent="0.2">
      <c r="B32" s="85" t="s">
        <v>229</v>
      </c>
      <c r="C32" s="159">
        <v>4343851525</v>
      </c>
      <c r="D32" s="160">
        <v>7.2831999999999994E-2</v>
      </c>
      <c r="E32" s="160">
        <v>2.4982000000000001E-2</v>
      </c>
      <c r="F32" s="161">
        <v>9.7813999999999998E-2</v>
      </c>
      <c r="G32" s="162">
        <v>4248894.9306635</v>
      </c>
    </row>
    <row r="33" spans="2:7" x14ac:dyDescent="0.2">
      <c r="B33" s="85" t="s">
        <v>230</v>
      </c>
      <c r="C33" s="159">
        <v>4185822636</v>
      </c>
      <c r="D33" s="160">
        <v>4.795E-2</v>
      </c>
      <c r="E33" s="160">
        <v>8.2049999999999998E-2</v>
      </c>
      <c r="F33" s="161">
        <v>0.13</v>
      </c>
      <c r="G33" s="162">
        <v>5441569.4268000005</v>
      </c>
    </row>
    <row r="34" spans="2:7" x14ac:dyDescent="0.2">
      <c r="B34" s="121" t="s">
        <v>231</v>
      </c>
      <c r="C34" s="153">
        <v>15609514280</v>
      </c>
      <c r="D34" s="174">
        <v>0.162721</v>
      </c>
      <c r="E34" s="174">
        <v>2.6244E-2</v>
      </c>
      <c r="F34" s="175">
        <v>0.18896499999999999</v>
      </c>
      <c r="G34" s="176">
        <v>29496518.659201998</v>
      </c>
    </row>
    <row r="35" spans="2:7" x14ac:dyDescent="0.2">
      <c r="B35" s="83" t="s">
        <v>232</v>
      </c>
      <c r="C35" s="170">
        <v>3658080323</v>
      </c>
      <c r="D35" s="171">
        <v>0.23283999999999999</v>
      </c>
      <c r="E35" s="171">
        <v>5.7950000000000002E-2</v>
      </c>
      <c r="F35" s="172">
        <v>0.29078999999999999</v>
      </c>
      <c r="G35" s="173">
        <v>10637331.771251701</v>
      </c>
    </row>
    <row r="36" spans="2:7" x14ac:dyDescent="0.2">
      <c r="B36" s="85" t="s">
        <v>233</v>
      </c>
      <c r="C36" s="159">
        <v>3695856199</v>
      </c>
      <c r="D36" s="160">
        <v>8.8999999999999996E-2</v>
      </c>
      <c r="E36" s="160">
        <v>0</v>
      </c>
      <c r="F36" s="161">
        <v>8.8999999999999996E-2</v>
      </c>
      <c r="G36" s="162">
        <v>3289312.0171099994</v>
      </c>
    </row>
    <row r="37" spans="2:7" x14ac:dyDescent="0.2">
      <c r="B37" s="85" t="s">
        <v>234</v>
      </c>
      <c r="C37" s="159">
        <v>173968590</v>
      </c>
      <c r="D37" s="160">
        <v>0.32271899999999998</v>
      </c>
      <c r="E37" s="160">
        <v>1.4553999999999999E-2</v>
      </c>
      <c r="F37" s="161">
        <v>0.33727299999999999</v>
      </c>
      <c r="G37" s="162">
        <v>586749.08255070006</v>
      </c>
    </row>
    <row r="38" spans="2:7" x14ac:dyDescent="0.2">
      <c r="B38" s="85" t="s">
        <v>235</v>
      </c>
      <c r="C38" s="159">
        <v>65280000000</v>
      </c>
      <c r="D38" s="160">
        <v>0.111738</v>
      </c>
      <c r="E38" s="160">
        <v>5.7619999999999998E-2</v>
      </c>
      <c r="F38" s="161">
        <v>0.16935800000000001</v>
      </c>
      <c r="G38" s="162">
        <v>110556902.40000001</v>
      </c>
    </row>
    <row r="39" spans="2:7" x14ac:dyDescent="0.2">
      <c r="B39" s="121" t="s">
        <v>236</v>
      </c>
      <c r="C39" s="153">
        <v>2901761652</v>
      </c>
      <c r="D39" s="174">
        <v>0.39270300000000002</v>
      </c>
      <c r="E39" s="174">
        <v>0</v>
      </c>
      <c r="F39" s="175">
        <v>0.39270300000000002</v>
      </c>
      <c r="G39" s="176">
        <v>11395305.060253561</v>
      </c>
    </row>
    <row r="40" spans="2:7" x14ac:dyDescent="0.2">
      <c r="B40" s="83" t="s">
        <v>237</v>
      </c>
      <c r="C40" s="170">
        <v>42115906054</v>
      </c>
      <c r="D40" s="171">
        <v>0.14000000000000001</v>
      </c>
      <c r="E40" s="171">
        <v>3.1800000000000002E-2</v>
      </c>
      <c r="F40" s="172">
        <v>0.17180000000000001</v>
      </c>
      <c r="G40" s="173">
        <v>72355126.600771993</v>
      </c>
    </row>
    <row r="41" spans="2:7" x14ac:dyDescent="0.2">
      <c r="B41" s="85" t="s">
        <v>238</v>
      </c>
      <c r="C41" s="159">
        <v>3839309393</v>
      </c>
      <c r="D41" s="160">
        <v>0.15459999999999999</v>
      </c>
      <c r="E41" s="160">
        <v>0</v>
      </c>
      <c r="F41" s="161">
        <v>0.15459999999999999</v>
      </c>
      <c r="G41" s="162">
        <v>5935572.3215779997</v>
      </c>
    </row>
    <row r="42" spans="2:7" x14ac:dyDescent="0.2">
      <c r="B42" s="85" t="s">
        <v>239</v>
      </c>
      <c r="C42" s="159">
        <v>199755047233</v>
      </c>
      <c r="D42" s="160">
        <v>0.12146999999999999</v>
      </c>
      <c r="E42" s="160">
        <v>8.6999999999999994E-2</v>
      </c>
      <c r="F42" s="161">
        <v>0.20846999999999999</v>
      </c>
      <c r="G42" s="162">
        <v>416429346.96663505</v>
      </c>
    </row>
    <row r="43" spans="2:7" x14ac:dyDescent="0.2">
      <c r="B43" s="85" t="s">
        <v>240</v>
      </c>
      <c r="C43" s="159">
        <v>5672764645</v>
      </c>
      <c r="D43" s="160">
        <v>0.14199999999999999</v>
      </c>
      <c r="E43" s="160">
        <v>4.1700000000000001E-2</v>
      </c>
      <c r="F43" s="161">
        <v>0.18369999999999997</v>
      </c>
      <c r="G43" s="162">
        <v>10420868.652864998</v>
      </c>
    </row>
    <row r="44" spans="2:7" x14ac:dyDescent="0.2">
      <c r="B44" s="121" t="s">
        <v>242</v>
      </c>
      <c r="C44" s="153">
        <v>5920621794</v>
      </c>
      <c r="D44" s="174">
        <v>0.123081</v>
      </c>
      <c r="E44" s="174">
        <v>0</v>
      </c>
      <c r="F44" s="175">
        <v>0.123081</v>
      </c>
      <c r="G44" s="176">
        <v>7287160.5102731399</v>
      </c>
    </row>
    <row r="45" spans="2:7" x14ac:dyDescent="0.2">
      <c r="B45" s="83" t="s">
        <v>243</v>
      </c>
      <c r="C45" s="170">
        <v>13914009596</v>
      </c>
      <c r="D45" s="171">
        <v>0.12120599999999999</v>
      </c>
      <c r="E45" s="171">
        <v>4.1201000000000002E-2</v>
      </c>
      <c r="F45" s="172">
        <v>0.162407</v>
      </c>
      <c r="G45" s="173">
        <v>22597325.564575721</v>
      </c>
    </row>
    <row r="46" spans="2:7" x14ac:dyDescent="0.2">
      <c r="B46" s="85" t="s">
        <v>244</v>
      </c>
      <c r="C46" s="159">
        <v>12910771625</v>
      </c>
      <c r="D46" s="160">
        <v>0.13854</v>
      </c>
      <c r="E46" s="160">
        <v>0</v>
      </c>
      <c r="F46" s="161">
        <v>0.13854</v>
      </c>
      <c r="G46" s="162">
        <v>17886583.009275001</v>
      </c>
    </row>
    <row r="47" spans="2:7" x14ac:dyDescent="0.2">
      <c r="B47" s="85" t="s">
        <v>245</v>
      </c>
      <c r="C47" s="159">
        <v>12584836615</v>
      </c>
      <c r="D47" s="160">
        <v>0.15801599999999999</v>
      </c>
      <c r="E47" s="160">
        <v>4.1910000000000003E-2</v>
      </c>
      <c r="F47" s="161">
        <v>0.19992599999999999</v>
      </c>
      <c r="G47" s="162">
        <v>25160360.450904898</v>
      </c>
    </row>
    <row r="48" spans="2:7" x14ac:dyDescent="0.2">
      <c r="B48" s="85" t="s">
        <v>246</v>
      </c>
      <c r="C48" s="159">
        <v>1368462447</v>
      </c>
      <c r="D48" s="160">
        <v>0.232436</v>
      </c>
      <c r="E48" s="160">
        <v>0</v>
      </c>
      <c r="F48" s="161">
        <v>0.232436</v>
      </c>
      <c r="G48" s="162">
        <v>3180799.3733089203</v>
      </c>
    </row>
    <row r="49" spans="2:7" x14ac:dyDescent="0.2">
      <c r="B49" s="121" t="s">
        <v>247</v>
      </c>
      <c r="C49" s="153">
        <v>7460704248</v>
      </c>
      <c r="D49" s="174">
        <v>0.18279999999999999</v>
      </c>
      <c r="E49" s="174">
        <v>3.7499999999999999E-2</v>
      </c>
      <c r="F49" s="175">
        <v>0.2203</v>
      </c>
      <c r="G49" s="176">
        <v>16435931.458343999</v>
      </c>
    </row>
    <row r="50" spans="2:7" x14ac:dyDescent="0.2">
      <c r="B50" s="83" t="s">
        <v>248</v>
      </c>
      <c r="C50" s="170">
        <v>15548661479</v>
      </c>
      <c r="D50" s="171">
        <v>0.12078</v>
      </c>
      <c r="E50" s="171">
        <v>4.5799999999999999E-3</v>
      </c>
      <c r="F50" s="172">
        <v>0.12536</v>
      </c>
      <c r="G50" s="173">
        <v>19491802.030074403</v>
      </c>
    </row>
    <row r="51" spans="2:7" x14ac:dyDescent="0.2">
      <c r="B51" s="85" t="s">
        <v>249</v>
      </c>
      <c r="C51" s="159">
        <v>2846315131</v>
      </c>
      <c r="D51" s="160">
        <v>0.29499999999999998</v>
      </c>
      <c r="E51" s="160">
        <v>0</v>
      </c>
      <c r="F51" s="161">
        <v>0.29499999999999998</v>
      </c>
      <c r="G51" s="162">
        <v>8396629.6364500001</v>
      </c>
    </row>
    <row r="52" spans="2:7" x14ac:dyDescent="0.2">
      <c r="B52" s="85" t="s">
        <v>250</v>
      </c>
      <c r="C52" s="159">
        <v>5358824997</v>
      </c>
      <c r="D52" s="160">
        <v>0.13725999999999999</v>
      </c>
      <c r="E52" s="160" t="s">
        <v>294</v>
      </c>
      <c r="F52" s="161" t="s">
        <v>294</v>
      </c>
      <c r="G52" s="162">
        <f>C52/100*D52</f>
        <v>7355523.1908821994</v>
      </c>
    </row>
    <row r="53" spans="2:7" x14ac:dyDescent="0.2">
      <c r="B53" s="163" t="s">
        <v>299</v>
      </c>
      <c r="C53" s="164">
        <f>SUM(C3:C52)</f>
        <v>1969959504074.354</v>
      </c>
      <c r="D53" s="165">
        <f>AVERAGEIF(D3:D52, "&gt;0",D3:D52)</f>
        <v>0.15642254000000003</v>
      </c>
      <c r="E53" s="165">
        <f>AVERAGEIF(E3:E52, "&gt;0",E3:E52)</f>
        <v>3.6942218750000012E-2</v>
      </c>
      <c r="F53" s="165">
        <f>AVERAGEIF(F3:F52, "&gt;0",F3:F52)</f>
        <v>0.19012281632653064</v>
      </c>
      <c r="G53" s="166">
        <f>SUM(G3:G52)</f>
        <v>2739235048.4255872</v>
      </c>
    </row>
    <row r="54" spans="2:7" x14ac:dyDescent="0.2">
      <c r="B54" s="121"/>
      <c r="C54" s="139"/>
      <c r="D54" s="199" t="s">
        <v>408</v>
      </c>
      <c r="E54" s="199"/>
      <c r="F54" s="199"/>
      <c r="G54" s="140"/>
    </row>
    <row r="55" spans="2:7" x14ac:dyDescent="0.2">
      <c r="B55" s="128" t="s">
        <v>301</v>
      </c>
    </row>
  </sheetData>
  <mergeCells count="2">
    <mergeCell ref="C1:G1"/>
    <mergeCell ref="D54:F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FAE6-6AB7-9B45-9C08-85F865010D63}">
  <sheetPr published="0"/>
  <dimension ref="A1:Q103"/>
  <sheetViews>
    <sheetView topLeftCell="R1" workbookViewId="0">
      <selection activeCell="F17" sqref="F17"/>
    </sheetView>
  </sheetViews>
  <sheetFormatPr baseColWidth="10" defaultRowHeight="16" x14ac:dyDescent="0.2"/>
  <cols>
    <col min="1" max="4" width="10.83203125" style="11"/>
    <col min="5" max="5" width="17" style="11" bestFit="1" customWidth="1"/>
    <col min="6" max="16384" width="10.83203125" style="11"/>
  </cols>
  <sheetData>
    <row r="1" spans="1:17" x14ac:dyDescent="0.2">
      <c r="A1" s="11" t="s">
        <v>315</v>
      </c>
      <c r="I1" s="79"/>
      <c r="J1" s="11" t="s">
        <v>316</v>
      </c>
      <c r="N1" s="11" t="s">
        <v>393</v>
      </c>
    </row>
    <row r="2" spans="1:17" x14ac:dyDescent="0.2">
      <c r="A2" s="180" t="s">
        <v>317</v>
      </c>
      <c r="B2" s="180" t="s">
        <v>202</v>
      </c>
      <c r="C2" s="180" t="s">
        <v>318</v>
      </c>
      <c r="D2" s="180" t="s">
        <v>319</v>
      </c>
      <c r="E2" s="180" t="s">
        <v>320</v>
      </c>
      <c r="F2" s="180" t="s">
        <v>321</v>
      </c>
      <c r="G2" s="180" t="s">
        <v>322</v>
      </c>
      <c r="H2" s="180"/>
      <c r="I2" s="180" t="s">
        <v>323</v>
      </c>
      <c r="J2" s="180" t="s">
        <v>320</v>
      </c>
      <c r="K2" s="180" t="s">
        <v>321</v>
      </c>
      <c r="L2" s="180" t="s">
        <v>322</v>
      </c>
      <c r="M2" s="180" t="s">
        <v>324</v>
      </c>
      <c r="O2" s="180" t="s">
        <v>320</v>
      </c>
      <c r="P2" s="180" t="s">
        <v>321</v>
      </c>
      <c r="Q2" s="180" t="s">
        <v>322</v>
      </c>
    </row>
    <row r="3" spans="1:17" x14ac:dyDescent="0.2">
      <c r="A3" s="181">
        <v>3607</v>
      </c>
      <c r="B3" s="181" t="s">
        <v>325</v>
      </c>
      <c r="C3" s="181" t="s">
        <v>326</v>
      </c>
      <c r="D3" s="181" t="s">
        <v>327</v>
      </c>
      <c r="E3" s="182">
        <v>83718786</v>
      </c>
      <c r="F3" s="182">
        <v>53795869</v>
      </c>
      <c r="G3" s="182">
        <v>247057522</v>
      </c>
      <c r="I3" s="183">
        <v>35986</v>
      </c>
      <c r="J3" s="82">
        <f>E3/$I3</f>
        <v>2326.4265547712998</v>
      </c>
      <c r="K3" s="82">
        <f t="shared" ref="K3:L18" si="0">F3/$I3</f>
        <v>1494.9110487411772</v>
      </c>
      <c r="L3" s="82">
        <f t="shared" si="0"/>
        <v>6865.3788139832159</v>
      </c>
      <c r="N3" s="181" t="s">
        <v>212</v>
      </c>
      <c r="O3" s="184">
        <v>0.75009430362049134</v>
      </c>
      <c r="P3" s="184">
        <v>9.965287603050885E-3</v>
      </c>
      <c r="Q3" s="184">
        <v>0.23994040877645775</v>
      </c>
    </row>
    <row r="4" spans="1:17" x14ac:dyDescent="0.2">
      <c r="A4" s="181">
        <v>3539</v>
      </c>
      <c r="B4" s="181" t="s">
        <v>328</v>
      </c>
      <c r="C4" s="181" t="s">
        <v>329</v>
      </c>
      <c r="D4" s="181" t="s">
        <v>330</v>
      </c>
      <c r="E4" s="182">
        <v>12290722</v>
      </c>
      <c r="F4" s="182">
        <v>9176163</v>
      </c>
      <c r="G4" s="182">
        <v>21093241</v>
      </c>
      <c r="I4" s="183">
        <v>3599</v>
      </c>
      <c r="J4" s="82">
        <f t="shared" ref="J4:L23" si="1">E4/$I4</f>
        <v>3415.0380661294803</v>
      </c>
      <c r="K4" s="82">
        <f t="shared" si="0"/>
        <v>2549.6424006668517</v>
      </c>
      <c r="L4" s="82">
        <f t="shared" si="0"/>
        <v>5860.8616282300636</v>
      </c>
      <c r="N4" s="181" t="s">
        <v>211</v>
      </c>
      <c r="O4" s="184">
        <v>0.58841214817460763</v>
      </c>
      <c r="P4" s="184">
        <v>0.31280656605427876</v>
      </c>
      <c r="Q4" s="184">
        <v>9.8781285771113586E-2</v>
      </c>
    </row>
    <row r="5" spans="1:17" x14ac:dyDescent="0.2">
      <c r="A5" s="181">
        <v>3540</v>
      </c>
      <c r="B5" s="181" t="s">
        <v>331</v>
      </c>
      <c r="C5" s="181" t="s">
        <v>332</v>
      </c>
      <c r="D5" s="181" t="s">
        <v>333</v>
      </c>
      <c r="E5" s="182">
        <v>20653338</v>
      </c>
      <c r="F5" s="182">
        <v>13054088</v>
      </c>
      <c r="G5" s="182">
        <v>21483476</v>
      </c>
      <c r="I5" s="183">
        <v>5989</v>
      </c>
      <c r="J5" s="82">
        <f t="shared" si="1"/>
        <v>3448.5453331107028</v>
      </c>
      <c r="K5" s="82">
        <f t="shared" si="0"/>
        <v>2179.6774085824009</v>
      </c>
      <c r="L5" s="82">
        <f t="shared" si="0"/>
        <v>3587.1557856069462</v>
      </c>
      <c r="N5" s="181" t="s">
        <v>220</v>
      </c>
      <c r="O5" s="184">
        <v>0.54758771978656584</v>
      </c>
      <c r="P5" s="184">
        <v>0.34046626529872948</v>
      </c>
      <c r="Q5" s="184">
        <v>0.11194601491470473</v>
      </c>
    </row>
    <row r="6" spans="1:17" x14ac:dyDescent="0.2">
      <c r="A6" s="181">
        <v>6661</v>
      </c>
      <c r="B6" s="181" t="s">
        <v>334</v>
      </c>
      <c r="C6" s="181" t="s">
        <v>329</v>
      </c>
      <c r="D6" s="181" t="s">
        <v>335</v>
      </c>
      <c r="E6" s="182">
        <v>9570078</v>
      </c>
      <c r="F6" s="182">
        <v>5974592</v>
      </c>
      <c r="G6" s="182">
        <v>8036029</v>
      </c>
      <c r="I6" s="183">
        <v>2908</v>
      </c>
      <c r="J6" s="82">
        <f t="shared" si="1"/>
        <v>3290.9484181568087</v>
      </c>
      <c r="K6" s="82">
        <f t="shared" si="0"/>
        <v>2054.5364511691882</v>
      </c>
      <c r="L6" s="82">
        <f t="shared" si="0"/>
        <v>2763.4212517193946</v>
      </c>
      <c r="N6" s="181" t="s">
        <v>234</v>
      </c>
      <c r="O6" s="184">
        <v>0.52540244546783654</v>
      </c>
      <c r="P6" s="184">
        <v>0.40102918672213528</v>
      </c>
      <c r="Q6" s="184">
        <v>7.3568367810028165E-2</v>
      </c>
    </row>
    <row r="7" spans="1:17" x14ac:dyDescent="0.2">
      <c r="A7" s="181">
        <v>12015</v>
      </c>
      <c r="B7" s="181" t="s">
        <v>336</v>
      </c>
      <c r="C7" s="181" t="s">
        <v>326</v>
      </c>
      <c r="D7" s="181" t="s">
        <v>337</v>
      </c>
      <c r="E7" s="182">
        <v>71541318</v>
      </c>
      <c r="F7" s="182">
        <v>67650501</v>
      </c>
      <c r="G7" s="182">
        <v>248133727</v>
      </c>
      <c r="I7" s="183">
        <v>25106</v>
      </c>
      <c r="J7" s="82">
        <f t="shared" si="1"/>
        <v>2849.5705409065563</v>
      </c>
      <c r="K7" s="82">
        <f t="shared" si="0"/>
        <v>2694.5949573807056</v>
      </c>
      <c r="L7" s="82">
        <f t="shared" si="0"/>
        <v>9883.4432804907192</v>
      </c>
      <c r="N7" s="181" t="s">
        <v>210</v>
      </c>
      <c r="O7" s="184">
        <v>0.51890055647457767</v>
      </c>
      <c r="P7" s="184">
        <v>0.39102062072621396</v>
      </c>
      <c r="Q7" s="184">
        <v>9.0078822799208313E-2</v>
      </c>
    </row>
    <row r="8" spans="1:17" x14ac:dyDescent="0.2">
      <c r="A8" s="181">
        <v>3549</v>
      </c>
      <c r="B8" s="181" t="s">
        <v>338</v>
      </c>
      <c r="C8" s="181" t="s">
        <v>332</v>
      </c>
      <c r="D8" s="181" t="s">
        <v>337</v>
      </c>
      <c r="E8" s="182">
        <v>32890482</v>
      </c>
      <c r="F8" s="182">
        <v>61999367</v>
      </c>
      <c r="G8" s="182">
        <v>2190612</v>
      </c>
      <c r="I8" s="183">
        <v>14049</v>
      </c>
      <c r="J8" s="82">
        <f t="shared" si="1"/>
        <v>2341.1262011531071</v>
      </c>
      <c r="K8" s="82">
        <f t="shared" si="0"/>
        <v>4413.0804327710157</v>
      </c>
      <c r="L8" s="82">
        <f t="shared" si="0"/>
        <v>155.92654281443518</v>
      </c>
      <c r="N8" s="181" t="s">
        <v>238</v>
      </c>
      <c r="O8" s="184">
        <v>0.50209356637063318</v>
      </c>
      <c r="P8" s="184">
        <v>0.21110023497746919</v>
      </c>
      <c r="Q8" s="184">
        <v>0.28680619865189766</v>
      </c>
    </row>
    <row r="9" spans="1:17" x14ac:dyDescent="0.2">
      <c r="A9" s="181">
        <v>7857</v>
      </c>
      <c r="B9" s="181" t="s">
        <v>339</v>
      </c>
      <c r="C9" s="181" t="s">
        <v>329</v>
      </c>
      <c r="D9" s="181" t="s">
        <v>330</v>
      </c>
      <c r="E9" s="182">
        <v>8210084</v>
      </c>
      <c r="F9" s="182">
        <v>7238949</v>
      </c>
      <c r="G9" s="182">
        <v>28574751</v>
      </c>
      <c r="I9" s="183">
        <v>2357</v>
      </c>
      <c r="J9" s="82">
        <f t="shared" si="1"/>
        <v>3483.2770470937635</v>
      </c>
      <c r="K9" s="82">
        <f t="shared" si="0"/>
        <v>3071.2554094187526</v>
      </c>
      <c r="L9" s="82">
        <f t="shared" si="0"/>
        <v>12123.356385235469</v>
      </c>
      <c r="N9" s="181" t="s">
        <v>246</v>
      </c>
      <c r="O9" s="184">
        <v>0.49217438423373794</v>
      </c>
      <c r="P9" s="184">
        <v>0.31651653268699154</v>
      </c>
      <c r="Q9" s="184">
        <v>0.1913090830792705</v>
      </c>
    </row>
    <row r="10" spans="1:17" x14ac:dyDescent="0.2">
      <c r="A10" s="181">
        <v>4003</v>
      </c>
      <c r="B10" s="181" t="s">
        <v>340</v>
      </c>
      <c r="C10" s="181" t="s">
        <v>332</v>
      </c>
      <c r="D10" s="181" t="s">
        <v>337</v>
      </c>
      <c r="E10" s="182">
        <v>21972970</v>
      </c>
      <c r="F10" s="182">
        <v>34774258</v>
      </c>
      <c r="G10" s="182">
        <v>13371476</v>
      </c>
      <c r="I10" s="183">
        <v>7585</v>
      </c>
      <c r="J10" s="82">
        <f t="shared" si="1"/>
        <v>2896.8978246539223</v>
      </c>
      <c r="K10" s="82">
        <f t="shared" si="0"/>
        <v>4584.6088332234676</v>
      </c>
      <c r="L10" s="82">
        <f t="shared" si="0"/>
        <v>1762.8841133816743</v>
      </c>
      <c r="N10" s="181" t="s">
        <v>233</v>
      </c>
      <c r="O10" s="184">
        <v>0.46360567519070101</v>
      </c>
      <c r="P10" s="184">
        <v>0.37503611206863319</v>
      </c>
      <c r="Q10" s="184">
        <v>0.16135821274066581</v>
      </c>
    </row>
    <row r="11" spans="1:17" x14ac:dyDescent="0.2">
      <c r="A11" s="181">
        <v>3553</v>
      </c>
      <c r="B11" s="181" t="s">
        <v>341</v>
      </c>
      <c r="C11" s="181" t="s">
        <v>329</v>
      </c>
      <c r="D11" s="181" t="s">
        <v>342</v>
      </c>
      <c r="E11" s="182">
        <v>7012611</v>
      </c>
      <c r="F11" s="182">
        <v>5284395</v>
      </c>
      <c r="G11" s="182">
        <v>1217358</v>
      </c>
      <c r="I11" s="183">
        <v>2319</v>
      </c>
      <c r="J11" s="82">
        <f t="shared" si="1"/>
        <v>3023.9805950840878</v>
      </c>
      <c r="K11" s="82">
        <f t="shared" si="0"/>
        <v>2278.7386804657181</v>
      </c>
      <c r="L11" s="82">
        <f t="shared" si="0"/>
        <v>524.94954721862871</v>
      </c>
      <c r="N11" s="181" t="s">
        <v>230</v>
      </c>
      <c r="O11" s="184">
        <v>0.44987427613306014</v>
      </c>
      <c r="P11" s="184">
        <v>0.29136859069800891</v>
      </c>
      <c r="Q11" s="184">
        <v>0.2587571331689309</v>
      </c>
    </row>
    <row r="12" spans="1:17" x14ac:dyDescent="0.2">
      <c r="A12" s="181">
        <v>3554</v>
      </c>
      <c r="B12" s="181" t="s">
        <v>343</v>
      </c>
      <c r="C12" s="181" t="s">
        <v>344</v>
      </c>
      <c r="D12" s="181" t="s">
        <v>345</v>
      </c>
      <c r="E12" s="182">
        <v>3624001</v>
      </c>
      <c r="F12" s="182">
        <v>1926560</v>
      </c>
      <c r="G12" s="182">
        <v>608389</v>
      </c>
      <c r="I12" s="183">
        <v>1014</v>
      </c>
      <c r="J12" s="82">
        <f t="shared" si="1"/>
        <v>3573.9654832347142</v>
      </c>
      <c r="K12" s="82">
        <f t="shared" si="0"/>
        <v>1899.9605522682446</v>
      </c>
      <c r="L12" s="82">
        <f t="shared" si="0"/>
        <v>599.98915187376724</v>
      </c>
      <c r="N12" s="181" t="s">
        <v>228</v>
      </c>
      <c r="O12" s="184">
        <v>0.43838881537058477</v>
      </c>
      <c r="P12" s="184">
        <v>0.42540122005611658</v>
      </c>
      <c r="Q12" s="184">
        <v>0.13620996457329862</v>
      </c>
    </row>
    <row r="13" spans="1:17" x14ac:dyDescent="0.2">
      <c r="A13" s="181">
        <v>3546</v>
      </c>
      <c r="B13" s="181" t="s">
        <v>346</v>
      </c>
      <c r="C13" s="181" t="s">
        <v>329</v>
      </c>
      <c r="D13" s="181" t="s">
        <v>327</v>
      </c>
      <c r="E13" s="182">
        <v>9868969</v>
      </c>
      <c r="F13" s="182">
        <v>131113</v>
      </c>
      <c r="G13" s="182">
        <v>3156889</v>
      </c>
      <c r="I13" s="183">
        <v>2721</v>
      </c>
      <c r="J13" s="82">
        <f t="shared" si="1"/>
        <v>3626.9639838294743</v>
      </c>
      <c r="K13" s="82">
        <f t="shared" si="0"/>
        <v>48.185593531789785</v>
      </c>
      <c r="L13" s="82">
        <f t="shared" si="0"/>
        <v>1160.194413818449</v>
      </c>
      <c r="N13" s="181" t="s">
        <v>223</v>
      </c>
      <c r="O13" s="184">
        <v>0.43601086803478173</v>
      </c>
      <c r="P13" s="184">
        <v>0.14678293987259441</v>
      </c>
      <c r="Q13" s="184">
        <v>0.41720619209262388</v>
      </c>
    </row>
    <row r="14" spans="1:17" x14ac:dyDescent="0.2">
      <c r="A14" s="181">
        <v>7096</v>
      </c>
      <c r="B14" s="181" t="s">
        <v>347</v>
      </c>
      <c r="C14" s="181" t="s">
        <v>329</v>
      </c>
      <c r="D14" s="181" t="s">
        <v>330</v>
      </c>
      <c r="E14" s="182">
        <v>10121585</v>
      </c>
      <c r="F14" s="182">
        <v>6731005</v>
      </c>
      <c r="G14" s="182">
        <v>23739139</v>
      </c>
      <c r="I14" s="183">
        <v>2807</v>
      </c>
      <c r="J14" s="82">
        <f t="shared" si="1"/>
        <v>3605.8371927324547</v>
      </c>
      <c r="K14" s="82">
        <f t="shared" si="0"/>
        <v>2397.9355183469897</v>
      </c>
      <c r="L14" s="82">
        <f t="shared" si="0"/>
        <v>8457.1211257570358</v>
      </c>
      <c r="N14" s="181" t="s">
        <v>268</v>
      </c>
      <c r="O14" s="184">
        <v>0.4275769142278264</v>
      </c>
      <c r="P14" s="184">
        <v>0.24349306016723207</v>
      </c>
      <c r="Q14" s="184">
        <v>0.3289300256049415</v>
      </c>
    </row>
    <row r="15" spans="1:17" x14ac:dyDescent="0.2">
      <c r="A15" s="181">
        <v>23614</v>
      </c>
      <c r="B15" s="181" t="s">
        <v>348</v>
      </c>
      <c r="C15" s="181" t="s">
        <v>326</v>
      </c>
      <c r="D15" s="181" t="s">
        <v>349</v>
      </c>
      <c r="E15" s="182">
        <v>50782813</v>
      </c>
      <c r="F15" s="182">
        <v>39230781</v>
      </c>
      <c r="G15" s="182">
        <v>115221104</v>
      </c>
      <c r="I15" s="183">
        <v>21893</v>
      </c>
      <c r="J15" s="82">
        <f t="shared" si="1"/>
        <v>2319.5913305622803</v>
      </c>
      <c r="K15" s="82">
        <f t="shared" si="0"/>
        <v>1791.9326268670352</v>
      </c>
      <c r="L15" s="82">
        <f t="shared" si="0"/>
        <v>5262.9198373909467</v>
      </c>
      <c r="N15" s="181" t="s">
        <v>242</v>
      </c>
      <c r="O15" s="184">
        <v>0.4194401737253442</v>
      </c>
      <c r="P15" s="184">
        <v>0.22289537234532433</v>
      </c>
      <c r="Q15" s="184">
        <v>0.35766445392933144</v>
      </c>
    </row>
    <row r="16" spans="1:17" x14ac:dyDescent="0.2">
      <c r="A16" s="181">
        <v>9331</v>
      </c>
      <c r="B16" s="181" t="s">
        <v>350</v>
      </c>
      <c r="C16" s="181" t="s">
        <v>326</v>
      </c>
      <c r="D16" s="181" t="s">
        <v>349</v>
      </c>
      <c r="E16" s="182">
        <v>123545845</v>
      </c>
      <c r="F16" s="182">
        <v>64927325</v>
      </c>
      <c r="G16" s="182">
        <v>332488321</v>
      </c>
      <c r="I16" s="183">
        <v>52394</v>
      </c>
      <c r="J16" s="82">
        <f t="shared" si="1"/>
        <v>2358.0151353208385</v>
      </c>
      <c r="K16" s="82">
        <f t="shared" si="0"/>
        <v>1239.2129824025651</v>
      </c>
      <c r="L16" s="82">
        <f t="shared" si="0"/>
        <v>6345.9235981219226</v>
      </c>
      <c r="N16" s="181" t="s">
        <v>244</v>
      </c>
      <c r="O16" s="184">
        <v>0.41546820058519129</v>
      </c>
      <c r="P16" s="184">
        <v>0.13077655415886444</v>
      </c>
      <c r="Q16" s="184">
        <v>0.4537552452559443</v>
      </c>
    </row>
    <row r="17" spans="1:17" x14ac:dyDescent="0.2">
      <c r="A17" s="181">
        <v>3563</v>
      </c>
      <c r="B17" s="181" t="s">
        <v>351</v>
      </c>
      <c r="C17" s="181" t="s">
        <v>332</v>
      </c>
      <c r="D17" s="181" t="s">
        <v>327</v>
      </c>
      <c r="E17" s="182">
        <v>25499749</v>
      </c>
      <c r="F17" s="182">
        <v>12540731</v>
      </c>
      <c r="G17" s="182">
        <v>77476513</v>
      </c>
      <c r="I17" s="183">
        <v>7651</v>
      </c>
      <c r="J17" s="82">
        <f t="shared" si="1"/>
        <v>3332.8648542674159</v>
      </c>
      <c r="K17" s="82">
        <f t="shared" si="0"/>
        <v>1639.0969807868253</v>
      </c>
      <c r="L17" s="82">
        <f t="shared" si="0"/>
        <v>10126.325055548294</v>
      </c>
      <c r="N17" s="181" t="s">
        <v>205</v>
      </c>
      <c r="O17" s="184">
        <v>0.40584369445536794</v>
      </c>
      <c r="P17" s="184">
        <v>0.25336789210531885</v>
      </c>
      <c r="Q17" s="184">
        <v>0.34078841343931321</v>
      </c>
    </row>
    <row r="18" spans="1:17" x14ac:dyDescent="0.2">
      <c r="A18" s="181">
        <v>10387</v>
      </c>
      <c r="B18" s="181" t="s">
        <v>352</v>
      </c>
      <c r="C18" s="181" t="s">
        <v>326</v>
      </c>
      <c r="D18" s="181" t="s">
        <v>345</v>
      </c>
      <c r="E18" s="182">
        <v>41819184</v>
      </c>
      <c r="F18" s="182">
        <v>23292432</v>
      </c>
      <c r="G18" s="182">
        <v>64101302</v>
      </c>
      <c r="I18" s="183">
        <v>17167</v>
      </c>
      <c r="J18" s="82">
        <f t="shared" si="1"/>
        <v>2436.0216694821461</v>
      </c>
      <c r="K18" s="82">
        <f t="shared" si="0"/>
        <v>1356.8143531193568</v>
      </c>
      <c r="L18" s="82">
        <f t="shared" si="0"/>
        <v>3733.9839226422787</v>
      </c>
      <c r="N18" s="181" t="s">
        <v>269</v>
      </c>
      <c r="O18" s="184">
        <v>0.40452690160680166</v>
      </c>
      <c r="P18" s="184">
        <v>0.33872031539857533</v>
      </c>
      <c r="Q18" s="184">
        <v>0.25675278299462301</v>
      </c>
    </row>
    <row r="19" spans="1:17" x14ac:dyDescent="0.2">
      <c r="A19" s="181">
        <v>3568</v>
      </c>
      <c r="B19" s="181" t="s">
        <v>353</v>
      </c>
      <c r="C19" s="181" t="s">
        <v>344</v>
      </c>
      <c r="D19" s="181" t="s">
        <v>345</v>
      </c>
      <c r="E19" s="182">
        <v>3172309</v>
      </c>
      <c r="F19" s="182">
        <v>1806541</v>
      </c>
      <c r="G19" s="182">
        <v>2440421</v>
      </c>
      <c r="I19" s="183">
        <v>992</v>
      </c>
      <c r="J19" s="82">
        <f t="shared" si="1"/>
        <v>3197.8921370967741</v>
      </c>
      <c r="K19" s="82">
        <f t="shared" si="1"/>
        <v>1821.109879032258</v>
      </c>
      <c r="L19" s="82">
        <f t="shared" si="1"/>
        <v>2460.1018145161293</v>
      </c>
      <c r="N19" s="181" t="s">
        <v>229</v>
      </c>
      <c r="O19" s="184">
        <v>0.39234043775545163</v>
      </c>
      <c r="P19" s="184">
        <v>0.53160816331817784</v>
      </c>
      <c r="Q19" s="184">
        <v>7.6051398926370473E-2</v>
      </c>
    </row>
    <row r="20" spans="1:17" x14ac:dyDescent="0.2">
      <c r="A20" s="181">
        <v>6662</v>
      </c>
      <c r="B20" s="181" t="s">
        <v>354</v>
      </c>
      <c r="C20" s="181" t="s">
        <v>344</v>
      </c>
      <c r="D20" s="181" t="s">
        <v>330</v>
      </c>
      <c r="E20" s="182">
        <v>6249901</v>
      </c>
      <c r="F20" s="182">
        <v>2834638</v>
      </c>
      <c r="G20" s="182">
        <v>14283682</v>
      </c>
      <c r="I20" s="183">
        <v>1607</v>
      </c>
      <c r="J20" s="82">
        <f t="shared" si="1"/>
        <v>3889.1729931549471</v>
      </c>
      <c r="K20" s="82">
        <f t="shared" si="1"/>
        <v>1763.931549471064</v>
      </c>
      <c r="L20" s="82">
        <f t="shared" si="1"/>
        <v>8888.4144368388297</v>
      </c>
      <c r="N20" s="181" t="s">
        <v>236</v>
      </c>
      <c r="O20" s="184">
        <v>0.38712312721904185</v>
      </c>
      <c r="P20" s="184">
        <v>0.36718340973115865</v>
      </c>
      <c r="Q20" s="184">
        <v>0.24569346304979953</v>
      </c>
    </row>
    <row r="21" spans="1:17" x14ac:dyDescent="0.2">
      <c r="A21" s="181">
        <v>3570</v>
      </c>
      <c r="B21" s="181" t="s">
        <v>355</v>
      </c>
      <c r="C21" s="181" t="s">
        <v>329</v>
      </c>
      <c r="D21" s="181" t="s">
        <v>349</v>
      </c>
      <c r="E21" s="182">
        <v>9345954</v>
      </c>
      <c r="F21" s="182">
        <v>4978410</v>
      </c>
      <c r="G21" s="182">
        <v>15972364</v>
      </c>
      <c r="I21" s="183">
        <v>2793</v>
      </c>
      <c r="J21" s="82">
        <f t="shared" si="1"/>
        <v>3346.2062298603651</v>
      </c>
      <c r="K21" s="82">
        <f t="shared" si="1"/>
        <v>1782.4597207303975</v>
      </c>
      <c r="L21" s="82">
        <f t="shared" si="1"/>
        <v>5718.7124955245254</v>
      </c>
      <c r="N21" s="181" t="s">
        <v>204</v>
      </c>
      <c r="O21" s="184">
        <v>0.37421635181827612</v>
      </c>
      <c r="P21" s="184">
        <v>0.23652608540443859</v>
      </c>
      <c r="Q21" s="184">
        <v>0.38925756277728529</v>
      </c>
    </row>
    <row r="22" spans="1:17" x14ac:dyDescent="0.2">
      <c r="A22" s="181">
        <v>3573</v>
      </c>
      <c r="B22" s="181" t="s">
        <v>356</v>
      </c>
      <c r="C22" s="181" t="s">
        <v>329</v>
      </c>
      <c r="D22" s="181" t="s">
        <v>337</v>
      </c>
      <c r="E22" s="182">
        <v>9344752</v>
      </c>
      <c r="F22" s="182">
        <v>5810161</v>
      </c>
      <c r="G22" s="182">
        <v>1910393</v>
      </c>
      <c r="I22" s="183">
        <v>2897</v>
      </c>
      <c r="J22" s="82">
        <f t="shared" si="1"/>
        <v>3225.6651708664135</v>
      </c>
      <c r="K22" s="82">
        <f t="shared" si="1"/>
        <v>2005.5785295132896</v>
      </c>
      <c r="L22" s="82">
        <f t="shared" si="1"/>
        <v>659.43838453572664</v>
      </c>
      <c r="N22" s="181" t="s">
        <v>271</v>
      </c>
      <c r="O22" s="184">
        <v>0.35303236770042157</v>
      </c>
      <c r="P22" s="184">
        <v>0.16388843251654553</v>
      </c>
      <c r="Q22" s="184">
        <v>0.48307919978303293</v>
      </c>
    </row>
    <row r="23" spans="1:17" x14ac:dyDescent="0.2">
      <c r="A23" s="181">
        <v>10633</v>
      </c>
      <c r="B23" s="181" t="s">
        <v>357</v>
      </c>
      <c r="C23" s="181" t="s">
        <v>326</v>
      </c>
      <c r="D23" s="181" t="s">
        <v>330</v>
      </c>
      <c r="E23" s="182">
        <v>91605974</v>
      </c>
      <c r="F23" s="182">
        <v>83937951</v>
      </c>
      <c r="G23" s="182">
        <v>208006818</v>
      </c>
      <c r="I23" s="183">
        <v>36104</v>
      </c>
      <c r="J23" s="82">
        <f t="shared" si="1"/>
        <v>2537.2804675382231</v>
      </c>
      <c r="K23" s="82">
        <f t="shared" si="1"/>
        <v>2324.8933913139817</v>
      </c>
      <c r="L23" s="82">
        <f t="shared" si="1"/>
        <v>5761.323343673831</v>
      </c>
      <c r="N23" s="181" t="s">
        <v>240</v>
      </c>
      <c r="O23" s="184">
        <v>0.34607896809909949</v>
      </c>
      <c r="P23" s="184">
        <v>0.33651820450555325</v>
      </c>
      <c r="Q23" s="184">
        <v>0.31740282739534725</v>
      </c>
    </row>
    <row r="24" spans="1:17" x14ac:dyDescent="0.2">
      <c r="A24" s="181">
        <v>103574</v>
      </c>
      <c r="B24" s="181" t="s">
        <v>358</v>
      </c>
      <c r="C24" s="181" t="s">
        <v>344</v>
      </c>
      <c r="D24" s="181" t="s">
        <v>345</v>
      </c>
      <c r="E24" s="182">
        <v>12389762</v>
      </c>
      <c r="F24" s="182">
        <v>4171010</v>
      </c>
      <c r="G24" s="182">
        <v>11855405</v>
      </c>
      <c r="I24" s="183">
        <v>2468</v>
      </c>
      <c r="J24" s="82">
        <f t="shared" ref="J24:L52" si="2">E24/$I24</f>
        <v>5020.1628849270664</v>
      </c>
      <c r="K24" s="82">
        <f t="shared" si="2"/>
        <v>1690.0364667747165</v>
      </c>
      <c r="L24" s="82">
        <f t="shared" si="2"/>
        <v>4803.6487034035654</v>
      </c>
      <c r="N24" s="181" t="s">
        <v>250</v>
      </c>
      <c r="O24" s="184">
        <v>0.34281053699513175</v>
      </c>
      <c r="P24" s="184">
        <v>0.46486950026738266</v>
      </c>
      <c r="Q24" s="184">
        <v>0.19231996273748558</v>
      </c>
    </row>
    <row r="25" spans="1:17" x14ac:dyDescent="0.2">
      <c r="A25" s="181">
        <v>3580</v>
      </c>
      <c r="B25" s="181" t="s">
        <v>359</v>
      </c>
      <c r="C25" s="181" t="s">
        <v>329</v>
      </c>
      <c r="D25" s="181" t="s">
        <v>335</v>
      </c>
      <c r="E25" s="182">
        <v>11444187</v>
      </c>
      <c r="F25" s="182">
        <v>9582499</v>
      </c>
      <c r="G25" s="182">
        <v>7263613</v>
      </c>
      <c r="I25" s="183">
        <v>3990</v>
      </c>
      <c r="J25" s="82">
        <f t="shared" si="2"/>
        <v>2868.2172932330827</v>
      </c>
      <c r="K25" s="82">
        <f t="shared" si="2"/>
        <v>2401.6288220551378</v>
      </c>
      <c r="L25" s="82">
        <f t="shared" si="2"/>
        <v>1820.4543859649123</v>
      </c>
      <c r="N25" s="181" t="s">
        <v>207</v>
      </c>
      <c r="O25" s="184">
        <v>0.33879610439839175</v>
      </c>
      <c r="P25" s="184">
        <v>0.63863898421331144</v>
      </c>
      <c r="Q25" s="184">
        <v>2.2564911388296766E-2</v>
      </c>
    </row>
    <row r="26" spans="1:17" x14ac:dyDescent="0.2">
      <c r="A26" s="181">
        <v>3582</v>
      </c>
      <c r="B26" s="181" t="s">
        <v>360</v>
      </c>
      <c r="C26" s="181" t="s">
        <v>332</v>
      </c>
      <c r="D26" s="181" t="s">
        <v>327</v>
      </c>
      <c r="E26" s="182">
        <v>17832190</v>
      </c>
      <c r="F26" s="182">
        <v>6481688</v>
      </c>
      <c r="G26" s="182">
        <v>37652641</v>
      </c>
      <c r="I26" s="183">
        <v>5935</v>
      </c>
      <c r="J26" s="82">
        <f t="shared" si="2"/>
        <v>3004.581297388374</v>
      </c>
      <c r="K26" s="82">
        <f t="shared" si="2"/>
        <v>1092.1125526537489</v>
      </c>
      <c r="L26" s="82">
        <f t="shared" si="2"/>
        <v>6344.1686604886272</v>
      </c>
      <c r="N26" s="181" t="s">
        <v>245</v>
      </c>
      <c r="O26" s="184">
        <v>0.32631336236124309</v>
      </c>
      <c r="P26" s="184">
        <v>0.29287024917050825</v>
      </c>
      <c r="Q26" s="184">
        <v>0.38081638846824872</v>
      </c>
    </row>
    <row r="27" spans="1:17" x14ac:dyDescent="0.2">
      <c r="A27" s="181">
        <v>3583</v>
      </c>
      <c r="B27" s="181" t="s">
        <v>361</v>
      </c>
      <c r="C27" s="181" t="s">
        <v>329</v>
      </c>
      <c r="D27" s="181" t="s">
        <v>330</v>
      </c>
      <c r="E27" s="182">
        <v>14040314</v>
      </c>
      <c r="F27" s="182">
        <v>7961292</v>
      </c>
      <c r="G27" s="182">
        <v>32645106</v>
      </c>
      <c r="I27" s="183">
        <v>4998</v>
      </c>
      <c r="J27" s="82">
        <f t="shared" si="2"/>
        <v>2809.1864745898361</v>
      </c>
      <c r="K27" s="82">
        <f t="shared" si="2"/>
        <v>1592.8955582232893</v>
      </c>
      <c r="L27" s="82">
        <f t="shared" si="2"/>
        <v>6531.633853541417</v>
      </c>
      <c r="N27" s="181" t="s">
        <v>216</v>
      </c>
      <c r="O27" s="184">
        <v>0.32364553519331557</v>
      </c>
      <c r="P27" s="184">
        <v>0.18026395781883048</v>
      </c>
      <c r="Q27" s="184">
        <v>0.49609050698785395</v>
      </c>
    </row>
    <row r="28" spans="1:17" x14ac:dyDescent="0.2">
      <c r="A28" s="181">
        <v>11145</v>
      </c>
      <c r="B28" s="181" t="s">
        <v>362</v>
      </c>
      <c r="C28" s="181" t="s">
        <v>326</v>
      </c>
      <c r="D28" s="181" t="s">
        <v>330</v>
      </c>
      <c r="E28" s="182">
        <v>107819460</v>
      </c>
      <c r="F28" s="182">
        <v>80820186</v>
      </c>
      <c r="G28" s="182">
        <v>163311926</v>
      </c>
      <c r="I28" s="183">
        <v>43843</v>
      </c>
      <c r="J28" s="82">
        <f t="shared" si="2"/>
        <v>2459.2172068517211</v>
      </c>
      <c r="K28" s="82">
        <f t="shared" si="2"/>
        <v>1843.3999954382684</v>
      </c>
      <c r="L28" s="82">
        <f t="shared" si="2"/>
        <v>3724.9258946696168</v>
      </c>
      <c r="N28" s="181" t="s">
        <v>249</v>
      </c>
      <c r="O28" s="184">
        <v>0.31493202674478693</v>
      </c>
      <c r="P28" s="184">
        <v>0.21445667074531402</v>
      </c>
      <c r="Q28" s="184">
        <v>0.47061130250989902</v>
      </c>
    </row>
    <row r="29" spans="1:17" x14ac:dyDescent="0.2">
      <c r="A29" s="181">
        <v>3590</v>
      </c>
      <c r="B29" s="181" t="s">
        <v>363</v>
      </c>
      <c r="C29" s="181" t="s">
        <v>329</v>
      </c>
      <c r="D29" s="181" t="s">
        <v>337</v>
      </c>
      <c r="E29" s="182">
        <v>17761073</v>
      </c>
      <c r="F29" s="182">
        <v>12671608</v>
      </c>
      <c r="G29" s="182">
        <v>27463391</v>
      </c>
      <c r="I29" s="183">
        <v>6118</v>
      </c>
      <c r="J29" s="82">
        <f t="shared" si="2"/>
        <v>2903.084831644328</v>
      </c>
      <c r="K29" s="82">
        <f t="shared" si="2"/>
        <v>2071.2010460934948</v>
      </c>
      <c r="L29" s="82">
        <f t="shared" si="2"/>
        <v>4488.9491663942463</v>
      </c>
      <c r="N29" s="181" t="s">
        <v>209</v>
      </c>
      <c r="O29" s="184">
        <v>0.31336817063817951</v>
      </c>
      <c r="P29" s="184">
        <v>0.49593412336885179</v>
      </c>
      <c r="Q29" s="184">
        <v>0.19069770599296873</v>
      </c>
    </row>
    <row r="30" spans="1:17" x14ac:dyDescent="0.2">
      <c r="A30" s="181">
        <v>9797</v>
      </c>
      <c r="B30" s="181" t="s">
        <v>364</v>
      </c>
      <c r="C30" s="181" t="s">
        <v>329</v>
      </c>
      <c r="D30" s="181" t="s">
        <v>345</v>
      </c>
      <c r="E30" s="182">
        <v>9409069</v>
      </c>
      <c r="F30" s="182">
        <v>8360389</v>
      </c>
      <c r="G30" s="182">
        <v>33980517</v>
      </c>
      <c r="I30" s="183">
        <v>3123</v>
      </c>
      <c r="J30" s="82">
        <f t="shared" si="2"/>
        <v>3012.8302913864873</v>
      </c>
      <c r="K30" s="82">
        <f t="shared" si="2"/>
        <v>2677.0377841818763</v>
      </c>
      <c r="L30" s="82">
        <f t="shared" si="2"/>
        <v>10880.729106628241</v>
      </c>
      <c r="N30" s="181" t="s">
        <v>219</v>
      </c>
      <c r="O30" s="184">
        <v>0.30848063856928709</v>
      </c>
      <c r="P30" s="184">
        <v>0.16432170497091303</v>
      </c>
      <c r="Q30" s="184">
        <v>0.52719765645979988</v>
      </c>
    </row>
    <row r="31" spans="1:17" x14ac:dyDescent="0.2">
      <c r="A31" s="181">
        <v>3593</v>
      </c>
      <c r="B31" s="181" t="s">
        <v>365</v>
      </c>
      <c r="C31" s="181" t="s">
        <v>332</v>
      </c>
      <c r="D31" s="181" t="s">
        <v>366</v>
      </c>
      <c r="E31" s="182">
        <v>15310636</v>
      </c>
      <c r="F31" s="182">
        <v>14857047</v>
      </c>
      <c r="G31" s="182">
        <v>4757104</v>
      </c>
      <c r="I31" s="183">
        <v>5479</v>
      </c>
      <c r="J31" s="82">
        <f t="shared" si="2"/>
        <v>2794.4216097828071</v>
      </c>
      <c r="K31" s="82">
        <f t="shared" si="2"/>
        <v>2711.6347873699578</v>
      </c>
      <c r="L31" s="82">
        <f t="shared" si="2"/>
        <v>868.24311005657967</v>
      </c>
      <c r="N31" s="181" t="s">
        <v>248</v>
      </c>
      <c r="O31" s="184">
        <v>0.30734370816368373</v>
      </c>
      <c r="P31" s="184">
        <v>0.26179774682719736</v>
      </c>
      <c r="Q31" s="184">
        <v>0.43085854500911891</v>
      </c>
    </row>
    <row r="32" spans="1:17" x14ac:dyDescent="0.2">
      <c r="A32" s="181">
        <v>3558</v>
      </c>
      <c r="B32" s="181" t="s">
        <v>367</v>
      </c>
      <c r="C32" s="181" t="s">
        <v>332</v>
      </c>
      <c r="D32" s="181" t="s">
        <v>349</v>
      </c>
      <c r="E32" s="182">
        <v>15871006</v>
      </c>
      <c r="F32" s="182">
        <v>21504682</v>
      </c>
      <c r="G32" s="182">
        <v>3076441</v>
      </c>
      <c r="I32" s="183">
        <v>5991</v>
      </c>
      <c r="J32" s="82">
        <f t="shared" si="2"/>
        <v>2649.1413787347688</v>
      </c>
      <c r="K32" s="82">
        <f t="shared" si="2"/>
        <v>3589.4979135369722</v>
      </c>
      <c r="L32" s="82">
        <f t="shared" si="2"/>
        <v>513.51043231513938</v>
      </c>
      <c r="N32" s="181" t="s">
        <v>226</v>
      </c>
      <c r="O32" s="184">
        <v>0.30677509520853158</v>
      </c>
      <c r="P32" s="184">
        <v>0.21886818159269941</v>
      </c>
      <c r="Q32" s="184">
        <v>0.47435672319876898</v>
      </c>
    </row>
    <row r="33" spans="1:17" x14ac:dyDescent="0.2">
      <c r="A33" s="181">
        <v>23154</v>
      </c>
      <c r="B33" s="181" t="s">
        <v>368</v>
      </c>
      <c r="C33" s="181" t="s">
        <v>344</v>
      </c>
      <c r="D33" s="181" t="s">
        <v>335</v>
      </c>
      <c r="E33" s="182">
        <v>6055153</v>
      </c>
      <c r="F33" s="182">
        <v>3921721</v>
      </c>
      <c r="G33" s="182">
        <v>3482782</v>
      </c>
      <c r="I33" s="183">
        <v>2075</v>
      </c>
      <c r="J33" s="82">
        <f t="shared" si="2"/>
        <v>2918.1460240963856</v>
      </c>
      <c r="K33" s="82">
        <f t="shared" si="2"/>
        <v>1889.9860240963856</v>
      </c>
      <c r="L33" s="82">
        <f t="shared" si="2"/>
        <v>1678.449156626506</v>
      </c>
      <c r="N33" s="181" t="s">
        <v>232</v>
      </c>
      <c r="O33" s="184">
        <v>0.3067080150554114</v>
      </c>
      <c r="P33" s="184">
        <v>0.18870277773565705</v>
      </c>
      <c r="Q33" s="184">
        <v>0.50458920720893152</v>
      </c>
    </row>
    <row r="34" spans="1:17" x14ac:dyDescent="0.2">
      <c r="A34" s="181">
        <v>3596</v>
      </c>
      <c r="B34" s="181" t="s">
        <v>369</v>
      </c>
      <c r="C34" s="181" t="s">
        <v>329</v>
      </c>
      <c r="D34" s="181" t="s">
        <v>345</v>
      </c>
      <c r="E34" s="182">
        <v>12965055</v>
      </c>
      <c r="F34" s="182">
        <v>10965280</v>
      </c>
      <c r="G34" s="182">
        <v>30124510</v>
      </c>
      <c r="I34" s="183">
        <v>4361</v>
      </c>
      <c r="J34" s="82">
        <f t="shared" si="2"/>
        <v>2972.954597569365</v>
      </c>
      <c r="K34" s="82">
        <f t="shared" si="2"/>
        <v>2514.3957807842239</v>
      </c>
      <c r="L34" s="82">
        <f t="shared" si="2"/>
        <v>6907.7069479477186</v>
      </c>
      <c r="N34" s="181" t="s">
        <v>270</v>
      </c>
      <c r="O34" s="184">
        <v>0.30634743123124908</v>
      </c>
      <c r="P34" s="184">
        <v>0.22963439413192904</v>
      </c>
      <c r="Q34" s="184">
        <v>0.46401817463682193</v>
      </c>
    </row>
    <row r="35" spans="1:17" x14ac:dyDescent="0.2">
      <c r="A35" s="181">
        <v>3600</v>
      </c>
      <c r="B35" s="181" t="s">
        <v>370</v>
      </c>
      <c r="C35" s="181" t="s">
        <v>344</v>
      </c>
      <c r="D35" s="181" t="s">
        <v>335</v>
      </c>
      <c r="E35" s="182">
        <v>6108487</v>
      </c>
      <c r="F35" s="182">
        <v>3758260</v>
      </c>
      <c r="G35" s="182">
        <v>10049547</v>
      </c>
      <c r="I35" s="183">
        <v>1702</v>
      </c>
      <c r="J35" s="82">
        <f t="shared" si="2"/>
        <v>3589.0052878965921</v>
      </c>
      <c r="K35" s="82">
        <f t="shared" si="2"/>
        <v>2208.1433607520562</v>
      </c>
      <c r="L35" s="82">
        <f t="shared" si="2"/>
        <v>5904.5517038777907</v>
      </c>
      <c r="N35" s="181" t="s">
        <v>203</v>
      </c>
      <c r="O35" s="184">
        <v>0.28878490632288073</v>
      </c>
      <c r="P35" s="184">
        <v>0.21560469534324217</v>
      </c>
      <c r="Q35" s="184">
        <v>0.4956103983338771</v>
      </c>
    </row>
    <row r="36" spans="1:17" x14ac:dyDescent="0.2">
      <c r="A36" s="181">
        <v>3601</v>
      </c>
      <c r="B36" s="181" t="s">
        <v>371</v>
      </c>
      <c r="C36" s="181" t="s">
        <v>329</v>
      </c>
      <c r="D36" s="181" t="s">
        <v>335</v>
      </c>
      <c r="E36" s="182">
        <v>8622302</v>
      </c>
      <c r="F36" s="182">
        <v>6975054</v>
      </c>
      <c r="G36" s="182">
        <v>3000997</v>
      </c>
      <c r="I36" s="183">
        <v>3206</v>
      </c>
      <c r="J36" s="82">
        <f t="shared" si="2"/>
        <v>2689.4266999376168</v>
      </c>
      <c r="K36" s="82">
        <f t="shared" si="2"/>
        <v>2175.6250779787897</v>
      </c>
      <c r="L36" s="82">
        <f t="shared" si="2"/>
        <v>936.0564566437929</v>
      </c>
      <c r="N36" s="181" t="s">
        <v>224</v>
      </c>
      <c r="O36" s="184">
        <v>0.28777136892262739</v>
      </c>
      <c r="P36" s="184">
        <v>0.10459984043964128</v>
      </c>
      <c r="Q36" s="184">
        <v>0.60762879063773134</v>
      </c>
    </row>
    <row r="37" spans="1:17" x14ac:dyDescent="0.2">
      <c r="A37" s="181">
        <v>3603</v>
      </c>
      <c r="B37" s="181" t="s">
        <v>372</v>
      </c>
      <c r="C37" s="181" t="s">
        <v>344</v>
      </c>
      <c r="D37" s="181" t="s">
        <v>342</v>
      </c>
      <c r="E37" s="182">
        <v>4525503</v>
      </c>
      <c r="F37" s="182">
        <v>3454226</v>
      </c>
      <c r="G37" s="182">
        <v>633674</v>
      </c>
      <c r="I37" s="183">
        <v>1569</v>
      </c>
      <c r="J37" s="82">
        <f t="shared" si="2"/>
        <v>2884.3231357552581</v>
      </c>
      <c r="K37" s="82">
        <f t="shared" si="2"/>
        <v>2201.5462077756533</v>
      </c>
      <c r="L37" s="82">
        <f t="shared" si="2"/>
        <v>403.87125557680054</v>
      </c>
      <c r="N37" s="185" t="s">
        <v>373</v>
      </c>
      <c r="O37" s="184">
        <v>0.2717587531636837</v>
      </c>
      <c r="P37" s="184">
        <v>0.20244906746546087</v>
      </c>
      <c r="Q37" s="184">
        <v>0.52579217937085543</v>
      </c>
    </row>
    <row r="38" spans="1:17" x14ac:dyDescent="0.2">
      <c r="A38" s="181">
        <v>29137</v>
      </c>
      <c r="B38" s="181" t="s">
        <v>374</v>
      </c>
      <c r="C38" s="181" t="s">
        <v>326</v>
      </c>
      <c r="D38" s="181" t="s">
        <v>330</v>
      </c>
      <c r="E38" s="182">
        <v>53624159</v>
      </c>
      <c r="F38" s="182">
        <v>44232735</v>
      </c>
      <c r="G38" s="182">
        <v>108607571</v>
      </c>
      <c r="I38" s="183">
        <v>20179</v>
      </c>
      <c r="J38" s="82">
        <f t="shared" si="2"/>
        <v>2657.4240051538727</v>
      </c>
      <c r="K38" s="82">
        <f t="shared" si="2"/>
        <v>2192.018187224342</v>
      </c>
      <c r="L38" s="82">
        <f t="shared" si="2"/>
        <v>5382.2077902770206</v>
      </c>
      <c r="N38" s="181" t="s">
        <v>375</v>
      </c>
      <c r="O38" s="184">
        <v>0.2678461068009409</v>
      </c>
      <c r="P38" s="184">
        <v>7.2607997116800521E-2</v>
      </c>
      <c r="Q38" s="184">
        <v>0.65954589608225855</v>
      </c>
    </row>
    <row r="39" spans="1:17" x14ac:dyDescent="0.2">
      <c r="A39" s="181">
        <v>3611</v>
      </c>
      <c r="B39" s="181" t="s">
        <v>376</v>
      </c>
      <c r="C39" s="181" t="s">
        <v>332</v>
      </c>
      <c r="D39" s="181" t="s">
        <v>345</v>
      </c>
      <c r="E39" s="182">
        <v>18528220</v>
      </c>
      <c r="F39" s="182">
        <v>17573879</v>
      </c>
      <c r="G39" s="182">
        <v>11759211</v>
      </c>
      <c r="I39" s="183">
        <v>6166</v>
      </c>
      <c r="J39" s="82">
        <f t="shared" si="2"/>
        <v>3004.9010703859876</v>
      </c>
      <c r="K39" s="82">
        <f t="shared" si="2"/>
        <v>2850.1263379824845</v>
      </c>
      <c r="L39" s="82">
        <f t="shared" si="2"/>
        <v>1907.1052546221213</v>
      </c>
      <c r="N39" s="181" t="s">
        <v>218</v>
      </c>
      <c r="O39" s="184">
        <v>0.26745300808307143</v>
      </c>
      <c r="P39" s="184">
        <v>0.12130311502959511</v>
      </c>
      <c r="Q39" s="184">
        <v>0.61124387688733339</v>
      </c>
    </row>
    <row r="40" spans="1:17" x14ac:dyDescent="0.2">
      <c r="A40" s="181">
        <v>31034</v>
      </c>
      <c r="B40" s="181" t="s">
        <v>377</v>
      </c>
      <c r="C40" s="181" t="s">
        <v>326</v>
      </c>
      <c r="D40" s="181" t="s">
        <v>327</v>
      </c>
      <c r="E40" s="182">
        <v>50949811</v>
      </c>
      <c r="F40" s="182">
        <v>23652462</v>
      </c>
      <c r="G40" s="182">
        <v>69718236</v>
      </c>
      <c r="I40" s="183">
        <v>21582</v>
      </c>
      <c r="J40" s="82">
        <f t="shared" si="2"/>
        <v>2360.7548419979612</v>
      </c>
      <c r="K40" s="82">
        <f t="shared" si="2"/>
        <v>1095.9346677787046</v>
      </c>
      <c r="L40" s="82">
        <f t="shared" si="2"/>
        <v>3230.3881011954409</v>
      </c>
      <c r="N40" s="181" t="s">
        <v>235</v>
      </c>
      <c r="O40" s="184">
        <v>0.25972585161325462</v>
      </c>
      <c r="P40" s="184">
        <v>0.21423897327804084</v>
      </c>
      <c r="Q40" s="184">
        <v>0.52603517510870457</v>
      </c>
    </row>
    <row r="41" spans="1:17" x14ac:dyDescent="0.2">
      <c r="A41" s="181">
        <v>3614</v>
      </c>
      <c r="B41" s="181" t="s">
        <v>378</v>
      </c>
      <c r="C41" s="181" t="s">
        <v>329</v>
      </c>
      <c r="D41" s="181" t="s">
        <v>327</v>
      </c>
      <c r="E41" s="182">
        <v>10613780</v>
      </c>
      <c r="F41" s="182">
        <v>4462458</v>
      </c>
      <c r="G41" s="182">
        <v>6062810</v>
      </c>
      <c r="I41" s="183">
        <v>4204</v>
      </c>
      <c r="J41" s="82">
        <f t="shared" si="2"/>
        <v>2524.6860133206469</v>
      </c>
      <c r="K41" s="82">
        <f t="shared" si="2"/>
        <v>1061.4790675547099</v>
      </c>
      <c r="L41" s="82">
        <f t="shared" si="2"/>
        <v>1442.1527117031399</v>
      </c>
      <c r="N41" s="181" t="s">
        <v>225</v>
      </c>
      <c r="O41" s="184">
        <v>0.25692879747275554</v>
      </c>
      <c r="P41" s="184">
        <v>0.14568656939506261</v>
      </c>
      <c r="Q41" s="184">
        <v>0.59738463313218182</v>
      </c>
    </row>
    <row r="42" spans="1:17" x14ac:dyDescent="0.2">
      <c r="A42" s="181">
        <v>3626</v>
      </c>
      <c r="B42" s="181" t="s">
        <v>379</v>
      </c>
      <c r="C42" s="181" t="s">
        <v>326</v>
      </c>
      <c r="D42" s="181" t="s">
        <v>349</v>
      </c>
      <c r="E42" s="182">
        <v>86355223</v>
      </c>
      <c r="F42" s="182">
        <v>46156087</v>
      </c>
      <c r="G42" s="182">
        <v>261196233</v>
      </c>
      <c r="I42" s="183">
        <v>31160</v>
      </c>
      <c r="J42" s="82">
        <f t="shared" si="2"/>
        <v>2771.3486200256739</v>
      </c>
      <c r="K42" s="82">
        <f t="shared" si="2"/>
        <v>1481.2608151476252</v>
      </c>
      <c r="L42" s="82">
        <f t="shared" si="2"/>
        <v>8382.4208279845952</v>
      </c>
      <c r="N42" s="181" t="s">
        <v>380</v>
      </c>
      <c r="O42" s="184">
        <v>0.24935092072574686</v>
      </c>
      <c r="P42" s="184">
        <v>0.16582208163638459</v>
      </c>
      <c r="Q42" s="184">
        <v>0.5848269976378685</v>
      </c>
    </row>
    <row r="43" spans="1:17" x14ac:dyDescent="0.2">
      <c r="A43" s="181">
        <v>3627</v>
      </c>
      <c r="B43" s="181" t="s">
        <v>381</v>
      </c>
      <c r="C43" s="181" t="s">
        <v>329</v>
      </c>
      <c r="D43" s="181" t="s">
        <v>337</v>
      </c>
      <c r="E43" s="182">
        <v>9960197</v>
      </c>
      <c r="F43" s="182">
        <v>9685037</v>
      </c>
      <c r="G43" s="182">
        <v>9134894</v>
      </c>
      <c r="I43" s="183">
        <v>3164</v>
      </c>
      <c r="J43" s="82">
        <f t="shared" si="2"/>
        <v>3147.9762958280658</v>
      </c>
      <c r="K43" s="82">
        <f t="shared" si="2"/>
        <v>3061.0104298356509</v>
      </c>
      <c r="L43" s="82">
        <f t="shared" si="2"/>
        <v>2887.1346396965864</v>
      </c>
      <c r="N43" s="181" t="s">
        <v>247</v>
      </c>
      <c r="O43" s="184">
        <v>0.24910523484599301</v>
      </c>
      <c r="P43" s="184">
        <v>0.31785607040760538</v>
      </c>
      <c r="Q43" s="184">
        <v>0.43303869474640161</v>
      </c>
    </row>
    <row r="44" spans="1:17" x14ac:dyDescent="0.2">
      <c r="A44" s="181">
        <v>3628</v>
      </c>
      <c r="B44" s="181" t="s">
        <v>382</v>
      </c>
      <c r="C44" s="181" t="s">
        <v>329</v>
      </c>
      <c r="D44" s="181" t="s">
        <v>335</v>
      </c>
      <c r="E44" s="182">
        <v>8211426</v>
      </c>
      <c r="F44" s="182">
        <v>4363647</v>
      </c>
      <c r="G44" s="182">
        <v>7002036</v>
      </c>
      <c r="I44" s="183">
        <v>2650</v>
      </c>
      <c r="J44" s="82">
        <f t="shared" si="2"/>
        <v>3098.6513207547168</v>
      </c>
      <c r="K44" s="82">
        <f t="shared" si="2"/>
        <v>1646.6592452830189</v>
      </c>
      <c r="L44" s="82">
        <f t="shared" si="2"/>
        <v>2642.2777358490566</v>
      </c>
      <c r="N44" s="181" t="s">
        <v>267</v>
      </c>
      <c r="O44" s="184">
        <v>0.24743775538383866</v>
      </c>
      <c r="P44" s="184">
        <v>0.19115082090066465</v>
      </c>
      <c r="Q44" s="184">
        <v>0.56141142371549668</v>
      </c>
    </row>
    <row r="45" spans="1:17" x14ac:dyDescent="0.2">
      <c r="A45" s="181">
        <v>3643</v>
      </c>
      <c r="B45" s="181" t="s">
        <v>383</v>
      </c>
      <c r="C45" s="181" t="s">
        <v>329</v>
      </c>
      <c r="D45" s="181" t="s">
        <v>327</v>
      </c>
      <c r="E45" s="182">
        <v>8829113</v>
      </c>
      <c r="F45" s="182">
        <v>2393405</v>
      </c>
      <c r="G45" s="182">
        <v>21740862</v>
      </c>
      <c r="I45" s="183">
        <v>4852</v>
      </c>
      <c r="J45" s="82">
        <f t="shared" si="2"/>
        <v>1819.6852844187963</v>
      </c>
      <c r="K45" s="82">
        <f t="shared" si="2"/>
        <v>493.2821516900247</v>
      </c>
      <c r="L45" s="82">
        <f t="shared" si="2"/>
        <v>4480.8042044517724</v>
      </c>
      <c r="N45" s="181" t="s">
        <v>231</v>
      </c>
      <c r="O45" s="184">
        <v>0.23985000789475949</v>
      </c>
      <c r="P45" s="184">
        <v>0.20285471172843064</v>
      </c>
      <c r="Q45" s="184">
        <v>0.55729528037680987</v>
      </c>
    </row>
    <row r="46" spans="1:17" x14ac:dyDescent="0.2">
      <c r="A46" s="181">
        <v>3572</v>
      </c>
      <c r="B46" s="181" t="s">
        <v>384</v>
      </c>
      <c r="C46" s="181" t="s">
        <v>329</v>
      </c>
      <c r="D46" s="181" t="s">
        <v>335</v>
      </c>
      <c r="E46" s="182">
        <v>15765734</v>
      </c>
      <c r="F46" s="182">
        <v>4962566</v>
      </c>
      <c r="G46" s="182">
        <v>17218609</v>
      </c>
      <c r="I46" s="183">
        <v>4525</v>
      </c>
      <c r="J46" s="82">
        <f t="shared" si="2"/>
        <v>3484.1401104972374</v>
      </c>
      <c r="K46" s="82">
        <f t="shared" si="2"/>
        <v>1096.6996685082872</v>
      </c>
      <c r="L46" s="82">
        <f t="shared" si="2"/>
        <v>3805.2174585635357</v>
      </c>
      <c r="N46" s="181" t="s">
        <v>221</v>
      </c>
      <c r="O46" s="184">
        <v>0.23883664853179545</v>
      </c>
      <c r="P46" s="184">
        <v>0.21884444895991245</v>
      </c>
      <c r="Q46" s="184">
        <v>0.54231890250829207</v>
      </c>
    </row>
    <row r="47" spans="1:17" x14ac:dyDescent="0.2">
      <c r="A47" s="181">
        <v>3648</v>
      </c>
      <c r="B47" s="181" t="s">
        <v>385</v>
      </c>
      <c r="C47" s="181" t="s">
        <v>332</v>
      </c>
      <c r="D47" s="181" t="s">
        <v>335</v>
      </c>
      <c r="E47" s="182">
        <v>23798197</v>
      </c>
      <c r="F47" s="182">
        <v>21359174</v>
      </c>
      <c r="G47" s="182">
        <v>27773130</v>
      </c>
      <c r="I47" s="183">
        <v>8594</v>
      </c>
      <c r="J47" s="82">
        <f t="shared" si="2"/>
        <v>2769.1641843146381</v>
      </c>
      <c r="K47" s="82">
        <f t="shared" si="2"/>
        <v>2485.3588550151267</v>
      </c>
      <c r="L47" s="82">
        <f t="shared" si="2"/>
        <v>3231.6883872469166</v>
      </c>
      <c r="N47" s="181" t="s">
        <v>214</v>
      </c>
      <c r="O47" s="184">
        <v>0.23714966870747073</v>
      </c>
      <c r="P47" s="184">
        <v>0.12462979725309485</v>
      </c>
      <c r="Q47" s="184">
        <v>0.63822053403943435</v>
      </c>
    </row>
    <row r="48" spans="1:17" x14ac:dyDescent="0.2">
      <c r="A48" s="181">
        <v>10060</v>
      </c>
      <c r="B48" s="181" t="s">
        <v>386</v>
      </c>
      <c r="C48" s="181" t="s">
        <v>344</v>
      </c>
      <c r="D48" s="181" t="s">
        <v>349</v>
      </c>
      <c r="E48" s="182">
        <v>6964773</v>
      </c>
      <c r="F48" s="182">
        <v>4479034</v>
      </c>
      <c r="G48" s="182">
        <v>2707220</v>
      </c>
      <c r="I48" s="183">
        <v>2020</v>
      </c>
      <c r="J48" s="82">
        <f t="shared" si="2"/>
        <v>3447.9074257425741</v>
      </c>
      <c r="K48" s="82">
        <f t="shared" si="2"/>
        <v>2217.3435643564358</v>
      </c>
      <c r="L48" s="82">
        <f t="shared" si="2"/>
        <v>1340.2079207920792</v>
      </c>
      <c r="N48" s="181" t="s">
        <v>215</v>
      </c>
      <c r="O48" s="184">
        <v>0.22074457045466894</v>
      </c>
      <c r="P48" s="184">
        <v>0.10856178536434029</v>
      </c>
      <c r="Q48" s="184">
        <v>0.67069364418099076</v>
      </c>
    </row>
    <row r="49" spans="1:17" x14ac:dyDescent="0.2">
      <c r="A49" s="181">
        <v>3662</v>
      </c>
      <c r="B49" s="181" t="s">
        <v>387</v>
      </c>
      <c r="C49" s="181" t="s">
        <v>329</v>
      </c>
      <c r="D49" s="181" t="s">
        <v>388</v>
      </c>
      <c r="E49" s="182">
        <v>7237084</v>
      </c>
      <c r="F49" s="182">
        <v>9234455</v>
      </c>
      <c r="G49" s="182">
        <v>12580777</v>
      </c>
      <c r="I49" s="183">
        <v>2138</v>
      </c>
      <c r="J49" s="82">
        <f t="shared" si="2"/>
        <v>3384.9784845650142</v>
      </c>
      <c r="K49" s="82">
        <f t="shared" si="2"/>
        <v>4319.202525724977</v>
      </c>
      <c r="L49" s="82">
        <f t="shared" si="2"/>
        <v>5884.3671655753042</v>
      </c>
      <c r="N49" s="181" t="s">
        <v>239</v>
      </c>
      <c r="O49" s="184">
        <v>0.21933850274237698</v>
      </c>
      <c r="P49" s="184">
        <v>0.1172344493282924</v>
      </c>
      <c r="Q49" s="184">
        <v>0.6634270479293306</v>
      </c>
    </row>
    <row r="50" spans="1:17" x14ac:dyDescent="0.2">
      <c r="A50" s="181">
        <v>3664</v>
      </c>
      <c r="B50" s="181" t="s">
        <v>389</v>
      </c>
      <c r="C50" s="181" t="s">
        <v>329</v>
      </c>
      <c r="D50" s="181" t="s">
        <v>349</v>
      </c>
      <c r="E50" s="182">
        <v>11603770</v>
      </c>
      <c r="F50" s="182">
        <v>9884181</v>
      </c>
      <c r="G50" s="182">
        <v>16267076</v>
      </c>
      <c r="I50" s="183">
        <v>3688</v>
      </c>
      <c r="J50" s="82">
        <f t="shared" si="2"/>
        <v>3146.358459869848</v>
      </c>
      <c r="K50" s="82">
        <f t="shared" si="2"/>
        <v>2680.0924620390456</v>
      </c>
      <c r="L50" s="82">
        <f t="shared" si="2"/>
        <v>4410.8123644251627</v>
      </c>
      <c r="N50" s="181" t="s">
        <v>201</v>
      </c>
      <c r="O50" s="184">
        <v>0.21769329922169592</v>
      </c>
      <c r="P50" s="184">
        <v>0.13988497405000777</v>
      </c>
      <c r="Q50" s="184">
        <v>0.64242172672829634</v>
      </c>
    </row>
    <row r="51" spans="1:17" x14ac:dyDescent="0.2">
      <c r="A51" s="181">
        <v>9549</v>
      </c>
      <c r="B51" s="181" t="s">
        <v>390</v>
      </c>
      <c r="C51" s="181" t="s">
        <v>344</v>
      </c>
      <c r="D51" s="181" t="s">
        <v>345</v>
      </c>
      <c r="E51" s="182">
        <v>5081250</v>
      </c>
      <c r="F51" s="182">
        <v>3460137</v>
      </c>
      <c r="G51" s="182">
        <v>7593047</v>
      </c>
      <c r="I51" s="183">
        <v>1426</v>
      </c>
      <c r="J51" s="82">
        <f t="shared" si="2"/>
        <v>3563.2889200561008</v>
      </c>
      <c r="K51" s="82">
        <f t="shared" si="2"/>
        <v>2426.4635343618515</v>
      </c>
      <c r="L51" s="82">
        <f t="shared" si="2"/>
        <v>5324.717391304348</v>
      </c>
      <c r="N51" s="181" t="s">
        <v>208</v>
      </c>
      <c r="O51" s="184">
        <v>0.18649201077308575</v>
      </c>
      <c r="P51" s="184">
        <v>0.16443268484144843</v>
      </c>
      <c r="Q51" s="184">
        <v>0.64907530438546579</v>
      </c>
    </row>
    <row r="52" spans="1:17" x14ac:dyDescent="0.2">
      <c r="A52" s="181">
        <v>3668</v>
      </c>
      <c r="B52" s="181" t="s">
        <v>391</v>
      </c>
      <c r="C52" s="181" t="s">
        <v>329</v>
      </c>
      <c r="D52" s="181" t="s">
        <v>330</v>
      </c>
      <c r="E52" s="182">
        <v>13427404</v>
      </c>
      <c r="F52" s="182">
        <v>18208281</v>
      </c>
      <c r="G52" s="182">
        <v>7532901</v>
      </c>
      <c r="I52" s="183">
        <v>4780</v>
      </c>
      <c r="J52" s="82">
        <f t="shared" si="2"/>
        <v>2809.0803347280334</v>
      </c>
      <c r="K52" s="82">
        <f t="shared" si="2"/>
        <v>3809.2638075313807</v>
      </c>
      <c r="L52" s="82">
        <f t="shared" si="2"/>
        <v>1575.9207112970712</v>
      </c>
      <c r="N52" s="181" t="s">
        <v>206</v>
      </c>
      <c r="O52" s="184">
        <v>0.18470591144535559</v>
      </c>
      <c r="P52" s="184">
        <v>0.17466057092965409</v>
      </c>
      <c r="Q52" s="184">
        <v>0.64063351762499032</v>
      </c>
    </row>
    <row r="53" spans="1:17" x14ac:dyDescent="0.2">
      <c r="B53" s="181" t="s">
        <v>373</v>
      </c>
      <c r="E53" s="81">
        <f>SUM(E3:E52)</f>
        <v>1243945763</v>
      </c>
      <c r="F53" s="81">
        <f t="shared" ref="F53:G53" si="3">SUM(F3:F52)</f>
        <v>926688310</v>
      </c>
      <c r="G53" s="81">
        <f t="shared" si="3"/>
        <v>2406755794</v>
      </c>
      <c r="J53" s="82"/>
      <c r="K53" s="82"/>
      <c r="L53" s="82"/>
      <c r="N53" s="181" t="s">
        <v>227</v>
      </c>
      <c r="O53" s="184">
        <v>0.18181784628881464</v>
      </c>
      <c r="P53" s="184">
        <v>0.16155348867318292</v>
      </c>
      <c r="Q53" s="184">
        <v>0.65662866503800243</v>
      </c>
    </row>
    <row r="54" spans="1:17" x14ac:dyDescent="0.2">
      <c r="B54" s="181"/>
      <c r="C54" s="119"/>
      <c r="D54" s="119"/>
    </row>
    <row r="55" spans="1:17" x14ac:dyDescent="0.2">
      <c r="B55" s="181"/>
    </row>
    <row r="56" spans="1:17" x14ac:dyDescent="0.2">
      <c r="B56" s="181"/>
      <c r="C56" s="119"/>
    </row>
    <row r="57" spans="1:17" x14ac:dyDescent="0.2">
      <c r="B57" s="181"/>
      <c r="C57" s="119"/>
    </row>
    <row r="58" spans="1:17" x14ac:dyDescent="0.2">
      <c r="B58" s="181"/>
    </row>
    <row r="59" spans="1:17" x14ac:dyDescent="0.2">
      <c r="B59" s="181"/>
      <c r="C59" s="119"/>
    </row>
    <row r="60" spans="1:17" x14ac:dyDescent="0.2">
      <c r="B60" s="181"/>
      <c r="C60" s="119"/>
    </row>
    <row r="61" spans="1:17" x14ac:dyDescent="0.2">
      <c r="B61" s="181"/>
    </row>
    <row r="62" spans="1:17" x14ac:dyDescent="0.2">
      <c r="B62" s="181"/>
      <c r="C62" s="119"/>
    </row>
    <row r="63" spans="1:17" x14ac:dyDescent="0.2">
      <c r="B63" s="181"/>
      <c r="C63" s="119"/>
    </row>
    <row r="64" spans="1:17" x14ac:dyDescent="0.2">
      <c r="B64" s="181"/>
    </row>
    <row r="65" spans="2:3" x14ac:dyDescent="0.2">
      <c r="B65" s="181"/>
      <c r="C65" s="119"/>
    </row>
    <row r="66" spans="2:3" x14ac:dyDescent="0.2">
      <c r="B66" s="181"/>
      <c r="C66" s="119"/>
    </row>
    <row r="67" spans="2:3" x14ac:dyDescent="0.2">
      <c r="B67" s="181"/>
    </row>
    <row r="68" spans="2:3" x14ac:dyDescent="0.2">
      <c r="B68" s="181"/>
      <c r="C68" s="119"/>
    </row>
    <row r="69" spans="2:3" x14ac:dyDescent="0.2">
      <c r="B69" s="181"/>
      <c r="C69" s="119"/>
    </row>
    <row r="70" spans="2:3" x14ac:dyDescent="0.2">
      <c r="B70" s="181"/>
    </row>
    <row r="71" spans="2:3" x14ac:dyDescent="0.2">
      <c r="B71" s="181"/>
      <c r="C71" s="119"/>
    </row>
    <row r="72" spans="2:3" x14ac:dyDescent="0.2">
      <c r="B72" s="181"/>
      <c r="C72" s="119"/>
    </row>
    <row r="73" spans="2:3" x14ac:dyDescent="0.2">
      <c r="B73" s="181"/>
    </row>
    <row r="74" spans="2:3" x14ac:dyDescent="0.2">
      <c r="B74" s="181"/>
      <c r="C74" s="119"/>
    </row>
    <row r="75" spans="2:3" x14ac:dyDescent="0.2">
      <c r="B75" s="181"/>
      <c r="C75" s="119"/>
    </row>
    <row r="76" spans="2:3" x14ac:dyDescent="0.2">
      <c r="B76" s="181"/>
    </row>
    <row r="77" spans="2:3" x14ac:dyDescent="0.2">
      <c r="B77" s="181"/>
      <c r="C77" s="119"/>
    </row>
    <row r="78" spans="2:3" x14ac:dyDescent="0.2">
      <c r="B78" s="181"/>
      <c r="C78" s="119"/>
    </row>
    <row r="79" spans="2:3" x14ac:dyDescent="0.2">
      <c r="B79" s="181"/>
    </row>
    <row r="80" spans="2:3" x14ac:dyDescent="0.2">
      <c r="B80" s="181"/>
      <c r="C80" s="119"/>
    </row>
    <row r="81" spans="2:3" x14ac:dyDescent="0.2">
      <c r="B81" s="181"/>
      <c r="C81" s="119"/>
    </row>
    <row r="82" spans="2:3" x14ac:dyDescent="0.2">
      <c r="B82" s="181"/>
    </row>
    <row r="83" spans="2:3" x14ac:dyDescent="0.2">
      <c r="B83" s="181"/>
      <c r="C83" s="119"/>
    </row>
    <row r="84" spans="2:3" x14ac:dyDescent="0.2">
      <c r="B84" s="181"/>
      <c r="C84" s="119"/>
    </row>
    <row r="85" spans="2:3" x14ac:dyDescent="0.2">
      <c r="B85" s="181"/>
    </row>
    <row r="86" spans="2:3" x14ac:dyDescent="0.2">
      <c r="B86" s="181"/>
      <c r="C86" s="119"/>
    </row>
    <row r="87" spans="2:3" x14ac:dyDescent="0.2">
      <c r="B87" s="181"/>
      <c r="C87" s="119"/>
    </row>
    <row r="88" spans="2:3" x14ac:dyDescent="0.2">
      <c r="B88" s="181"/>
    </row>
    <row r="89" spans="2:3" x14ac:dyDescent="0.2">
      <c r="B89" s="181"/>
      <c r="C89" s="119"/>
    </row>
    <row r="90" spans="2:3" x14ac:dyDescent="0.2">
      <c r="B90" s="181"/>
      <c r="C90" s="119"/>
    </row>
    <row r="91" spans="2:3" x14ac:dyDescent="0.2">
      <c r="B91" s="181"/>
    </row>
    <row r="92" spans="2:3" x14ac:dyDescent="0.2">
      <c r="B92" s="181"/>
      <c r="C92" s="119"/>
    </row>
    <row r="93" spans="2:3" x14ac:dyDescent="0.2">
      <c r="B93" s="181"/>
      <c r="C93" s="119"/>
    </row>
    <row r="94" spans="2:3" x14ac:dyDescent="0.2">
      <c r="B94" s="181"/>
    </row>
    <row r="95" spans="2:3" x14ac:dyDescent="0.2">
      <c r="B95" s="181"/>
      <c r="C95" s="119"/>
    </row>
    <row r="96" spans="2:3" x14ac:dyDescent="0.2">
      <c r="B96" s="181"/>
      <c r="C96" s="119"/>
    </row>
    <row r="97" spans="2:3" x14ac:dyDescent="0.2">
      <c r="B97" s="181"/>
    </row>
    <row r="98" spans="2:3" x14ac:dyDescent="0.2">
      <c r="B98" s="181"/>
      <c r="C98" s="119"/>
    </row>
    <row r="99" spans="2:3" x14ac:dyDescent="0.2">
      <c r="B99" s="181"/>
      <c r="C99" s="119"/>
    </row>
    <row r="100" spans="2:3" x14ac:dyDescent="0.2">
      <c r="B100" s="181"/>
    </row>
    <row r="101" spans="2:3" x14ac:dyDescent="0.2">
      <c r="B101" s="181"/>
      <c r="C101" s="119"/>
    </row>
    <row r="102" spans="2:3" x14ac:dyDescent="0.2">
      <c r="B102" s="181"/>
    </row>
    <row r="103" spans="2:3" x14ac:dyDescent="0.2">
      <c r="B103" s="181"/>
      <c r="C103" s="11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4F5A-BC12-4B4B-A70B-3C2F4645F938}">
  <dimension ref="A1:J280"/>
  <sheetViews>
    <sheetView view="pageLayout" topLeftCell="A4" zoomScaleNormal="100" workbookViewId="0">
      <selection activeCell="B183" sqref="B183"/>
    </sheetView>
  </sheetViews>
  <sheetFormatPr baseColWidth="10" defaultRowHeight="16" x14ac:dyDescent="0.2"/>
  <cols>
    <col min="1" max="1" width="17" customWidth="1"/>
    <col min="2" max="2" width="14.1640625" customWidth="1"/>
    <col min="3" max="3" width="11.33203125" customWidth="1"/>
    <col min="4" max="4" width="5.33203125" customWidth="1"/>
    <col min="5" max="5" width="14.5" customWidth="1"/>
    <col min="6" max="6" width="11.83203125" customWidth="1"/>
    <col min="8" max="10" width="10.83203125" hidden="1" customWidth="1"/>
    <col min="11" max="11" width="10.83203125" customWidth="1"/>
  </cols>
  <sheetData>
    <row r="1" spans="1:10" ht="16" customHeight="1" x14ac:dyDescent="0.2">
      <c r="A1" s="219"/>
      <c r="B1" s="219"/>
      <c r="C1" s="219"/>
      <c r="D1" s="219"/>
      <c r="E1" s="219"/>
      <c r="F1" s="219"/>
      <c r="G1" s="219"/>
      <c r="H1" s="21" t="s">
        <v>67</v>
      </c>
      <c r="I1" s="5"/>
      <c r="J1" s="5"/>
    </row>
    <row r="2" spans="1:10" ht="36" customHeight="1" x14ac:dyDescent="0.2">
      <c r="A2" s="219"/>
      <c r="B2" s="219"/>
      <c r="C2" s="219"/>
      <c r="D2" s="219"/>
      <c r="E2" s="219"/>
      <c r="F2" s="219"/>
      <c r="G2" s="219"/>
      <c r="H2" t="s">
        <v>22</v>
      </c>
      <c r="J2" s="13" t="s">
        <v>122</v>
      </c>
    </row>
    <row r="3" spans="1:10" ht="16" customHeight="1" x14ac:dyDescent="0.25">
      <c r="A3" s="223" t="s">
        <v>3</v>
      </c>
      <c r="B3" s="223"/>
      <c r="C3" s="223"/>
      <c r="D3" s="223"/>
      <c r="E3" s="223"/>
      <c r="F3" s="223"/>
      <c r="G3" s="223"/>
      <c r="H3" t="s">
        <v>23</v>
      </c>
      <c r="J3" s="13" t="s">
        <v>11</v>
      </c>
    </row>
    <row r="4" spans="1:10" ht="19" x14ac:dyDescent="0.25">
      <c r="A4" s="223" t="s">
        <v>173</v>
      </c>
      <c r="B4" s="223"/>
      <c r="C4" s="223"/>
      <c r="D4" s="223"/>
      <c r="E4" s="223"/>
      <c r="F4" s="223"/>
      <c r="G4" s="223"/>
      <c r="H4" t="s">
        <v>24</v>
      </c>
      <c r="J4" s="13" t="s">
        <v>12</v>
      </c>
    </row>
    <row r="5" spans="1:10" ht="16" customHeight="1" x14ac:dyDescent="0.2">
      <c r="A5" s="56" t="s">
        <v>148</v>
      </c>
      <c r="B5" s="56"/>
      <c r="C5" s="56"/>
      <c r="D5" s="56"/>
      <c r="E5" s="56"/>
      <c r="F5" s="56"/>
      <c r="G5" s="56"/>
      <c r="H5" t="s">
        <v>25</v>
      </c>
      <c r="J5" s="13" t="s">
        <v>13</v>
      </c>
    </row>
    <row r="6" spans="1:10" ht="16" customHeight="1" x14ac:dyDescent="0.2">
      <c r="A6" s="72" t="s">
        <v>149</v>
      </c>
      <c r="B6" s="71"/>
      <c r="C6" s="71"/>
      <c r="D6" s="71"/>
      <c r="E6" s="71"/>
      <c r="F6" s="71"/>
      <c r="G6" s="71"/>
      <c r="H6" t="s">
        <v>26</v>
      </c>
      <c r="J6" s="13" t="s">
        <v>14</v>
      </c>
    </row>
    <row r="7" spans="1:10" ht="16" customHeight="1" x14ac:dyDescent="0.2">
      <c r="A7" s="209"/>
      <c r="B7" s="209"/>
      <c r="C7" s="209"/>
      <c r="D7" s="209"/>
      <c r="E7" s="209"/>
      <c r="F7" s="209"/>
      <c r="G7" s="209"/>
      <c r="J7" s="13" t="s">
        <v>15</v>
      </c>
    </row>
    <row r="8" spans="1:10" ht="5" customHeight="1" x14ac:dyDescent="0.2">
      <c r="A8" s="209"/>
      <c r="B8" s="209"/>
      <c r="C8" s="209"/>
      <c r="D8" s="209"/>
      <c r="E8" s="209"/>
      <c r="F8" s="209"/>
      <c r="G8" s="209"/>
      <c r="H8" t="s">
        <v>28</v>
      </c>
      <c r="J8" s="13" t="s">
        <v>16</v>
      </c>
    </row>
    <row r="9" spans="1:10" x14ac:dyDescent="0.2">
      <c r="A9" s="209" t="s">
        <v>197</v>
      </c>
      <c r="B9" s="209"/>
      <c r="C9" s="209"/>
      <c r="D9" s="209"/>
      <c r="E9" s="209"/>
      <c r="F9" s="209"/>
      <c r="G9" s="209"/>
      <c r="H9" t="s">
        <v>29</v>
      </c>
      <c r="J9" s="13" t="s">
        <v>17</v>
      </c>
    </row>
    <row r="10" spans="1:10" x14ac:dyDescent="0.2">
      <c r="A10" s="209"/>
      <c r="B10" s="209"/>
      <c r="C10" s="209"/>
      <c r="D10" s="209"/>
      <c r="E10" s="209"/>
      <c r="F10" s="209"/>
      <c r="G10" s="209"/>
      <c r="J10" s="13" t="s">
        <v>18</v>
      </c>
    </row>
    <row r="11" spans="1:10" ht="5" customHeight="1" x14ac:dyDescent="0.2">
      <c r="A11" s="1"/>
      <c r="B11" s="1"/>
      <c r="C11" s="1"/>
      <c r="D11" s="1"/>
      <c r="E11" s="1"/>
      <c r="F11" s="1"/>
      <c r="G11" s="1"/>
      <c r="H11" t="s">
        <v>31</v>
      </c>
      <c r="J11" s="13" t="s">
        <v>19</v>
      </c>
    </row>
    <row r="12" spans="1:10" s="8" customFormat="1" x14ac:dyDescent="0.2">
      <c r="A12" s="3" t="s">
        <v>4</v>
      </c>
      <c r="B12" s="1"/>
      <c r="C12" s="1"/>
      <c r="D12" s="1"/>
      <c r="E12" s="1"/>
      <c r="F12" s="1"/>
      <c r="G12" s="1"/>
      <c r="H12" t="s">
        <v>32</v>
      </c>
      <c r="J12" s="13" t="s">
        <v>20</v>
      </c>
    </row>
    <row r="13" spans="1:10" x14ac:dyDescent="0.2">
      <c r="A13" s="15" t="s">
        <v>5</v>
      </c>
      <c r="B13" s="272"/>
      <c r="C13" s="273"/>
      <c r="D13" s="273"/>
      <c r="E13" s="273"/>
      <c r="F13" s="274"/>
      <c r="G13" s="1"/>
      <c r="H13" t="s">
        <v>33</v>
      </c>
      <c r="J13" s="58" t="s">
        <v>99</v>
      </c>
    </row>
    <row r="14" spans="1:10" x14ac:dyDescent="0.2">
      <c r="A14" s="15" t="s">
        <v>6</v>
      </c>
      <c r="B14" s="272"/>
      <c r="C14" s="273"/>
      <c r="D14" s="273"/>
      <c r="E14" s="273"/>
      <c r="F14" s="274"/>
      <c r="G14" s="1"/>
      <c r="H14" t="s">
        <v>34</v>
      </c>
      <c r="J14" s="11" t="s">
        <v>100</v>
      </c>
    </row>
    <row r="15" spans="1:10" x14ac:dyDescent="0.2">
      <c r="A15" s="15" t="s">
        <v>60</v>
      </c>
      <c r="B15" s="272"/>
      <c r="C15" s="273"/>
      <c r="D15" s="273"/>
      <c r="E15" s="273"/>
      <c r="F15" s="274"/>
      <c r="G15" s="1"/>
      <c r="J15" t="s">
        <v>101</v>
      </c>
    </row>
    <row r="16" spans="1:10" x14ac:dyDescent="0.2">
      <c r="A16" s="15" t="s">
        <v>7</v>
      </c>
      <c r="B16" s="272"/>
      <c r="C16" s="273"/>
      <c r="D16" s="273"/>
      <c r="E16" s="273"/>
      <c r="F16" s="274"/>
      <c r="G16" s="1"/>
      <c r="H16" t="s">
        <v>35</v>
      </c>
      <c r="J16" t="s">
        <v>102</v>
      </c>
    </row>
    <row r="17" spans="1:10" ht="16" customHeight="1" x14ac:dyDescent="0.2">
      <c r="A17" s="15" t="s">
        <v>8</v>
      </c>
      <c r="B17" s="272"/>
      <c r="C17" s="273"/>
      <c r="D17" s="273"/>
      <c r="E17" s="273"/>
      <c r="F17" s="274"/>
      <c r="G17" s="1"/>
      <c r="H17" t="s">
        <v>36</v>
      </c>
      <c r="J17" t="s">
        <v>103</v>
      </c>
    </row>
    <row r="18" spans="1:10" ht="7" customHeight="1" x14ac:dyDescent="0.2">
      <c r="A18" s="1"/>
      <c r="B18" s="1"/>
      <c r="C18" s="1"/>
      <c r="D18" s="1"/>
      <c r="E18" s="1"/>
      <c r="F18" s="1"/>
      <c r="G18" s="1"/>
      <c r="H18" t="s">
        <v>37</v>
      </c>
      <c r="J18" t="s">
        <v>104</v>
      </c>
    </row>
    <row r="19" spans="1:10" x14ac:dyDescent="0.2">
      <c r="A19" s="3" t="s">
        <v>174</v>
      </c>
      <c r="B19" s="1"/>
      <c r="C19" s="1"/>
      <c r="D19" s="1"/>
      <c r="E19" s="1"/>
      <c r="F19" s="1"/>
      <c r="G19" s="1"/>
      <c r="H19" t="s">
        <v>38</v>
      </c>
      <c r="J19" t="s">
        <v>105</v>
      </c>
    </row>
    <row r="20" spans="1:10" x14ac:dyDescent="0.2">
      <c r="A20" s="209" t="s">
        <v>175</v>
      </c>
      <c r="B20" s="209"/>
      <c r="C20" s="209"/>
      <c r="D20" s="209"/>
      <c r="E20" s="209"/>
      <c r="F20" s="209"/>
      <c r="G20" s="209"/>
      <c r="H20" t="s">
        <v>39</v>
      </c>
      <c r="J20" t="s">
        <v>106</v>
      </c>
    </row>
    <row r="21" spans="1:10" x14ac:dyDescent="0.2">
      <c r="A21" s="209"/>
      <c r="B21" s="209"/>
      <c r="C21" s="209"/>
      <c r="D21" s="209"/>
      <c r="E21" s="209"/>
      <c r="F21" s="209"/>
      <c r="G21" s="209"/>
      <c r="H21" s="7" t="s">
        <v>40</v>
      </c>
      <c r="J21" t="s">
        <v>107</v>
      </c>
    </row>
    <row r="22" spans="1:10" x14ac:dyDescent="0.2">
      <c r="A22" s="12" t="s">
        <v>176</v>
      </c>
      <c r="B22" s="269"/>
      <c r="C22" s="270"/>
      <c r="D22" s="1"/>
      <c r="E22" s="1"/>
      <c r="F22" s="1"/>
      <c r="G22" s="1"/>
      <c r="H22" s="7"/>
      <c r="J22" t="s">
        <v>108</v>
      </c>
    </row>
    <row r="23" spans="1:10" x14ac:dyDescent="0.2">
      <c r="A23" s="12" t="s">
        <v>133</v>
      </c>
      <c r="B23" s="269"/>
      <c r="C23" s="270"/>
      <c r="D23" s="56"/>
      <c r="E23" s="56"/>
      <c r="F23" s="56"/>
      <c r="G23" s="56"/>
      <c r="H23" s="7" t="s">
        <v>41</v>
      </c>
      <c r="J23" t="s">
        <v>123</v>
      </c>
    </row>
    <row r="24" spans="1:10" ht="7" customHeight="1" x14ac:dyDescent="0.2">
      <c r="A24" s="1"/>
      <c r="B24" s="1"/>
      <c r="C24" s="1"/>
      <c r="D24" s="1"/>
      <c r="E24" s="1"/>
      <c r="F24" s="1"/>
      <c r="G24" s="1"/>
      <c r="H24" s="7" t="s">
        <v>42</v>
      </c>
      <c r="J24" t="s">
        <v>198</v>
      </c>
    </row>
    <row r="25" spans="1:10" x14ac:dyDescent="0.2">
      <c r="A25" s="275" t="s">
        <v>200</v>
      </c>
      <c r="B25" s="275"/>
      <c r="C25" s="275"/>
      <c r="D25" s="275"/>
      <c r="E25" s="275"/>
      <c r="F25" s="275"/>
      <c r="G25" s="275"/>
      <c r="H25" s="7"/>
      <c r="J25" t="s">
        <v>199</v>
      </c>
    </row>
    <row r="26" spans="1:10" s="7" customFormat="1" ht="16" customHeight="1" x14ac:dyDescent="0.2">
      <c r="A26" s="55" t="s">
        <v>134</v>
      </c>
      <c r="B26" s="62"/>
      <c r="C26" s="56" t="s">
        <v>10</v>
      </c>
      <c r="D26" s="56"/>
      <c r="E26" s="56"/>
      <c r="F26" s="56"/>
      <c r="G26" s="56"/>
      <c r="H26" t="s">
        <v>48</v>
      </c>
    </row>
    <row r="27" spans="1:10" s="7" customFormat="1" ht="17" thickBot="1" x14ac:dyDescent="0.25">
      <c r="A27" s="55" t="s">
        <v>138</v>
      </c>
      <c r="B27" s="76"/>
      <c r="C27" s="56" t="s">
        <v>10</v>
      </c>
      <c r="D27" s="56"/>
      <c r="E27" s="56"/>
      <c r="F27" s="56"/>
      <c r="G27" s="56"/>
      <c r="H27" s="7" t="s">
        <v>49</v>
      </c>
    </row>
    <row r="28" spans="1:10" s="7" customFormat="1" x14ac:dyDescent="0.2">
      <c r="A28" s="77" t="s">
        <v>135</v>
      </c>
      <c r="B28" s="78"/>
      <c r="C28" s="1" t="s">
        <v>10</v>
      </c>
      <c r="D28" s="1"/>
      <c r="E28" s="1"/>
      <c r="F28" s="1"/>
      <c r="G28" s="1"/>
      <c r="H28" s="10"/>
    </row>
    <row r="29" spans="1:10" s="7" customFormat="1" x14ac:dyDescent="0.2">
      <c r="A29" s="16" t="s">
        <v>136</v>
      </c>
      <c r="B29" s="62"/>
      <c r="C29" s="1" t="s">
        <v>10</v>
      </c>
      <c r="D29" s="1"/>
      <c r="E29" s="1"/>
      <c r="F29" s="1"/>
      <c r="G29" s="1"/>
      <c r="H29" t="s">
        <v>50</v>
      </c>
    </row>
    <row r="30" spans="1:10" s="10" customFormat="1" x14ac:dyDescent="0.2">
      <c r="A30" s="16" t="s">
        <v>137</v>
      </c>
      <c r="B30" s="62"/>
      <c r="C30" s="1" t="s">
        <v>10</v>
      </c>
      <c r="D30" s="1"/>
      <c r="E30" s="1"/>
      <c r="F30" s="1"/>
      <c r="G30" s="1"/>
      <c r="H30" s="7" t="s">
        <v>51</v>
      </c>
    </row>
    <row r="31" spans="1:10" s="10" customFormat="1" x14ac:dyDescent="0.2">
      <c r="A31" s="271" t="s">
        <v>177</v>
      </c>
      <c r="B31" s="271"/>
      <c r="C31" s="271"/>
      <c r="D31" s="271"/>
      <c r="E31" s="271"/>
      <c r="F31" s="271"/>
      <c r="G31" s="271"/>
      <c r="H31" s="10" t="s">
        <v>63</v>
      </c>
    </row>
    <row r="32" spans="1:10" s="10" customFormat="1" x14ac:dyDescent="0.2">
      <c r="A32" s="271"/>
      <c r="B32" s="271"/>
      <c r="C32" s="271"/>
      <c r="D32" s="271"/>
      <c r="E32" s="271"/>
      <c r="F32" s="271"/>
      <c r="G32" s="271"/>
      <c r="H32" s="10" t="s">
        <v>64</v>
      </c>
    </row>
    <row r="33" spans="1:8" s="10" customFormat="1" ht="5" customHeight="1" x14ac:dyDescent="0.2">
      <c r="A33" s="1"/>
      <c r="B33" s="1"/>
      <c r="C33" s="1"/>
      <c r="D33" s="1"/>
      <c r="E33" s="1"/>
      <c r="F33" s="1"/>
      <c r="G33" s="1"/>
      <c r="H33" s="10" t="s">
        <v>121</v>
      </c>
    </row>
    <row r="34" spans="1:8" s="11" customFormat="1" x14ac:dyDescent="0.2">
      <c r="A34" s="209" t="s">
        <v>127</v>
      </c>
      <c r="B34" s="209"/>
      <c r="C34" s="209"/>
      <c r="D34" s="209"/>
      <c r="E34" s="209"/>
      <c r="F34" s="209"/>
      <c r="G34" s="209"/>
    </row>
    <row r="35" spans="1:8" s="10" customFormat="1" x14ac:dyDescent="0.2">
      <c r="A35" s="209"/>
      <c r="B35" s="209"/>
      <c r="C35" s="209"/>
      <c r="D35" s="209"/>
      <c r="E35" s="209"/>
      <c r="F35" s="209"/>
      <c r="G35" s="209"/>
      <c r="H35" s="58" t="s">
        <v>65</v>
      </c>
    </row>
    <row r="36" spans="1:8" s="10" customFormat="1" x14ac:dyDescent="0.2">
      <c r="A36" s="209"/>
      <c r="B36" s="209"/>
      <c r="C36" s="209"/>
      <c r="D36" s="209"/>
      <c r="E36" s="209"/>
      <c r="F36" s="209"/>
      <c r="G36" s="209"/>
      <c r="H36" s="58" t="s">
        <v>66</v>
      </c>
    </row>
    <row r="37" spans="1:8" s="10" customFormat="1" ht="17" thickBot="1" x14ac:dyDescent="0.25">
      <c r="A37" s="266"/>
      <c r="B37" s="266"/>
      <c r="C37" s="266"/>
      <c r="D37" s="266"/>
      <c r="E37" s="266"/>
      <c r="F37" s="266"/>
      <c r="G37" s="266"/>
      <c r="H37" s="58" t="s">
        <v>124</v>
      </c>
    </row>
    <row r="38" spans="1:8" s="10" customFormat="1" ht="17" thickBot="1" x14ac:dyDescent="0.25">
      <c r="A38" s="235" t="s">
        <v>110</v>
      </c>
      <c r="B38" s="236"/>
      <c r="C38" s="32" t="s">
        <v>96</v>
      </c>
      <c r="D38" s="33"/>
      <c r="E38" s="32" t="s">
        <v>97</v>
      </c>
      <c r="F38" s="233" t="s">
        <v>98</v>
      </c>
      <c r="G38" s="234"/>
      <c r="H38" s="58" t="s">
        <v>125</v>
      </c>
    </row>
    <row r="39" spans="1:8" s="10" customFormat="1" x14ac:dyDescent="0.2">
      <c r="A39" s="237"/>
      <c r="B39" s="238"/>
      <c r="C39" s="37"/>
      <c r="D39" s="38"/>
      <c r="E39" s="52"/>
      <c r="F39" s="239"/>
      <c r="G39" s="240"/>
      <c r="H39" s="58" t="s">
        <v>121</v>
      </c>
    </row>
    <row r="40" spans="1:8" s="10" customFormat="1" x14ac:dyDescent="0.2">
      <c r="A40" s="40" t="s">
        <v>126</v>
      </c>
      <c r="B40" s="224"/>
      <c r="C40" s="225"/>
      <c r="D40" s="225"/>
      <c r="E40" s="225"/>
      <c r="F40" s="225"/>
      <c r="G40" s="226"/>
    </row>
    <row r="41" spans="1:8" x14ac:dyDescent="0.2">
      <c r="A41" s="41"/>
      <c r="B41" s="227"/>
      <c r="C41" s="228"/>
      <c r="D41" s="228"/>
      <c r="E41" s="228"/>
      <c r="F41" s="228"/>
      <c r="G41" s="229"/>
      <c r="H41" s="7"/>
    </row>
    <row r="42" spans="1:8" ht="17" thickBot="1" x14ac:dyDescent="0.25">
      <c r="A42" s="42"/>
      <c r="B42" s="230"/>
      <c r="C42" s="231"/>
      <c r="D42" s="231"/>
      <c r="E42" s="231"/>
      <c r="F42" s="231"/>
      <c r="G42" s="232"/>
      <c r="H42" s="7"/>
    </row>
    <row r="43" spans="1:8" ht="17" thickBot="1" x14ac:dyDescent="0.25">
      <c r="A43" s="241" t="s">
        <v>111</v>
      </c>
      <c r="B43" s="242"/>
      <c r="C43" s="43" t="s">
        <v>96</v>
      </c>
      <c r="D43" s="44"/>
      <c r="E43" s="43" t="s">
        <v>97</v>
      </c>
      <c r="F43" s="267" t="s">
        <v>98</v>
      </c>
      <c r="G43" s="268"/>
      <c r="H43" s="7"/>
    </row>
    <row r="44" spans="1:8" s="7" customFormat="1" x14ac:dyDescent="0.2">
      <c r="A44" s="237"/>
      <c r="B44" s="238"/>
      <c r="C44" s="37"/>
      <c r="D44" s="38"/>
      <c r="E44" s="52"/>
      <c r="F44" s="239"/>
      <c r="G44" s="240"/>
      <c r="H44" s="9"/>
    </row>
    <row r="45" spans="1:8" s="7" customFormat="1" x14ac:dyDescent="0.2">
      <c r="A45" s="40" t="s">
        <v>126</v>
      </c>
      <c r="B45" s="224"/>
      <c r="C45" s="225"/>
      <c r="D45" s="225"/>
      <c r="E45" s="225"/>
      <c r="F45" s="225"/>
      <c r="G45" s="226"/>
      <c r="H45"/>
    </row>
    <row r="46" spans="1:8" s="7" customFormat="1" x14ac:dyDescent="0.2">
      <c r="A46" s="41"/>
      <c r="B46" s="227"/>
      <c r="C46" s="228"/>
      <c r="D46" s="228"/>
      <c r="E46" s="228"/>
      <c r="F46" s="228"/>
      <c r="G46" s="229"/>
      <c r="H46"/>
    </row>
    <row r="47" spans="1:8" s="7" customFormat="1" ht="17" thickBot="1" x14ac:dyDescent="0.25">
      <c r="A47" s="42"/>
      <c r="B47" s="230"/>
      <c r="C47" s="231"/>
      <c r="D47" s="231"/>
      <c r="E47" s="231"/>
      <c r="F47" s="231"/>
      <c r="G47" s="232"/>
      <c r="H47"/>
    </row>
    <row r="48" spans="1:8" s="7" customFormat="1" ht="17" thickBot="1" x14ac:dyDescent="0.25">
      <c r="A48" s="241" t="s">
        <v>112</v>
      </c>
      <c r="B48" s="242"/>
      <c r="C48" s="43" t="s">
        <v>96</v>
      </c>
      <c r="D48" s="44"/>
      <c r="E48" s="43" t="s">
        <v>97</v>
      </c>
      <c r="F48" s="267" t="s">
        <v>98</v>
      </c>
      <c r="G48" s="268"/>
      <c r="H48"/>
    </row>
    <row r="49" spans="1:8" s="7" customFormat="1" x14ac:dyDescent="0.2">
      <c r="A49" s="237"/>
      <c r="B49" s="238"/>
      <c r="C49" s="37"/>
      <c r="D49" s="38"/>
      <c r="E49" s="52"/>
      <c r="F49" s="239"/>
      <c r="G49" s="240"/>
      <c r="H49"/>
    </row>
    <row r="50" spans="1:8" s="7" customFormat="1" x14ac:dyDescent="0.2">
      <c r="A50" s="40" t="s">
        <v>126</v>
      </c>
      <c r="B50" s="224"/>
      <c r="C50" s="225"/>
      <c r="D50" s="225"/>
      <c r="E50" s="225"/>
      <c r="F50" s="225"/>
      <c r="G50" s="226"/>
      <c r="H50"/>
    </row>
    <row r="51" spans="1:8" s="7" customFormat="1" x14ac:dyDescent="0.2">
      <c r="A51" s="41"/>
      <c r="B51" s="227"/>
      <c r="C51" s="228"/>
      <c r="D51" s="228"/>
      <c r="E51" s="228"/>
      <c r="F51" s="228"/>
      <c r="G51" s="229"/>
      <c r="H51"/>
    </row>
    <row r="52" spans="1:8" s="7" customFormat="1" ht="16" customHeight="1" thickBot="1" x14ac:dyDescent="0.25">
      <c r="A52" s="42"/>
      <c r="B52" s="230"/>
      <c r="C52" s="231"/>
      <c r="D52" s="231"/>
      <c r="E52" s="231"/>
      <c r="F52" s="231"/>
      <c r="G52" s="232"/>
      <c r="H52"/>
    </row>
    <row r="53" spans="1:8" s="9" customFormat="1" ht="17" customHeight="1" thickBot="1" x14ac:dyDescent="0.25">
      <c r="A53" s="241" t="s">
        <v>113</v>
      </c>
      <c r="B53" s="242"/>
      <c r="C53" s="43" t="s">
        <v>96</v>
      </c>
      <c r="D53" s="44"/>
      <c r="E53" s="43" t="s">
        <v>97</v>
      </c>
      <c r="F53" s="267" t="s">
        <v>98</v>
      </c>
      <c r="G53" s="268"/>
      <c r="H53"/>
    </row>
    <row r="54" spans="1:8" x14ac:dyDescent="0.2">
      <c r="A54" s="237"/>
      <c r="B54" s="238"/>
      <c r="C54" s="37"/>
      <c r="D54" s="38"/>
      <c r="E54" s="52"/>
      <c r="F54" s="239"/>
      <c r="G54" s="240"/>
    </row>
    <row r="55" spans="1:8" x14ac:dyDescent="0.2">
      <c r="A55" s="40" t="s">
        <v>126</v>
      </c>
      <c r="B55" s="224"/>
      <c r="C55" s="225"/>
      <c r="D55" s="225"/>
      <c r="E55" s="225"/>
      <c r="F55" s="225"/>
      <c r="G55" s="226"/>
    </row>
    <row r="56" spans="1:8" x14ac:dyDescent="0.2">
      <c r="A56" s="41"/>
      <c r="B56" s="227"/>
      <c r="C56" s="228"/>
      <c r="D56" s="228"/>
      <c r="E56" s="228"/>
      <c r="F56" s="228"/>
      <c r="G56" s="229"/>
    </row>
    <row r="57" spans="1:8" ht="17" thickBot="1" x14ac:dyDescent="0.25">
      <c r="A57" s="42"/>
      <c r="B57" s="230"/>
      <c r="C57" s="231"/>
      <c r="D57" s="231"/>
      <c r="E57" s="231"/>
      <c r="F57" s="231"/>
      <c r="G57" s="232"/>
    </row>
    <row r="58" spans="1:8" x14ac:dyDescent="0.2">
      <c r="A58" s="1"/>
      <c r="B58" s="1"/>
      <c r="C58" s="1"/>
      <c r="D58" s="1"/>
      <c r="E58" s="1"/>
      <c r="F58" s="1"/>
      <c r="G58" s="1"/>
    </row>
    <row r="59" spans="1:8" s="7" customFormat="1" ht="12" customHeight="1" x14ac:dyDescent="0.2">
      <c r="A59" s="3" t="s">
        <v>43</v>
      </c>
      <c r="B59" s="1"/>
      <c r="C59" s="1"/>
      <c r="D59" s="1"/>
      <c r="E59" s="1"/>
      <c r="F59" s="1"/>
      <c r="G59" s="1"/>
      <c r="H59"/>
    </row>
    <row r="60" spans="1:8" x14ac:dyDescent="0.2">
      <c r="A60" s="251" t="s">
        <v>179</v>
      </c>
      <c r="B60" s="251"/>
      <c r="C60" s="251"/>
      <c r="D60" s="251"/>
      <c r="E60" s="251"/>
      <c r="F60" s="251"/>
      <c r="G60" s="251"/>
    </row>
    <row r="61" spans="1:8" x14ac:dyDescent="0.2">
      <c r="A61" s="25"/>
      <c r="B61" s="222" t="s">
        <v>178</v>
      </c>
      <c r="C61" s="222"/>
      <c r="D61" s="25"/>
      <c r="E61" s="25"/>
      <c r="F61" s="25"/>
      <c r="G61" s="25"/>
    </row>
    <row r="62" spans="1:8" x14ac:dyDescent="0.2">
      <c r="A62" s="26" t="s">
        <v>9</v>
      </c>
      <c r="B62" s="252"/>
      <c r="C62" s="253"/>
      <c r="D62" s="1"/>
      <c r="E62" s="1"/>
      <c r="F62" s="1"/>
      <c r="G62" s="1"/>
    </row>
    <row r="63" spans="1:8" x14ac:dyDescent="0.2">
      <c r="A63" s="1"/>
      <c r="B63" s="1"/>
      <c r="C63" s="1"/>
      <c r="D63" s="1"/>
      <c r="E63" s="1"/>
      <c r="F63" s="1"/>
      <c r="G63" s="1"/>
    </row>
    <row r="64" spans="1:8" ht="7" customHeight="1" x14ac:dyDescent="0.2">
      <c r="A64" s="209" t="s">
        <v>128</v>
      </c>
      <c r="B64" s="209"/>
      <c r="C64" s="209"/>
      <c r="D64" s="209"/>
      <c r="E64" s="209"/>
      <c r="F64" s="209"/>
      <c r="G64" s="209"/>
    </row>
    <row r="65" spans="1:8" x14ac:dyDescent="0.2">
      <c r="A65" s="209"/>
      <c r="B65" s="209"/>
      <c r="C65" s="209"/>
      <c r="D65" s="209"/>
      <c r="E65" s="209"/>
      <c r="F65" s="209"/>
      <c r="G65" s="209"/>
    </row>
    <row r="66" spans="1:8" x14ac:dyDescent="0.2">
      <c r="A66" s="209"/>
      <c r="B66" s="209"/>
      <c r="C66" s="209"/>
      <c r="D66" s="209"/>
      <c r="E66" s="209"/>
      <c r="F66" s="209"/>
      <c r="G66" s="209"/>
    </row>
    <row r="67" spans="1:8" ht="26" customHeight="1" x14ac:dyDescent="0.2">
      <c r="A67" s="209"/>
      <c r="B67" s="209"/>
      <c r="C67" s="209"/>
      <c r="D67" s="209"/>
      <c r="E67" s="209"/>
      <c r="F67" s="209"/>
      <c r="G67" s="209"/>
      <c r="H67" s="7"/>
    </row>
    <row r="68" spans="1:8" x14ac:dyDescent="0.2">
      <c r="A68" s="16" t="s">
        <v>45</v>
      </c>
      <c r="B68" s="45"/>
      <c r="C68" s="16" t="s">
        <v>46</v>
      </c>
      <c r="D68" s="45"/>
      <c r="E68" s="16" t="s">
        <v>47</v>
      </c>
      <c r="F68" s="36"/>
      <c r="G68" s="1"/>
      <c r="H68" s="7"/>
    </row>
    <row r="69" spans="1:8" x14ac:dyDescent="0.2">
      <c r="A69" s="16" t="s">
        <v>45</v>
      </c>
      <c r="B69" s="45"/>
      <c r="C69" s="16" t="s">
        <v>46</v>
      </c>
      <c r="D69" s="45"/>
      <c r="E69" s="16" t="s">
        <v>47</v>
      </c>
      <c r="F69" s="36"/>
      <c r="G69" s="1"/>
    </row>
    <row r="70" spans="1:8" x14ac:dyDescent="0.2">
      <c r="A70" s="16" t="s">
        <v>45</v>
      </c>
      <c r="B70" s="45"/>
      <c r="C70" s="16" t="s">
        <v>46</v>
      </c>
      <c r="D70" s="45"/>
      <c r="E70" s="16" t="s">
        <v>47</v>
      </c>
      <c r="F70" s="36"/>
      <c r="G70" s="1"/>
      <c r="H70" s="7"/>
    </row>
    <row r="71" spans="1:8" x14ac:dyDescent="0.2">
      <c r="A71" s="16" t="s">
        <v>45</v>
      </c>
      <c r="B71" s="45"/>
      <c r="C71" s="16" t="s">
        <v>46</v>
      </c>
      <c r="D71" s="45"/>
      <c r="E71" s="16" t="s">
        <v>47</v>
      </c>
      <c r="F71" s="36"/>
      <c r="G71" s="1"/>
    </row>
    <row r="72" spans="1:8" x14ac:dyDescent="0.2">
      <c r="A72" s="16" t="s">
        <v>45</v>
      </c>
      <c r="B72" s="45"/>
      <c r="C72" s="16" t="s">
        <v>46</v>
      </c>
      <c r="D72" s="45"/>
      <c r="E72" s="16" t="s">
        <v>47</v>
      </c>
      <c r="F72" s="36"/>
      <c r="G72" s="1"/>
      <c r="H72" s="7"/>
    </row>
    <row r="73" spans="1:8" ht="8" customHeight="1" x14ac:dyDescent="0.2">
      <c r="A73" s="1"/>
      <c r="B73" s="1"/>
      <c r="C73" s="1"/>
      <c r="D73" s="1"/>
      <c r="E73" s="1"/>
      <c r="F73" s="1"/>
      <c r="G73" s="1"/>
    </row>
    <row r="74" spans="1:8" ht="11" customHeight="1" x14ac:dyDescent="0.2">
      <c r="A74" s="245" t="s">
        <v>139</v>
      </c>
      <c r="B74" s="245"/>
      <c r="C74" s="245"/>
      <c r="D74" s="245"/>
      <c r="E74" s="245"/>
      <c r="F74" s="245"/>
      <c r="G74" s="245"/>
    </row>
    <row r="75" spans="1:8" ht="21" customHeight="1" x14ac:dyDescent="0.2">
      <c r="A75" s="246"/>
      <c r="B75" s="246"/>
      <c r="C75" s="246"/>
      <c r="D75" s="246"/>
      <c r="E75" s="246"/>
      <c r="F75" s="246"/>
      <c r="G75" s="246"/>
    </row>
    <row r="76" spans="1:8" ht="35" customHeight="1" x14ac:dyDescent="0.2">
      <c r="A76" s="63" t="s">
        <v>52</v>
      </c>
      <c r="B76" s="59" t="s">
        <v>129</v>
      </c>
      <c r="C76" s="247" t="s">
        <v>130</v>
      </c>
      <c r="D76" s="248"/>
      <c r="E76" s="61" t="s">
        <v>131</v>
      </c>
      <c r="F76" s="247" t="s">
        <v>132</v>
      </c>
      <c r="G76" s="248"/>
      <c r="H76" t="s">
        <v>53</v>
      </c>
    </row>
    <row r="77" spans="1:8" x14ac:dyDescent="0.2">
      <c r="A77" s="18" t="s">
        <v>12</v>
      </c>
      <c r="B77" s="60"/>
      <c r="C77" s="205"/>
      <c r="D77" s="206"/>
      <c r="E77" s="50"/>
      <c r="F77" s="205"/>
      <c r="G77" s="206"/>
      <c r="H77" t="s">
        <v>54</v>
      </c>
    </row>
    <row r="78" spans="1:8" s="7" customFormat="1" x14ac:dyDescent="0.2">
      <c r="A78" s="18" t="s">
        <v>13</v>
      </c>
      <c r="B78" s="60"/>
      <c r="C78" s="205"/>
      <c r="D78" s="206"/>
      <c r="E78" s="50"/>
      <c r="F78" s="205"/>
      <c r="G78" s="206"/>
      <c r="H78" t="s">
        <v>55</v>
      </c>
    </row>
    <row r="79" spans="1:8" s="7" customFormat="1" x14ac:dyDescent="0.2">
      <c r="A79" s="18" t="s">
        <v>14</v>
      </c>
      <c r="B79" s="60"/>
      <c r="C79" s="205"/>
      <c r="D79" s="206"/>
      <c r="E79" s="50"/>
      <c r="F79" s="205"/>
      <c r="G79" s="206"/>
      <c r="H79" t="s">
        <v>56</v>
      </c>
    </row>
    <row r="80" spans="1:8" x14ac:dyDescent="0.2">
      <c r="A80" s="18" t="s">
        <v>15</v>
      </c>
      <c r="B80" s="60"/>
      <c r="C80" s="205"/>
      <c r="D80" s="206"/>
      <c r="E80" s="50"/>
      <c r="F80" s="205"/>
      <c r="G80" s="206"/>
      <c r="H80" t="s">
        <v>57</v>
      </c>
    </row>
    <row r="81" spans="1:8" s="7" customFormat="1" x14ac:dyDescent="0.2">
      <c r="A81" s="18" t="s">
        <v>16</v>
      </c>
      <c r="B81" s="60"/>
      <c r="C81" s="243"/>
      <c r="D81" s="244"/>
      <c r="E81" s="50"/>
      <c r="F81" s="205"/>
      <c r="G81" s="206"/>
      <c r="H81"/>
    </row>
    <row r="82" spans="1:8" x14ac:dyDescent="0.2">
      <c r="A82" s="18" t="s">
        <v>17</v>
      </c>
      <c r="B82" s="60"/>
      <c r="C82" s="205"/>
      <c r="D82" s="206"/>
      <c r="E82" s="50"/>
      <c r="F82" s="205"/>
      <c r="G82" s="206"/>
    </row>
    <row r="83" spans="1:8" s="7" customFormat="1" x14ac:dyDescent="0.2">
      <c r="A83" s="18" t="s">
        <v>18</v>
      </c>
      <c r="B83" s="60"/>
      <c r="C83" s="205"/>
      <c r="D83" s="206"/>
      <c r="E83" s="50"/>
      <c r="F83" s="205"/>
      <c r="G83" s="206"/>
      <c r="H83"/>
    </row>
    <row r="84" spans="1:8" ht="16" customHeight="1" x14ac:dyDescent="0.2">
      <c r="A84" s="18" t="s">
        <v>19</v>
      </c>
      <c r="B84" s="60"/>
      <c r="C84" s="205"/>
      <c r="D84" s="206"/>
      <c r="E84" s="50"/>
      <c r="F84" s="205"/>
      <c r="G84" s="206"/>
    </row>
    <row r="85" spans="1:8" x14ac:dyDescent="0.2">
      <c r="A85" s="18" t="s">
        <v>20</v>
      </c>
      <c r="B85" s="60"/>
      <c r="C85" s="205"/>
      <c r="D85" s="206"/>
      <c r="E85" s="50"/>
      <c r="F85" s="205"/>
      <c r="G85" s="206"/>
    </row>
    <row r="86" spans="1:8" x14ac:dyDescent="0.2">
      <c r="A86" s="18" t="s">
        <v>99</v>
      </c>
      <c r="B86" s="60"/>
      <c r="C86" s="205"/>
      <c r="D86" s="206"/>
      <c r="E86" s="50"/>
      <c r="F86" s="205"/>
      <c r="G86" s="206"/>
    </row>
    <row r="87" spans="1:8" x14ac:dyDescent="0.2">
      <c r="A87" s="19" t="s">
        <v>100</v>
      </c>
      <c r="B87" s="46"/>
      <c r="C87" s="249"/>
      <c r="D87" s="250"/>
      <c r="E87" s="36"/>
      <c r="F87" s="205"/>
      <c r="G87" s="206"/>
    </row>
    <row r="88" spans="1:8" ht="50" customHeight="1" x14ac:dyDescent="0.2">
      <c r="A88" s="1"/>
      <c r="B88" s="1"/>
      <c r="C88" s="1"/>
      <c r="D88" s="1"/>
      <c r="E88" s="1"/>
      <c r="F88" s="1"/>
      <c r="G88" s="1"/>
    </row>
    <row r="89" spans="1:8" x14ac:dyDescent="0.2">
      <c r="A89" s="3" t="s">
        <v>44</v>
      </c>
      <c r="B89" s="1"/>
      <c r="C89" s="1"/>
      <c r="D89" s="1"/>
      <c r="E89" s="1"/>
      <c r="F89" s="1"/>
      <c r="G89" s="1"/>
    </row>
    <row r="90" spans="1:8" x14ac:dyDescent="0.2">
      <c r="A90" s="264" t="s">
        <v>140</v>
      </c>
      <c r="B90" s="264"/>
      <c r="C90" s="264"/>
      <c r="D90" s="264"/>
      <c r="E90" s="264"/>
      <c r="F90" s="264"/>
      <c r="G90" s="264"/>
    </row>
    <row r="91" spans="1:8" x14ac:dyDescent="0.2">
      <c r="A91" s="264"/>
      <c r="B91" s="264"/>
      <c r="C91" s="264"/>
      <c r="D91" s="264"/>
      <c r="E91" s="264"/>
      <c r="F91" s="264"/>
      <c r="G91" s="264"/>
    </row>
    <row r="92" spans="1:8" ht="16" customHeight="1" x14ac:dyDescent="0.2">
      <c r="A92" s="16" t="s">
        <v>21</v>
      </c>
      <c r="B92" s="252"/>
      <c r="C92" s="253"/>
      <c r="D92" s="1"/>
      <c r="E92" s="1"/>
      <c r="F92" s="1"/>
      <c r="G92" s="1"/>
    </row>
    <row r="93" spans="1:8" x14ac:dyDescent="0.2">
      <c r="A93" s="1"/>
      <c r="B93" s="1"/>
      <c r="C93" s="1"/>
      <c r="D93" s="1"/>
      <c r="E93" s="1"/>
      <c r="F93" s="1"/>
      <c r="G93" s="1"/>
    </row>
    <row r="94" spans="1:8" x14ac:dyDescent="0.2">
      <c r="A94" s="254" t="s">
        <v>141</v>
      </c>
      <c r="B94" s="254"/>
      <c r="C94" s="254"/>
      <c r="D94" s="254"/>
      <c r="E94" s="254"/>
      <c r="F94" s="254"/>
      <c r="G94" s="254"/>
    </row>
    <row r="95" spans="1:8" x14ac:dyDescent="0.2">
      <c r="A95" s="16" t="s">
        <v>21</v>
      </c>
      <c r="B95" s="252"/>
      <c r="C95" s="253"/>
      <c r="D95" s="1"/>
      <c r="E95" s="1"/>
      <c r="F95" s="1"/>
      <c r="G95" s="1"/>
    </row>
    <row r="96" spans="1:8" ht="16" customHeight="1" x14ac:dyDescent="0.2">
      <c r="A96" s="1"/>
      <c r="B96" s="1"/>
      <c r="C96" s="1"/>
      <c r="D96" s="1"/>
      <c r="E96" s="1"/>
      <c r="F96" s="1"/>
      <c r="G96" s="1"/>
    </row>
    <row r="97" spans="1:7" ht="16" customHeight="1" x14ac:dyDescent="0.2">
      <c r="A97" s="209" t="s">
        <v>169</v>
      </c>
      <c r="B97" s="209"/>
      <c r="C97" s="209"/>
      <c r="D97" s="209"/>
      <c r="E97" s="209"/>
      <c r="F97" s="209"/>
      <c r="G97" s="209"/>
    </row>
    <row r="98" spans="1:7" x14ac:dyDescent="0.2">
      <c r="A98" s="1"/>
      <c r="B98" s="17" t="s">
        <v>27</v>
      </c>
      <c r="C98" s="36"/>
      <c r="D98" s="17" t="s">
        <v>30</v>
      </c>
      <c r="E98" s="36"/>
      <c r="F98" s="1"/>
      <c r="G98" s="1"/>
    </row>
    <row r="99" spans="1:7" x14ac:dyDescent="0.2">
      <c r="A99" s="1"/>
      <c r="B99" s="1"/>
      <c r="C99" s="1"/>
      <c r="D99" s="1"/>
      <c r="E99" s="1"/>
      <c r="F99" s="1"/>
      <c r="G99" s="1"/>
    </row>
    <row r="100" spans="1:7" x14ac:dyDescent="0.2">
      <c r="A100" s="209" t="s">
        <v>183</v>
      </c>
      <c r="B100" s="209"/>
      <c r="C100" s="209"/>
      <c r="D100" s="209"/>
      <c r="E100" s="209"/>
      <c r="F100" s="209"/>
      <c r="G100" s="209"/>
    </row>
    <row r="101" spans="1:7" x14ac:dyDescent="0.2">
      <c r="A101" s="1"/>
      <c r="B101" s="17" t="s">
        <v>27</v>
      </c>
      <c r="C101" s="36"/>
      <c r="D101" s="17" t="s">
        <v>30</v>
      </c>
      <c r="E101" s="36"/>
      <c r="F101" s="1"/>
      <c r="G101" s="1"/>
    </row>
    <row r="102" spans="1:7" x14ac:dyDescent="0.2">
      <c r="A102" s="1"/>
      <c r="B102" s="1"/>
      <c r="C102" s="1"/>
      <c r="D102" s="1"/>
      <c r="E102" s="1"/>
      <c r="F102" s="1"/>
      <c r="G102" s="1"/>
    </row>
    <row r="103" spans="1:7" x14ac:dyDescent="0.2">
      <c r="A103" s="209" t="s">
        <v>171</v>
      </c>
      <c r="B103" s="209"/>
      <c r="C103" s="209"/>
      <c r="D103" s="209"/>
      <c r="E103" s="209"/>
      <c r="F103" s="209"/>
      <c r="G103" s="209"/>
    </row>
    <row r="104" spans="1:7" x14ac:dyDescent="0.2">
      <c r="A104" s="209"/>
      <c r="B104" s="209"/>
      <c r="C104" s="209"/>
      <c r="D104" s="209"/>
      <c r="E104" s="209"/>
      <c r="F104" s="209"/>
      <c r="G104" s="209"/>
    </row>
    <row r="105" spans="1:7" x14ac:dyDescent="0.2">
      <c r="A105" s="16" t="s">
        <v>21</v>
      </c>
      <c r="B105" s="220"/>
      <c r="C105" s="221"/>
      <c r="D105" s="1" t="s">
        <v>59</v>
      </c>
      <c r="E105" s="1"/>
      <c r="F105" s="1"/>
      <c r="G105" s="1"/>
    </row>
    <row r="106" spans="1:7" x14ac:dyDescent="0.2">
      <c r="A106" s="1"/>
      <c r="B106" s="1"/>
      <c r="C106" s="1"/>
      <c r="D106" s="1"/>
      <c r="E106" s="1"/>
      <c r="F106" s="1"/>
      <c r="G106" s="1"/>
    </row>
    <row r="107" spans="1:7" x14ac:dyDescent="0.2">
      <c r="A107" s="209" t="s">
        <v>172</v>
      </c>
      <c r="B107" s="209"/>
      <c r="C107" s="209"/>
      <c r="D107" s="209"/>
      <c r="E107" s="209"/>
      <c r="F107" s="209"/>
      <c r="G107" s="209"/>
    </row>
    <row r="108" spans="1:7" x14ac:dyDescent="0.2">
      <c r="A108" s="209"/>
      <c r="B108" s="209"/>
      <c r="C108" s="209"/>
      <c r="D108" s="209"/>
      <c r="E108" s="209"/>
      <c r="F108" s="209"/>
      <c r="G108" s="209"/>
    </row>
    <row r="109" spans="1:7" x14ac:dyDescent="0.2">
      <c r="A109" s="16" t="s">
        <v>21</v>
      </c>
      <c r="B109" s="220"/>
      <c r="C109" s="221"/>
      <c r="D109" s="1" t="s">
        <v>58</v>
      </c>
      <c r="E109" s="1"/>
      <c r="F109" s="1"/>
      <c r="G109" s="1"/>
    </row>
    <row r="110" spans="1:7" x14ac:dyDescent="0.2">
      <c r="A110" s="1"/>
      <c r="B110" s="1"/>
      <c r="C110" s="1"/>
      <c r="D110" s="1"/>
      <c r="E110" s="1"/>
      <c r="F110" s="1"/>
      <c r="G110" s="1"/>
    </row>
    <row r="111" spans="1:7" x14ac:dyDescent="0.2">
      <c r="A111" s="3" t="s">
        <v>180</v>
      </c>
      <c r="B111" s="1"/>
      <c r="C111" s="1"/>
      <c r="D111" s="1"/>
      <c r="E111" s="1"/>
      <c r="F111" s="1"/>
      <c r="G111" s="1"/>
    </row>
    <row r="112" spans="1:7" s="10" customFormat="1" ht="16" customHeight="1" x14ac:dyDescent="0.2">
      <c r="A112" s="209" t="s">
        <v>184</v>
      </c>
      <c r="B112" s="209"/>
      <c r="C112" s="209"/>
      <c r="D112" s="209"/>
      <c r="E112" s="209"/>
      <c r="F112" s="209"/>
      <c r="G112" s="209"/>
    </row>
    <row r="113" spans="1:8" x14ac:dyDescent="0.2">
      <c r="A113" s="209"/>
      <c r="B113" s="209"/>
      <c r="C113" s="209"/>
      <c r="D113" s="209"/>
      <c r="E113" s="209"/>
      <c r="F113" s="209"/>
      <c r="G113" s="209"/>
    </row>
    <row r="114" spans="1:8" s="11" customFormat="1" x14ac:dyDescent="0.2">
      <c r="A114" s="209"/>
      <c r="B114" s="209"/>
      <c r="C114" s="209"/>
      <c r="D114" s="209"/>
      <c r="E114" s="209"/>
      <c r="F114" s="209"/>
      <c r="G114" s="209"/>
    </row>
    <row r="115" spans="1:8" x14ac:dyDescent="0.2">
      <c r="A115" s="1"/>
      <c r="B115" s="56"/>
      <c r="C115" s="216" t="s">
        <v>72</v>
      </c>
      <c r="D115" s="216"/>
      <c r="E115" s="216"/>
      <c r="F115" s="1"/>
      <c r="G115" s="1"/>
    </row>
    <row r="116" spans="1:8" x14ac:dyDescent="0.2">
      <c r="A116" s="3"/>
      <c r="B116" s="64" t="s">
        <v>142</v>
      </c>
      <c r="C116" s="218" t="s">
        <v>145</v>
      </c>
      <c r="D116" s="218"/>
      <c r="E116" s="65" t="s">
        <v>146</v>
      </c>
      <c r="F116" s="56"/>
      <c r="G116" s="56"/>
      <c r="H116" t="s">
        <v>61</v>
      </c>
    </row>
    <row r="117" spans="1:8" ht="19" x14ac:dyDescent="0.25">
      <c r="A117" s="66" t="s">
        <v>144</v>
      </c>
      <c r="B117" s="16" t="s">
        <v>68</v>
      </c>
      <c r="C117" s="200"/>
      <c r="D117" s="201"/>
      <c r="E117" s="47"/>
      <c r="F117" s="2" t="s">
        <v>71</v>
      </c>
      <c r="G117" s="2"/>
      <c r="H117" t="s">
        <v>62</v>
      </c>
    </row>
    <row r="118" spans="1:8" ht="19" x14ac:dyDescent="0.25">
      <c r="A118" s="66" t="s">
        <v>182</v>
      </c>
      <c r="B118" s="16" t="s">
        <v>69</v>
      </c>
      <c r="C118" s="200"/>
      <c r="D118" s="201"/>
      <c r="E118" s="47"/>
      <c r="F118" s="2" t="s">
        <v>71</v>
      </c>
      <c r="G118" s="2"/>
    </row>
    <row r="119" spans="1:8" ht="19" x14ac:dyDescent="0.25">
      <c r="A119" s="1"/>
      <c r="B119" s="16" t="s">
        <v>70</v>
      </c>
      <c r="C119" s="200"/>
      <c r="D119" s="201"/>
      <c r="E119" s="47"/>
      <c r="F119" s="2" t="s">
        <v>71</v>
      </c>
      <c r="G119" s="2"/>
    </row>
    <row r="120" spans="1:8" ht="19" x14ac:dyDescent="0.25">
      <c r="A120" s="16"/>
      <c r="B120" s="14" t="s">
        <v>181</v>
      </c>
      <c r="C120" s="200"/>
      <c r="D120" s="201"/>
      <c r="E120" s="47"/>
      <c r="F120" s="2" t="s">
        <v>71</v>
      </c>
      <c r="G120" s="2"/>
    </row>
    <row r="121" spans="1:8" x14ac:dyDescent="0.2">
      <c r="A121" s="1"/>
      <c r="B121" s="1"/>
      <c r="C121" s="1"/>
      <c r="D121" s="1"/>
      <c r="E121" s="1"/>
      <c r="F121" s="1"/>
      <c r="G121" s="1"/>
    </row>
    <row r="122" spans="1:8" x14ac:dyDescent="0.2">
      <c r="A122" s="209" t="s">
        <v>185</v>
      </c>
      <c r="B122" s="209"/>
      <c r="C122" s="209"/>
      <c r="D122" s="209"/>
      <c r="E122" s="209"/>
      <c r="F122" s="209"/>
      <c r="G122" s="209"/>
    </row>
    <row r="123" spans="1:8" s="11" customFormat="1" x14ac:dyDescent="0.2">
      <c r="A123" s="209"/>
      <c r="B123" s="209"/>
      <c r="C123" s="209"/>
      <c r="D123" s="209"/>
      <c r="E123" s="209"/>
      <c r="F123" s="209"/>
      <c r="G123" s="209"/>
    </row>
    <row r="124" spans="1:8" s="10" customFormat="1" x14ac:dyDescent="0.2">
      <c r="A124" s="209"/>
      <c r="B124" s="209"/>
      <c r="C124" s="209"/>
      <c r="D124" s="209"/>
      <c r="E124" s="209"/>
      <c r="F124" s="209"/>
      <c r="G124" s="209"/>
    </row>
    <row r="125" spans="1:8" x14ac:dyDescent="0.2">
      <c r="A125" s="53"/>
      <c r="B125" s="64" t="s">
        <v>142</v>
      </c>
      <c r="C125" s="203" t="s">
        <v>145</v>
      </c>
      <c r="D125" s="204"/>
      <c r="E125" s="204"/>
      <c r="F125" s="207" t="s">
        <v>146</v>
      </c>
      <c r="G125" s="208"/>
    </row>
    <row r="126" spans="1:8" s="11" customFormat="1" x14ac:dyDescent="0.2">
      <c r="A126" s="1"/>
      <c r="B126" s="1"/>
      <c r="C126" s="214" t="s">
        <v>73</v>
      </c>
      <c r="D126" s="215"/>
      <c r="E126" s="68" t="s">
        <v>74</v>
      </c>
      <c r="F126" s="70" t="s">
        <v>73</v>
      </c>
      <c r="G126" s="35" t="s">
        <v>74</v>
      </c>
    </row>
    <row r="127" spans="1:8" x14ac:dyDescent="0.2">
      <c r="A127" s="1"/>
      <c r="B127" s="3"/>
      <c r="C127" s="211" t="s">
        <v>0</v>
      </c>
      <c r="D127" s="212"/>
      <c r="E127" s="212"/>
      <c r="F127" s="212"/>
      <c r="G127" s="213"/>
    </row>
    <row r="128" spans="1:8" x14ac:dyDescent="0.2">
      <c r="A128" s="66" t="s">
        <v>144</v>
      </c>
      <c r="B128" s="14" t="s">
        <v>68</v>
      </c>
      <c r="C128" s="202"/>
      <c r="D128" s="202"/>
      <c r="E128" s="48"/>
      <c r="F128" s="69"/>
      <c r="G128" s="67"/>
    </row>
    <row r="129" spans="1:7" x14ac:dyDescent="0.2">
      <c r="A129" s="66" t="s">
        <v>182</v>
      </c>
      <c r="B129" s="14" t="s">
        <v>69</v>
      </c>
      <c r="C129" s="202"/>
      <c r="D129" s="202"/>
      <c r="E129" s="48"/>
      <c r="F129" s="69"/>
      <c r="G129" s="67"/>
    </row>
    <row r="130" spans="1:7" x14ac:dyDescent="0.2">
      <c r="A130" s="1"/>
      <c r="B130" s="14" t="s">
        <v>70</v>
      </c>
      <c r="C130" s="202"/>
      <c r="D130" s="202"/>
      <c r="E130" s="48"/>
      <c r="F130" s="69"/>
      <c r="G130" s="67"/>
    </row>
    <row r="131" spans="1:7" x14ac:dyDescent="0.2">
      <c r="A131" s="217" t="s">
        <v>181</v>
      </c>
      <c r="B131" s="217"/>
      <c r="C131" s="202"/>
      <c r="D131" s="202"/>
      <c r="E131" s="48"/>
      <c r="F131" s="69"/>
      <c r="G131" s="67"/>
    </row>
    <row r="132" spans="1:7" ht="22" customHeight="1" x14ac:dyDescent="0.2">
      <c r="A132" s="1"/>
      <c r="B132" s="1"/>
      <c r="C132" s="1"/>
      <c r="D132" s="1"/>
      <c r="E132" s="1"/>
      <c r="F132" s="1"/>
      <c r="G132" s="1"/>
    </row>
    <row r="133" spans="1:7" x14ac:dyDescent="0.2">
      <c r="A133" s="27" t="s">
        <v>188</v>
      </c>
      <c r="B133" s="23"/>
      <c r="C133" s="23"/>
      <c r="D133" s="23"/>
      <c r="E133" s="23"/>
      <c r="F133" s="23"/>
      <c r="G133" s="23"/>
    </row>
    <row r="134" spans="1:7" ht="16" customHeight="1" x14ac:dyDescent="0.2">
      <c r="A134" s="210" t="s">
        <v>189</v>
      </c>
      <c r="B134" s="210"/>
      <c r="C134" s="210"/>
      <c r="D134" s="210"/>
      <c r="E134" s="210"/>
      <c r="F134" s="210"/>
      <c r="G134" s="210"/>
    </row>
    <row r="135" spans="1:7" x14ac:dyDescent="0.2">
      <c r="A135" s="210"/>
      <c r="B135" s="210"/>
      <c r="C135" s="210"/>
      <c r="D135" s="210"/>
      <c r="E135" s="210"/>
      <c r="F135" s="210"/>
      <c r="G135" s="210"/>
    </row>
    <row r="136" spans="1:7" s="10" customFormat="1" x14ac:dyDescent="0.2">
      <c r="A136" s="4"/>
      <c r="B136" s="4"/>
      <c r="C136" s="4"/>
      <c r="D136" s="4"/>
      <c r="E136" s="4"/>
      <c r="F136" s="4"/>
      <c r="G136" s="4"/>
    </row>
    <row r="137" spans="1:7" x14ac:dyDescent="0.2">
      <c r="A137" s="209" t="s">
        <v>186</v>
      </c>
      <c r="B137" s="209"/>
      <c r="C137" s="209"/>
      <c r="D137" s="209"/>
      <c r="E137" s="209"/>
      <c r="F137" s="209"/>
      <c r="G137" s="209"/>
    </row>
    <row r="138" spans="1:7" x14ac:dyDescent="0.2">
      <c r="A138" s="209"/>
      <c r="B138" s="209"/>
      <c r="C138" s="209"/>
      <c r="D138" s="209"/>
      <c r="E138" s="209"/>
      <c r="F138" s="209"/>
      <c r="G138" s="209"/>
    </row>
    <row r="139" spans="1:7" x14ac:dyDescent="0.2">
      <c r="A139" s="56"/>
      <c r="B139" s="56"/>
      <c r="C139" s="216" t="s">
        <v>72</v>
      </c>
      <c r="D139" s="216"/>
      <c r="E139" s="216"/>
      <c r="F139" s="56"/>
      <c r="G139" s="1"/>
    </row>
    <row r="140" spans="1:7" x14ac:dyDescent="0.2">
      <c r="A140" s="3"/>
      <c r="B140" s="64" t="s">
        <v>142</v>
      </c>
      <c r="C140" s="218" t="s">
        <v>145</v>
      </c>
      <c r="D140" s="218"/>
      <c r="E140" s="65" t="s">
        <v>146</v>
      </c>
      <c r="F140" s="56"/>
      <c r="G140" s="1"/>
    </row>
    <row r="141" spans="1:7" ht="19" x14ac:dyDescent="0.25">
      <c r="A141" s="66" t="s">
        <v>144</v>
      </c>
      <c r="B141" s="55" t="s">
        <v>68</v>
      </c>
      <c r="C141" s="200"/>
      <c r="D141" s="201"/>
      <c r="E141" s="47"/>
      <c r="F141" s="2" t="s">
        <v>71</v>
      </c>
      <c r="G141" s="1"/>
    </row>
    <row r="142" spans="1:7" ht="19" x14ac:dyDescent="0.25">
      <c r="A142" s="66" t="s">
        <v>143</v>
      </c>
      <c r="B142" s="55" t="s">
        <v>69</v>
      </c>
      <c r="C142" s="200"/>
      <c r="D142" s="201"/>
      <c r="E142" s="47"/>
      <c r="F142" s="2" t="s">
        <v>71</v>
      </c>
      <c r="G142" s="1"/>
    </row>
    <row r="143" spans="1:7" ht="19" x14ac:dyDescent="0.25">
      <c r="A143" s="56"/>
      <c r="B143" s="55" t="s">
        <v>70</v>
      </c>
      <c r="C143" s="200"/>
      <c r="D143" s="201"/>
      <c r="E143" s="47"/>
      <c r="F143" s="2" t="s">
        <v>71</v>
      </c>
      <c r="G143" s="1"/>
    </row>
    <row r="144" spans="1:7" ht="19" x14ac:dyDescent="0.25">
      <c r="A144" s="55"/>
      <c r="B144" s="54" t="s">
        <v>181</v>
      </c>
      <c r="C144" s="200"/>
      <c r="D144" s="201"/>
      <c r="E144" s="47"/>
      <c r="F144" s="2" t="s">
        <v>71</v>
      </c>
      <c r="G144" s="1"/>
    </row>
    <row r="145" spans="1:7" s="10" customFormat="1" x14ac:dyDescent="0.2">
      <c r="A145" s="4"/>
      <c r="B145" s="4"/>
      <c r="C145" s="4"/>
      <c r="D145" s="4"/>
      <c r="E145" s="4"/>
      <c r="F145" s="4"/>
      <c r="G145" s="4"/>
    </row>
    <row r="146" spans="1:7" s="11" customFormat="1" ht="16" customHeight="1" x14ac:dyDescent="0.2">
      <c r="A146" s="209" t="s">
        <v>187</v>
      </c>
      <c r="B146" s="209"/>
      <c r="C146" s="209"/>
      <c r="D146" s="209"/>
      <c r="E146" s="209"/>
      <c r="F146" s="209"/>
      <c r="G146" s="209"/>
    </row>
    <row r="147" spans="1:7" x14ac:dyDescent="0.2">
      <c r="A147" s="209"/>
      <c r="B147" s="209"/>
      <c r="C147" s="209"/>
      <c r="D147" s="209"/>
      <c r="E147" s="209"/>
      <c r="F147" s="209"/>
      <c r="G147" s="209"/>
    </row>
    <row r="148" spans="1:7" s="11" customFormat="1" x14ac:dyDescent="0.2">
      <c r="A148" s="209"/>
      <c r="B148" s="209"/>
      <c r="C148" s="209"/>
      <c r="D148" s="209"/>
      <c r="E148" s="209"/>
      <c r="F148" s="209"/>
      <c r="G148" s="209"/>
    </row>
    <row r="149" spans="1:7" x14ac:dyDescent="0.2">
      <c r="A149" s="53"/>
      <c r="B149" s="64" t="s">
        <v>142</v>
      </c>
      <c r="C149" s="203" t="s">
        <v>145</v>
      </c>
      <c r="D149" s="204"/>
      <c r="E149" s="204"/>
      <c r="F149" s="207" t="s">
        <v>146</v>
      </c>
      <c r="G149" s="208"/>
    </row>
    <row r="150" spans="1:7" x14ac:dyDescent="0.2">
      <c r="A150" s="56"/>
      <c r="B150" s="56"/>
      <c r="C150" s="214" t="s">
        <v>73</v>
      </c>
      <c r="D150" s="215"/>
      <c r="E150" s="68" t="s">
        <v>74</v>
      </c>
      <c r="F150" s="70" t="s">
        <v>73</v>
      </c>
      <c r="G150" s="35" t="s">
        <v>74</v>
      </c>
    </row>
    <row r="151" spans="1:7" x14ac:dyDescent="0.2">
      <c r="A151" s="56"/>
      <c r="B151" s="3"/>
      <c r="C151" s="211" t="s">
        <v>0</v>
      </c>
      <c r="D151" s="212"/>
      <c r="E151" s="212"/>
      <c r="F151" s="212"/>
      <c r="G151" s="213"/>
    </row>
    <row r="152" spans="1:7" x14ac:dyDescent="0.2">
      <c r="A152" s="66" t="s">
        <v>144</v>
      </c>
      <c r="B152" s="54" t="s">
        <v>68</v>
      </c>
      <c r="C152" s="202"/>
      <c r="D152" s="202"/>
      <c r="E152" s="48"/>
      <c r="F152" s="69"/>
      <c r="G152" s="67"/>
    </row>
    <row r="153" spans="1:7" x14ac:dyDescent="0.2">
      <c r="A153" s="66" t="s">
        <v>143</v>
      </c>
      <c r="B153" s="54" t="s">
        <v>69</v>
      </c>
      <c r="C153" s="202"/>
      <c r="D153" s="202"/>
      <c r="E153" s="48"/>
      <c r="F153" s="69"/>
      <c r="G153" s="67"/>
    </row>
    <row r="154" spans="1:7" x14ac:dyDescent="0.2">
      <c r="A154" s="56"/>
      <c r="B154" s="54" t="s">
        <v>70</v>
      </c>
      <c r="C154" s="202"/>
      <c r="D154" s="202"/>
      <c r="E154" s="48"/>
      <c r="F154" s="69"/>
      <c r="G154" s="67"/>
    </row>
    <row r="155" spans="1:7" x14ac:dyDescent="0.2">
      <c r="A155" s="217" t="s">
        <v>75</v>
      </c>
      <c r="B155" s="217"/>
      <c r="C155" s="202"/>
      <c r="D155" s="202"/>
      <c r="E155" s="48"/>
      <c r="F155" s="69"/>
      <c r="G155" s="67"/>
    </row>
    <row r="156" spans="1:7" x14ac:dyDescent="0.2">
      <c r="A156" s="4"/>
      <c r="B156" s="56"/>
      <c r="C156" s="56"/>
      <c r="D156" s="56"/>
      <c r="E156" s="56"/>
      <c r="F156" s="56"/>
      <c r="G156" s="56"/>
    </row>
    <row r="157" spans="1:7" ht="16" customHeight="1" x14ac:dyDescent="0.2">
      <c r="A157" s="27" t="s">
        <v>76</v>
      </c>
      <c r="B157" s="23"/>
      <c r="C157" s="23"/>
      <c r="D157" s="23"/>
      <c r="E157" s="23"/>
      <c r="F157" s="23"/>
      <c r="G157" s="23"/>
    </row>
    <row r="158" spans="1:7" x14ac:dyDescent="0.2">
      <c r="A158" s="209" t="s">
        <v>190</v>
      </c>
      <c r="B158" s="209"/>
      <c r="C158" s="209"/>
      <c r="D158" s="209"/>
      <c r="E158" s="209"/>
      <c r="F158" s="209"/>
      <c r="G158" s="209"/>
    </row>
    <row r="159" spans="1:7" x14ac:dyDescent="0.2">
      <c r="A159" s="209"/>
      <c r="B159" s="209"/>
      <c r="C159" s="209"/>
      <c r="D159" s="209"/>
      <c r="E159" s="209"/>
      <c r="F159" s="209"/>
      <c r="G159" s="209"/>
    </row>
    <row r="160" spans="1:7" x14ac:dyDescent="0.2">
      <c r="A160" s="16" t="s">
        <v>21</v>
      </c>
      <c r="B160" s="49"/>
      <c r="C160" s="1"/>
      <c r="D160" s="1"/>
      <c r="E160" s="1"/>
      <c r="F160" s="1"/>
      <c r="G160" s="1"/>
    </row>
    <row r="161" spans="1:8" x14ac:dyDescent="0.2">
      <c r="A161" s="209" t="s">
        <v>191</v>
      </c>
      <c r="B161" s="209"/>
      <c r="C161" s="209"/>
      <c r="D161" s="209"/>
      <c r="E161" s="209"/>
      <c r="F161" s="209"/>
      <c r="G161" s="209"/>
    </row>
    <row r="162" spans="1:8" x14ac:dyDescent="0.2">
      <c r="A162" s="209"/>
      <c r="B162" s="209"/>
      <c r="C162" s="209"/>
      <c r="D162" s="209"/>
      <c r="E162" s="209"/>
      <c r="F162" s="209"/>
      <c r="G162" s="209"/>
      <c r="H162" t="s">
        <v>79</v>
      </c>
    </row>
    <row r="163" spans="1:8" x14ac:dyDescent="0.2">
      <c r="A163" s="265" t="s">
        <v>1</v>
      </c>
      <c r="B163" s="265"/>
      <c r="C163" s="265"/>
      <c r="D163" s="265"/>
      <c r="E163" s="265" t="s">
        <v>2</v>
      </c>
      <c r="F163" s="265"/>
      <c r="G163" s="1"/>
      <c r="H163" t="s">
        <v>78</v>
      </c>
    </row>
    <row r="164" spans="1:8" x14ac:dyDescent="0.2">
      <c r="A164" s="255"/>
      <c r="B164" s="255"/>
      <c r="C164" s="255"/>
      <c r="D164" s="255"/>
      <c r="E164" s="258"/>
      <c r="F164" s="258"/>
      <c r="G164" s="1"/>
      <c r="H164" t="s">
        <v>80</v>
      </c>
    </row>
    <row r="165" spans="1:8" x14ac:dyDescent="0.2">
      <c r="A165" s="255"/>
      <c r="B165" s="255"/>
      <c r="C165" s="255"/>
      <c r="D165" s="255"/>
      <c r="E165" s="258"/>
      <c r="F165" s="258"/>
      <c r="G165" s="1"/>
    </row>
    <row r="166" spans="1:8" x14ac:dyDescent="0.2">
      <c r="A166" s="255"/>
      <c r="B166" s="255"/>
      <c r="C166" s="255"/>
      <c r="D166" s="255"/>
      <c r="E166" s="258"/>
      <c r="F166" s="258"/>
      <c r="G166" s="1"/>
      <c r="H166" t="s">
        <v>61</v>
      </c>
    </row>
    <row r="167" spans="1:8" x14ac:dyDescent="0.2">
      <c r="A167" s="255"/>
      <c r="B167" s="255"/>
      <c r="C167" s="255"/>
      <c r="D167" s="255"/>
      <c r="E167" s="256"/>
      <c r="F167" s="257"/>
      <c r="G167" s="1"/>
      <c r="H167" t="s">
        <v>62</v>
      </c>
    </row>
    <row r="168" spans="1:8" x14ac:dyDescent="0.2">
      <c r="A168" s="255"/>
      <c r="B168" s="255"/>
      <c r="C168" s="255"/>
      <c r="D168" s="255"/>
      <c r="E168" s="256"/>
      <c r="F168" s="257"/>
      <c r="G168" s="1"/>
    </row>
    <row r="169" spans="1:8" x14ac:dyDescent="0.2">
      <c r="A169" s="1"/>
      <c r="B169" s="1"/>
      <c r="C169" s="1"/>
      <c r="D169" s="1"/>
      <c r="E169" s="1"/>
      <c r="F169" s="1"/>
      <c r="G169" s="1"/>
      <c r="H169" t="s">
        <v>87</v>
      </c>
    </row>
    <row r="170" spans="1:8" x14ac:dyDescent="0.2">
      <c r="A170" s="209" t="s">
        <v>192</v>
      </c>
      <c r="B170" s="209"/>
      <c r="C170" s="209"/>
      <c r="D170" s="209"/>
      <c r="E170" s="209"/>
      <c r="F170" s="209"/>
      <c r="G170" s="209"/>
      <c r="H170" t="s">
        <v>88</v>
      </c>
    </row>
    <row r="171" spans="1:8" x14ac:dyDescent="0.2">
      <c r="A171" s="209"/>
      <c r="B171" s="209"/>
      <c r="C171" s="209"/>
      <c r="D171" s="209"/>
      <c r="E171" s="209"/>
      <c r="F171" s="209"/>
      <c r="G171" s="209"/>
      <c r="H171" t="s">
        <v>89</v>
      </c>
    </row>
    <row r="172" spans="1:8" x14ac:dyDescent="0.2">
      <c r="A172" s="16" t="s">
        <v>21</v>
      </c>
      <c r="B172" s="49"/>
      <c r="C172" s="1"/>
      <c r="D172" s="1"/>
      <c r="E172" s="1"/>
      <c r="F172" s="1"/>
      <c r="G172" s="1"/>
    </row>
    <row r="173" spans="1:8" x14ac:dyDescent="0.2">
      <c r="A173" s="209" t="s">
        <v>77</v>
      </c>
      <c r="B173" s="209"/>
      <c r="C173" s="209"/>
      <c r="D173" s="209"/>
      <c r="E173" s="209"/>
      <c r="F173" s="209"/>
      <c r="G173" s="209"/>
      <c r="H173" s="20">
        <v>0</v>
      </c>
    </row>
    <row r="174" spans="1:8" x14ac:dyDescent="0.2">
      <c r="A174" s="276"/>
      <c r="B174" s="277"/>
      <c r="C174" s="277"/>
      <c r="D174" s="277"/>
      <c r="E174" s="277"/>
      <c r="F174" s="277"/>
      <c r="G174" s="278"/>
      <c r="H174" t="s">
        <v>90</v>
      </c>
    </row>
    <row r="175" spans="1:8" x14ac:dyDescent="0.2">
      <c r="A175" s="279"/>
      <c r="B175" s="280"/>
      <c r="C175" s="280"/>
      <c r="D175" s="280"/>
      <c r="E175" s="280"/>
      <c r="F175" s="280"/>
      <c r="G175" s="281"/>
      <c r="H175" t="s">
        <v>91</v>
      </c>
    </row>
    <row r="176" spans="1:8" ht="26" customHeight="1" x14ac:dyDescent="0.2">
      <c r="A176" s="1"/>
      <c r="B176" s="1"/>
      <c r="C176" s="1"/>
      <c r="D176" s="1"/>
      <c r="E176" s="1"/>
      <c r="F176" s="1"/>
      <c r="G176" s="1"/>
      <c r="H176" t="s">
        <v>92</v>
      </c>
    </row>
    <row r="177" spans="1:8" ht="24" customHeight="1" x14ac:dyDescent="0.2">
      <c r="A177" s="27" t="s">
        <v>153</v>
      </c>
      <c r="B177" s="23"/>
      <c r="C177" s="23"/>
      <c r="D177" s="23"/>
      <c r="E177" s="23"/>
      <c r="F177" s="23"/>
      <c r="G177" s="23"/>
      <c r="H177" t="s">
        <v>93</v>
      </c>
    </row>
    <row r="178" spans="1:8" ht="16" customHeight="1" x14ac:dyDescent="0.2">
      <c r="A178" s="209" t="s">
        <v>158</v>
      </c>
      <c r="B178" s="209"/>
      <c r="C178" s="209"/>
      <c r="D178" s="209"/>
      <c r="E178" s="209"/>
      <c r="F178" s="209"/>
      <c r="G178" s="209"/>
      <c r="H178" s="20">
        <v>1</v>
      </c>
    </row>
    <row r="179" spans="1:8" s="11" customFormat="1" ht="16" customHeight="1" x14ac:dyDescent="0.2">
      <c r="A179" s="209"/>
      <c r="B179" s="209"/>
      <c r="C179" s="209"/>
      <c r="D179" s="209"/>
      <c r="E179" s="209"/>
      <c r="F179" s="209"/>
      <c r="G179" s="209"/>
    </row>
    <row r="180" spans="1:8" ht="16" customHeight="1" x14ac:dyDescent="0.2">
      <c r="A180" s="260" t="s">
        <v>160</v>
      </c>
      <c r="B180" s="260"/>
      <c r="C180" s="260"/>
      <c r="D180" s="261"/>
      <c r="E180" s="261"/>
      <c r="F180" s="262" t="s">
        <v>81</v>
      </c>
      <c r="G180" s="262"/>
    </row>
    <row r="181" spans="1:8" x14ac:dyDescent="0.2">
      <c r="A181" s="260" t="s">
        <v>193</v>
      </c>
      <c r="B181" s="260"/>
      <c r="C181" s="260"/>
      <c r="D181" s="261"/>
      <c r="E181" s="261"/>
      <c r="F181" s="262" t="s">
        <v>81</v>
      </c>
      <c r="G181" s="262"/>
    </row>
    <row r="182" spans="1:8" x14ac:dyDescent="0.2">
      <c r="A182" s="263" t="s">
        <v>147</v>
      </c>
      <c r="B182" s="263"/>
      <c r="C182" s="263"/>
      <c r="D182" s="261"/>
      <c r="E182" s="261"/>
      <c r="F182" s="262" t="s">
        <v>81</v>
      </c>
      <c r="G182" s="262"/>
    </row>
    <row r="183" spans="1:8" s="11" customFormat="1" x14ac:dyDescent="0.2">
      <c r="A183" s="56" t="s">
        <v>154</v>
      </c>
      <c r="B183" s="56"/>
      <c r="C183" s="56"/>
      <c r="D183" s="56"/>
      <c r="E183" s="56"/>
      <c r="F183" s="56"/>
      <c r="G183" s="56"/>
    </row>
    <row r="184" spans="1:8" s="11" customFormat="1" x14ac:dyDescent="0.2">
      <c r="A184" s="57" t="s">
        <v>155</v>
      </c>
      <c r="B184" s="57"/>
      <c r="C184" s="57"/>
      <c r="D184" s="57"/>
      <c r="E184" s="57"/>
      <c r="F184" s="75"/>
      <c r="G184" s="57"/>
    </row>
    <row r="185" spans="1:8" s="11" customFormat="1" x14ac:dyDescent="0.2">
      <c r="A185" s="56"/>
      <c r="B185" s="56"/>
      <c r="C185" s="56"/>
      <c r="D185" s="56"/>
      <c r="E185" s="56"/>
      <c r="F185" s="56"/>
      <c r="G185" s="56"/>
    </row>
    <row r="186" spans="1:8" x14ac:dyDescent="0.2">
      <c r="A186" s="209" t="s">
        <v>161</v>
      </c>
      <c r="B186" s="209"/>
      <c r="C186" s="209"/>
      <c r="D186" s="209"/>
      <c r="E186" s="209"/>
      <c r="F186" s="209"/>
      <c r="G186" s="209"/>
    </row>
    <row r="187" spans="1:8" s="11" customFormat="1" x14ac:dyDescent="0.2">
      <c r="A187" s="209"/>
      <c r="B187" s="209"/>
      <c r="C187" s="209"/>
      <c r="D187" s="209"/>
      <c r="E187" s="209"/>
      <c r="F187" s="209"/>
      <c r="G187" s="209"/>
    </row>
    <row r="188" spans="1:8" s="11" customFormat="1" x14ac:dyDescent="0.2">
      <c r="A188" s="259" t="s">
        <v>82</v>
      </c>
      <c r="B188" s="259"/>
      <c r="C188" s="36"/>
      <c r="D188" s="1"/>
      <c r="E188" s="259" t="s">
        <v>95</v>
      </c>
      <c r="F188" s="259"/>
      <c r="G188" s="50"/>
    </row>
    <row r="189" spans="1:8" x14ac:dyDescent="0.2">
      <c r="A189" s="259" t="s">
        <v>83</v>
      </c>
      <c r="B189" s="259"/>
      <c r="C189" s="36"/>
      <c r="D189" s="1"/>
      <c r="E189" s="259" t="s">
        <v>85</v>
      </c>
      <c r="F189" s="259"/>
      <c r="G189" s="50"/>
    </row>
    <row r="190" spans="1:8" x14ac:dyDescent="0.2">
      <c r="A190" s="259" t="s">
        <v>86</v>
      </c>
      <c r="B190" s="259"/>
      <c r="C190" s="36"/>
      <c r="D190" s="1"/>
      <c r="E190" s="259" t="s">
        <v>84</v>
      </c>
      <c r="F190" s="259"/>
      <c r="G190" s="50"/>
    </row>
    <row r="191" spans="1:8" x14ac:dyDescent="0.2">
      <c r="A191" s="259" t="s">
        <v>194</v>
      </c>
      <c r="B191" s="259"/>
      <c r="C191" s="50"/>
      <c r="D191" s="1"/>
      <c r="E191" s="56"/>
      <c r="F191" s="56"/>
      <c r="G191" s="56"/>
    </row>
    <row r="192" spans="1:8" x14ac:dyDescent="0.2">
      <c r="A192" s="56"/>
      <c r="B192" s="56"/>
      <c r="C192" s="56"/>
      <c r="D192" s="1"/>
      <c r="E192" s="56"/>
      <c r="F192" s="56"/>
      <c r="G192" s="56"/>
    </row>
    <row r="193" spans="1:7" x14ac:dyDescent="0.2">
      <c r="A193" s="209" t="s">
        <v>150</v>
      </c>
      <c r="B193" s="209"/>
      <c r="C193" s="209"/>
      <c r="D193" s="209"/>
      <c r="E193" s="209"/>
      <c r="F193" s="209"/>
      <c r="G193" s="209"/>
    </row>
    <row r="194" spans="1:7" x14ac:dyDescent="0.2">
      <c r="A194" s="209"/>
      <c r="B194" s="209"/>
      <c r="C194" s="209"/>
      <c r="D194" s="209"/>
      <c r="E194" s="209"/>
      <c r="F194" s="209"/>
      <c r="G194" s="209"/>
    </row>
    <row r="195" spans="1:7" x14ac:dyDescent="0.2">
      <c r="A195" s="16" t="s">
        <v>21</v>
      </c>
      <c r="B195" s="49"/>
      <c r="C195" s="1"/>
      <c r="D195" s="1"/>
      <c r="E195" s="1"/>
      <c r="F195" s="1"/>
      <c r="G195" s="1"/>
    </row>
    <row r="196" spans="1:7" x14ac:dyDescent="0.2">
      <c r="A196" s="209" t="s">
        <v>94</v>
      </c>
      <c r="B196" s="209"/>
      <c r="C196" s="209"/>
      <c r="D196" s="209"/>
      <c r="E196" s="209"/>
      <c r="F196" s="209"/>
      <c r="G196" s="209"/>
    </row>
    <row r="197" spans="1:7" x14ac:dyDescent="0.2">
      <c r="A197" s="209"/>
      <c r="B197" s="209"/>
      <c r="C197" s="209"/>
      <c r="D197" s="209"/>
      <c r="E197" s="209"/>
      <c r="F197" s="209"/>
      <c r="G197" s="209"/>
    </row>
    <row r="198" spans="1:7" x14ac:dyDescent="0.2">
      <c r="A198" s="16" t="s">
        <v>21</v>
      </c>
      <c r="B198" s="49"/>
      <c r="C198" s="29"/>
      <c r="D198" s="29"/>
      <c r="E198" s="29"/>
      <c r="F198" s="29"/>
      <c r="G198" s="6"/>
    </row>
    <row r="199" spans="1:7" x14ac:dyDescent="0.2">
      <c r="A199" s="1"/>
      <c r="B199" s="1"/>
      <c r="C199" s="1"/>
      <c r="D199" s="1"/>
      <c r="E199" s="1"/>
      <c r="F199" s="1"/>
      <c r="G199" s="1"/>
    </row>
    <row r="200" spans="1:7" x14ac:dyDescent="0.2">
      <c r="A200" s="209" t="s">
        <v>159</v>
      </c>
      <c r="B200" s="209"/>
      <c r="C200" s="209"/>
      <c r="D200" s="209"/>
      <c r="E200" s="209"/>
      <c r="F200" s="209"/>
      <c r="G200" s="209"/>
    </row>
    <row r="201" spans="1:7" ht="16" customHeight="1" x14ac:dyDescent="0.2">
      <c r="A201" s="209"/>
      <c r="B201" s="209"/>
      <c r="C201" s="209"/>
      <c r="D201" s="209"/>
      <c r="E201" s="209"/>
      <c r="F201" s="209"/>
      <c r="G201" s="209"/>
    </row>
    <row r="202" spans="1:7" ht="16" customHeight="1" x14ac:dyDescent="0.2">
      <c r="A202" s="260" t="s">
        <v>160</v>
      </c>
      <c r="B202" s="260"/>
      <c r="C202" s="260"/>
      <c r="D202" s="261"/>
      <c r="E202" s="261"/>
      <c r="F202" s="262" t="s">
        <v>81</v>
      </c>
      <c r="G202" s="262"/>
    </row>
    <row r="203" spans="1:7" x14ac:dyDescent="0.2">
      <c r="A203" s="260" t="s">
        <v>193</v>
      </c>
      <c r="B203" s="260"/>
      <c r="C203" s="260"/>
      <c r="D203" s="261"/>
      <c r="E203" s="261"/>
      <c r="F203" s="262" t="s">
        <v>81</v>
      </c>
      <c r="G203" s="262"/>
    </row>
    <row r="204" spans="1:7" x14ac:dyDescent="0.2">
      <c r="A204" s="263" t="s">
        <v>147</v>
      </c>
      <c r="B204" s="263"/>
      <c r="C204" s="263"/>
      <c r="D204" s="261"/>
      <c r="E204" s="261"/>
      <c r="F204" s="262" t="s">
        <v>81</v>
      </c>
      <c r="G204" s="262"/>
    </row>
    <row r="205" spans="1:7" x14ac:dyDescent="0.2">
      <c r="A205" s="57" t="s">
        <v>154</v>
      </c>
      <c r="B205" s="57"/>
      <c r="C205" s="57"/>
      <c r="D205" s="57"/>
      <c r="E205" s="57"/>
      <c r="F205" s="57"/>
      <c r="G205" s="57"/>
    </row>
    <row r="206" spans="1:7" x14ac:dyDescent="0.2">
      <c r="A206" s="57" t="s">
        <v>156</v>
      </c>
      <c r="B206" s="57"/>
      <c r="C206" s="57"/>
      <c r="D206" s="57"/>
      <c r="E206" s="75"/>
      <c r="F206" s="57"/>
      <c r="G206" s="57"/>
    </row>
    <row r="207" spans="1:7" x14ac:dyDescent="0.2">
      <c r="A207" s="28"/>
      <c r="B207" s="28"/>
      <c r="C207" s="28"/>
      <c r="D207" s="29"/>
      <c r="E207" s="29"/>
      <c r="F207" s="29"/>
      <c r="G207" s="6"/>
    </row>
    <row r="208" spans="1:7" x14ac:dyDescent="0.2">
      <c r="A208" s="209" t="s">
        <v>162</v>
      </c>
      <c r="B208" s="209"/>
      <c r="C208" s="209"/>
      <c r="D208" s="209"/>
      <c r="E208" s="209"/>
      <c r="F208" s="209"/>
      <c r="G208" s="209"/>
    </row>
    <row r="209" spans="1:7" x14ac:dyDescent="0.2">
      <c r="A209" s="209"/>
      <c r="B209" s="209"/>
      <c r="C209" s="209"/>
      <c r="D209" s="209"/>
      <c r="E209" s="209"/>
      <c r="F209" s="209"/>
      <c r="G209" s="209"/>
    </row>
    <row r="210" spans="1:7" x14ac:dyDescent="0.2">
      <c r="A210" s="259" t="s">
        <v>82</v>
      </c>
      <c r="B210" s="259"/>
      <c r="C210" s="36"/>
      <c r="D210" s="56"/>
      <c r="E210" s="259" t="s">
        <v>95</v>
      </c>
      <c r="F210" s="259"/>
      <c r="G210" s="50"/>
    </row>
    <row r="211" spans="1:7" x14ac:dyDescent="0.2">
      <c r="A211" s="259" t="s">
        <v>83</v>
      </c>
      <c r="B211" s="259"/>
      <c r="C211" s="36"/>
      <c r="D211" s="56"/>
      <c r="E211" s="259" t="s">
        <v>85</v>
      </c>
      <c r="F211" s="259"/>
      <c r="G211" s="50"/>
    </row>
    <row r="212" spans="1:7" x14ac:dyDescent="0.2">
      <c r="A212" s="259" t="s">
        <v>86</v>
      </c>
      <c r="B212" s="259"/>
      <c r="C212" s="36"/>
      <c r="D212" s="56"/>
      <c r="E212" s="259" t="s">
        <v>84</v>
      </c>
      <c r="F212" s="259"/>
      <c r="G212" s="50"/>
    </row>
    <row r="213" spans="1:7" x14ac:dyDescent="0.2">
      <c r="A213" s="259" t="s">
        <v>194</v>
      </c>
      <c r="B213" s="259"/>
      <c r="C213" s="50"/>
      <c r="D213" s="56"/>
      <c r="E213" s="56"/>
      <c r="F213" s="56"/>
      <c r="G213" s="56"/>
    </row>
    <row r="214" spans="1:7" x14ac:dyDescent="0.2">
      <c r="A214" s="1"/>
      <c r="B214" s="1"/>
      <c r="C214" s="1"/>
      <c r="D214" s="1"/>
      <c r="E214" s="1"/>
      <c r="F214" s="1"/>
      <c r="G214" s="1"/>
    </row>
    <row r="215" spans="1:7" x14ac:dyDescent="0.2">
      <c r="A215" s="209" t="s">
        <v>151</v>
      </c>
      <c r="B215" s="209"/>
      <c r="C215" s="209"/>
      <c r="D215" s="209"/>
      <c r="E215" s="209"/>
      <c r="F215" s="209"/>
      <c r="G215" s="209"/>
    </row>
    <row r="216" spans="1:7" x14ac:dyDescent="0.2">
      <c r="A216" s="209"/>
      <c r="B216" s="209"/>
      <c r="C216" s="209"/>
      <c r="D216" s="209"/>
      <c r="E216" s="209"/>
      <c r="F216" s="209"/>
      <c r="G216" s="209"/>
    </row>
    <row r="217" spans="1:7" x14ac:dyDescent="0.2">
      <c r="A217" s="16" t="s">
        <v>21</v>
      </c>
      <c r="B217" s="49"/>
      <c r="C217" s="1"/>
      <c r="D217" s="1"/>
      <c r="E217" s="1"/>
      <c r="F217" s="1"/>
      <c r="G217" s="1"/>
    </row>
    <row r="218" spans="1:7" x14ac:dyDescent="0.2">
      <c r="A218" s="209" t="s">
        <v>94</v>
      </c>
      <c r="B218" s="209"/>
      <c r="C218" s="209"/>
      <c r="D218" s="209"/>
      <c r="E218" s="209"/>
      <c r="F218" s="209"/>
      <c r="G218" s="209"/>
    </row>
    <row r="219" spans="1:7" x14ac:dyDescent="0.2">
      <c r="A219" s="209"/>
      <c r="B219" s="209"/>
      <c r="C219" s="209"/>
      <c r="D219" s="209"/>
      <c r="E219" s="209"/>
      <c r="F219" s="209"/>
      <c r="G219" s="209"/>
    </row>
    <row r="220" spans="1:7" x14ac:dyDescent="0.2">
      <c r="A220" s="16" t="s">
        <v>21</v>
      </c>
      <c r="B220" s="49"/>
      <c r="C220" s="29"/>
      <c r="D220" s="29"/>
      <c r="E220" s="29"/>
      <c r="F220" s="29"/>
      <c r="G220" s="6"/>
    </row>
    <row r="221" spans="1:7" x14ac:dyDescent="0.2">
      <c r="A221" s="1"/>
      <c r="B221" s="1"/>
      <c r="C221" s="1"/>
      <c r="D221" s="1"/>
      <c r="E221" s="1"/>
      <c r="F221" s="1"/>
      <c r="G221" s="1"/>
    </row>
    <row r="222" spans="1:7" x14ac:dyDescent="0.2">
      <c r="A222" s="209" t="s">
        <v>157</v>
      </c>
      <c r="B222" s="209"/>
      <c r="C222" s="209"/>
      <c r="D222" s="209"/>
      <c r="E222" s="209"/>
      <c r="F222" s="209"/>
      <c r="G222" s="209"/>
    </row>
    <row r="223" spans="1:7" x14ac:dyDescent="0.2">
      <c r="A223" s="209"/>
      <c r="B223" s="209"/>
      <c r="C223" s="209"/>
      <c r="D223" s="209"/>
      <c r="E223" s="209"/>
      <c r="F223" s="209"/>
      <c r="G223" s="209"/>
    </row>
    <row r="224" spans="1:7" x14ac:dyDescent="0.2">
      <c r="A224" s="209"/>
      <c r="B224" s="209"/>
      <c r="C224" s="209"/>
      <c r="D224" s="209"/>
      <c r="E224" s="209"/>
      <c r="F224" s="209"/>
      <c r="G224" s="209"/>
    </row>
    <row r="225" spans="1:7" x14ac:dyDescent="0.2">
      <c r="A225" s="30" t="s">
        <v>118</v>
      </c>
      <c r="B225" s="252"/>
      <c r="C225" s="253"/>
      <c r="D225" s="30" t="s">
        <v>120</v>
      </c>
      <c r="E225" s="282"/>
      <c r="F225" s="282"/>
      <c r="G225" s="282"/>
    </row>
    <row r="226" spans="1:7" x14ac:dyDescent="0.2">
      <c r="A226" s="30" t="s">
        <v>119</v>
      </c>
      <c r="B226" s="252"/>
      <c r="C226" s="253"/>
      <c r="D226" s="30" t="s">
        <v>120</v>
      </c>
      <c r="E226" s="282"/>
      <c r="F226" s="282"/>
      <c r="G226" s="282"/>
    </row>
    <row r="227" spans="1:7" x14ac:dyDescent="0.2">
      <c r="A227" s="31"/>
      <c r="B227" s="31"/>
      <c r="C227" s="31"/>
      <c r="D227" s="31"/>
      <c r="E227" s="31"/>
      <c r="F227" s="31"/>
      <c r="G227" s="31"/>
    </row>
    <row r="228" spans="1:7" s="11" customFormat="1" x14ac:dyDescent="0.2">
      <c r="A228" s="73" t="s">
        <v>163</v>
      </c>
      <c r="B228" s="73"/>
      <c r="C228" s="73"/>
      <c r="D228" s="73"/>
      <c r="E228" s="73"/>
      <c r="F228" s="73"/>
      <c r="G228" s="73"/>
    </row>
    <row r="229" spans="1:7" s="11" customFormat="1" x14ac:dyDescent="0.2">
      <c r="A229" s="73" t="s">
        <v>164</v>
      </c>
      <c r="B229" s="73"/>
      <c r="C229" s="73"/>
      <c r="D229" s="73"/>
      <c r="E229" s="73"/>
      <c r="F229" s="73"/>
      <c r="G229" s="73"/>
    </row>
    <row r="230" spans="1:7" s="11" customFormat="1" x14ac:dyDescent="0.2">
      <c r="A230" s="74"/>
      <c r="B230" s="74" t="s">
        <v>195</v>
      </c>
      <c r="C230" s="36"/>
      <c r="D230" s="73"/>
      <c r="E230" s="74" t="s">
        <v>165</v>
      </c>
      <c r="F230" s="36"/>
      <c r="G230" s="73"/>
    </row>
    <row r="231" spans="1:7" s="11" customFormat="1" x14ac:dyDescent="0.2">
      <c r="A231" s="74"/>
      <c r="B231" s="74" t="s">
        <v>167</v>
      </c>
      <c r="C231" s="36"/>
      <c r="D231" s="73"/>
      <c r="E231" s="74" t="s">
        <v>166</v>
      </c>
      <c r="F231" s="36"/>
      <c r="G231" s="73"/>
    </row>
    <row r="232" spans="1:7" s="11" customFormat="1" x14ac:dyDescent="0.2">
      <c r="A232" s="73"/>
      <c r="B232" s="12"/>
      <c r="C232" s="73"/>
      <c r="D232" s="73"/>
      <c r="E232" s="74" t="s">
        <v>121</v>
      </c>
      <c r="F232" s="36"/>
      <c r="G232" s="73"/>
    </row>
    <row r="233" spans="1:7" s="11" customFormat="1" x14ac:dyDescent="0.2">
      <c r="A233" s="73"/>
      <c r="B233" s="12"/>
      <c r="C233" s="73"/>
      <c r="D233" s="73"/>
      <c r="E233" s="73"/>
      <c r="F233" s="73"/>
      <c r="G233" s="73"/>
    </row>
    <row r="234" spans="1:7" s="11" customFormat="1" x14ac:dyDescent="0.2">
      <c r="A234" s="73" t="s">
        <v>168</v>
      </c>
      <c r="B234" s="73"/>
      <c r="C234" s="73"/>
      <c r="D234" s="73"/>
      <c r="E234" s="73"/>
      <c r="F234" s="73"/>
      <c r="G234" s="73"/>
    </row>
    <row r="235" spans="1:7" s="11" customFormat="1" x14ac:dyDescent="0.2">
      <c r="A235" s="73" t="s">
        <v>170</v>
      </c>
      <c r="B235" s="73"/>
      <c r="C235" s="73"/>
      <c r="D235" s="73"/>
      <c r="E235" s="74" t="s">
        <v>21</v>
      </c>
      <c r="F235" s="36"/>
      <c r="G235" s="73"/>
    </row>
    <row r="236" spans="1:7" s="11" customFormat="1" x14ac:dyDescent="0.2">
      <c r="A236" s="73"/>
      <c r="B236" s="73"/>
      <c r="C236" s="73"/>
      <c r="D236" s="73"/>
      <c r="E236" s="73"/>
      <c r="F236" s="73"/>
      <c r="G236" s="73"/>
    </row>
    <row r="237" spans="1:7" x14ac:dyDescent="0.2">
      <c r="A237" s="209" t="s">
        <v>196</v>
      </c>
      <c r="B237" s="209"/>
      <c r="C237" s="209"/>
      <c r="D237" s="209"/>
      <c r="E237" s="209"/>
      <c r="F237" s="209"/>
      <c r="G237" s="209"/>
    </row>
    <row r="238" spans="1:7" x14ac:dyDescent="0.2">
      <c r="A238" s="209"/>
      <c r="B238" s="209"/>
      <c r="C238" s="209"/>
      <c r="D238" s="209"/>
      <c r="E238" s="209"/>
      <c r="F238" s="209"/>
      <c r="G238" s="209"/>
    </row>
    <row r="239" spans="1:7" x14ac:dyDescent="0.2">
      <c r="A239" s="209"/>
      <c r="B239" s="209"/>
      <c r="C239" s="209"/>
      <c r="D239" s="209"/>
      <c r="E239" s="209"/>
      <c r="F239" s="209"/>
      <c r="G239" s="209"/>
    </row>
    <row r="240" spans="1:7" x14ac:dyDescent="0.2">
      <c r="A240" s="1"/>
      <c r="B240" s="1"/>
      <c r="C240" s="1"/>
      <c r="D240" s="1"/>
      <c r="E240" s="1"/>
      <c r="F240" s="1"/>
      <c r="G240" s="1"/>
    </row>
    <row r="241" spans="1:7" x14ac:dyDescent="0.2">
      <c r="A241" s="3" t="s">
        <v>152</v>
      </c>
      <c r="B241" s="1"/>
      <c r="C241" s="1"/>
      <c r="D241" s="1"/>
      <c r="E241" s="1"/>
      <c r="F241" s="1"/>
      <c r="G241" s="1"/>
    </row>
    <row r="242" spans="1:7" x14ac:dyDescent="0.2">
      <c r="A242" s="1"/>
      <c r="B242" s="1"/>
      <c r="C242" s="1"/>
      <c r="D242" s="1"/>
      <c r="E242" s="1"/>
      <c r="F242" s="1"/>
      <c r="G242" s="1"/>
    </row>
    <row r="243" spans="1:7" ht="17" thickBot="1" x14ac:dyDescent="0.25">
      <c r="A243" s="25">
        <v>3</v>
      </c>
      <c r="B243" s="1"/>
      <c r="C243" s="1"/>
      <c r="D243" s="1"/>
      <c r="E243" s="1"/>
      <c r="F243" s="1"/>
      <c r="G243" s="1"/>
    </row>
    <row r="244" spans="1:7" s="11" customFormat="1" ht="16" customHeight="1" thickBot="1" x14ac:dyDescent="0.25">
      <c r="A244" s="235" t="s">
        <v>114</v>
      </c>
      <c r="B244" s="236"/>
      <c r="C244" s="32" t="s">
        <v>96</v>
      </c>
      <c r="D244" s="33"/>
      <c r="E244" s="32" t="s">
        <v>97</v>
      </c>
      <c r="F244" s="233" t="s">
        <v>98</v>
      </c>
      <c r="G244" s="234"/>
    </row>
    <row r="245" spans="1:7" s="11" customFormat="1" x14ac:dyDescent="0.2">
      <c r="A245" s="237"/>
      <c r="B245" s="238"/>
      <c r="C245" s="37"/>
      <c r="D245" s="51"/>
      <c r="E245" s="39"/>
      <c r="F245" s="239"/>
      <c r="G245" s="240"/>
    </row>
    <row r="246" spans="1:7" s="11" customFormat="1" x14ac:dyDescent="0.2">
      <c r="A246" s="34" t="s">
        <v>109</v>
      </c>
      <c r="B246" s="224"/>
      <c r="C246" s="225"/>
      <c r="D246" s="225"/>
      <c r="E246" s="225"/>
      <c r="F246" s="225"/>
      <c r="G246" s="226"/>
    </row>
    <row r="247" spans="1:7" s="11" customFormat="1" x14ac:dyDescent="0.2">
      <c r="A247" s="22"/>
      <c r="B247" s="227"/>
      <c r="C247" s="228"/>
      <c r="D247" s="228"/>
      <c r="E247" s="228"/>
      <c r="F247" s="228"/>
      <c r="G247" s="229"/>
    </row>
    <row r="248" spans="1:7" s="11" customFormat="1" ht="17" thickBot="1" x14ac:dyDescent="0.25">
      <c r="A248" s="24"/>
      <c r="B248" s="230"/>
      <c r="C248" s="231"/>
      <c r="D248" s="231"/>
      <c r="E248" s="231"/>
      <c r="F248" s="231"/>
      <c r="G248" s="232"/>
    </row>
    <row r="249" spans="1:7" s="11" customFormat="1" ht="17" thickBot="1" x14ac:dyDescent="0.25">
      <c r="A249" s="235" t="s">
        <v>115</v>
      </c>
      <c r="B249" s="236"/>
      <c r="C249" s="32" t="s">
        <v>96</v>
      </c>
      <c r="D249" s="33"/>
      <c r="E249" s="32" t="s">
        <v>97</v>
      </c>
      <c r="F249" s="233" t="s">
        <v>98</v>
      </c>
      <c r="G249" s="234"/>
    </row>
    <row r="250" spans="1:7" x14ac:dyDescent="0.2">
      <c r="A250" s="237"/>
      <c r="B250" s="238"/>
      <c r="C250" s="37"/>
      <c r="D250" s="51"/>
      <c r="E250" s="39"/>
      <c r="F250" s="239"/>
      <c r="G250" s="240"/>
    </row>
    <row r="251" spans="1:7" x14ac:dyDescent="0.2">
      <c r="A251" s="34" t="s">
        <v>109</v>
      </c>
      <c r="B251" s="224"/>
      <c r="C251" s="225"/>
      <c r="D251" s="225"/>
      <c r="E251" s="225"/>
      <c r="F251" s="225"/>
      <c r="G251" s="226"/>
    </row>
    <row r="252" spans="1:7" x14ac:dyDescent="0.2">
      <c r="A252" s="22"/>
      <c r="B252" s="227"/>
      <c r="C252" s="228"/>
      <c r="D252" s="228"/>
      <c r="E252" s="228"/>
      <c r="F252" s="228"/>
      <c r="G252" s="229"/>
    </row>
    <row r="253" spans="1:7" ht="17" thickBot="1" x14ac:dyDescent="0.25">
      <c r="A253" s="24"/>
      <c r="B253" s="230"/>
      <c r="C253" s="231"/>
      <c r="D253" s="231"/>
      <c r="E253" s="231"/>
      <c r="F253" s="231"/>
      <c r="G253" s="232"/>
    </row>
    <row r="254" spans="1:7" ht="17" thickBot="1" x14ac:dyDescent="0.25">
      <c r="A254" s="235" t="s">
        <v>116</v>
      </c>
      <c r="B254" s="236"/>
      <c r="C254" s="32" t="s">
        <v>96</v>
      </c>
      <c r="D254" s="33"/>
      <c r="E254" s="32" t="s">
        <v>97</v>
      </c>
      <c r="F254" s="233" t="s">
        <v>98</v>
      </c>
      <c r="G254" s="234"/>
    </row>
    <row r="255" spans="1:7" x14ac:dyDescent="0.2">
      <c r="A255" s="237"/>
      <c r="B255" s="238"/>
      <c r="C255" s="37"/>
      <c r="D255" s="51"/>
      <c r="E255" s="39"/>
      <c r="F255" s="239"/>
      <c r="G255" s="240"/>
    </row>
    <row r="256" spans="1:7" x14ac:dyDescent="0.2">
      <c r="A256" s="34" t="s">
        <v>109</v>
      </c>
      <c r="B256" s="224"/>
      <c r="C256" s="225"/>
      <c r="D256" s="225"/>
      <c r="E256" s="225"/>
      <c r="F256" s="225"/>
      <c r="G256" s="226"/>
    </row>
    <row r="257" spans="1:7" x14ac:dyDescent="0.2">
      <c r="A257" s="22"/>
      <c r="B257" s="227"/>
      <c r="C257" s="228"/>
      <c r="D257" s="228"/>
      <c r="E257" s="228"/>
      <c r="F257" s="228"/>
      <c r="G257" s="229"/>
    </row>
    <row r="258" spans="1:7" ht="17" thickBot="1" x14ac:dyDescent="0.25">
      <c r="A258" s="24"/>
      <c r="B258" s="230"/>
      <c r="C258" s="231"/>
      <c r="D258" s="231"/>
      <c r="E258" s="231"/>
      <c r="F258" s="231"/>
      <c r="G258" s="232"/>
    </row>
    <row r="259" spans="1:7" ht="17" thickBot="1" x14ac:dyDescent="0.25">
      <c r="A259" s="235" t="s">
        <v>117</v>
      </c>
      <c r="B259" s="236"/>
      <c r="C259" s="32" t="s">
        <v>96</v>
      </c>
      <c r="D259" s="33"/>
      <c r="E259" s="32" t="s">
        <v>97</v>
      </c>
      <c r="F259" s="233" t="s">
        <v>98</v>
      </c>
      <c r="G259" s="234"/>
    </row>
    <row r="260" spans="1:7" x14ac:dyDescent="0.2">
      <c r="A260" s="237"/>
      <c r="B260" s="238"/>
      <c r="C260" s="37"/>
      <c r="D260" s="51"/>
      <c r="E260" s="39"/>
      <c r="F260" s="239"/>
      <c r="G260" s="240"/>
    </row>
    <row r="261" spans="1:7" x14ac:dyDescent="0.2">
      <c r="A261" s="34" t="s">
        <v>109</v>
      </c>
      <c r="B261" s="224"/>
      <c r="C261" s="225"/>
      <c r="D261" s="225"/>
      <c r="E261" s="225"/>
      <c r="F261" s="225"/>
      <c r="G261" s="226"/>
    </row>
    <row r="262" spans="1:7" x14ac:dyDescent="0.2">
      <c r="A262" s="22"/>
      <c r="B262" s="227"/>
      <c r="C262" s="228"/>
      <c r="D262" s="228"/>
      <c r="E262" s="228"/>
      <c r="F262" s="228"/>
      <c r="G262" s="229"/>
    </row>
    <row r="263" spans="1:7" ht="17" thickBot="1" x14ac:dyDescent="0.25">
      <c r="A263" s="24"/>
      <c r="B263" s="230"/>
      <c r="C263" s="231"/>
      <c r="D263" s="231"/>
      <c r="E263" s="231"/>
      <c r="F263" s="231"/>
      <c r="G263" s="232"/>
    </row>
    <row r="264" spans="1:7" x14ac:dyDescent="0.2">
      <c r="A264" s="1"/>
      <c r="B264" s="1"/>
      <c r="C264" s="1"/>
      <c r="D264" s="1"/>
      <c r="E264" s="1"/>
      <c r="F264" s="1"/>
      <c r="G264" s="1"/>
    </row>
    <row r="265" spans="1:7" x14ac:dyDescent="0.2">
      <c r="A265" s="25">
        <v>5</v>
      </c>
      <c r="B265" s="1"/>
      <c r="C265" s="1"/>
      <c r="D265" s="1"/>
      <c r="E265" s="1"/>
      <c r="F265" s="1"/>
      <c r="G265" s="1"/>
    </row>
    <row r="266" spans="1:7" x14ac:dyDescent="0.2">
      <c r="A266" s="16" t="s">
        <v>45</v>
      </c>
      <c r="B266" s="45"/>
      <c r="C266" s="16" t="s">
        <v>46</v>
      </c>
      <c r="D266" s="45"/>
      <c r="E266" s="16" t="s">
        <v>47</v>
      </c>
      <c r="F266" s="36"/>
      <c r="G266" s="1"/>
    </row>
    <row r="267" spans="1:7" x14ac:dyDescent="0.2">
      <c r="A267" s="16" t="s">
        <v>45</v>
      </c>
      <c r="B267" s="45"/>
      <c r="C267" s="16" t="s">
        <v>46</v>
      </c>
      <c r="D267" s="45"/>
      <c r="E267" s="16" t="s">
        <v>47</v>
      </c>
      <c r="F267" s="36"/>
      <c r="G267" s="1"/>
    </row>
    <row r="268" spans="1:7" x14ac:dyDescent="0.2">
      <c r="A268" s="16" t="s">
        <v>45</v>
      </c>
      <c r="B268" s="45"/>
      <c r="C268" s="16" t="s">
        <v>46</v>
      </c>
      <c r="D268" s="45"/>
      <c r="E268" s="16" t="s">
        <v>47</v>
      </c>
      <c r="F268" s="36"/>
      <c r="G268" s="1"/>
    </row>
    <row r="269" spans="1:7" x14ac:dyDescent="0.2">
      <c r="A269" s="16" t="s">
        <v>45</v>
      </c>
      <c r="B269" s="45"/>
      <c r="C269" s="16" t="s">
        <v>46</v>
      </c>
      <c r="D269" s="45"/>
      <c r="E269" s="16" t="s">
        <v>47</v>
      </c>
      <c r="F269" s="36"/>
      <c r="G269" s="1"/>
    </row>
    <row r="270" spans="1:7" x14ac:dyDescent="0.2">
      <c r="A270" s="16" t="s">
        <v>45</v>
      </c>
      <c r="B270" s="45"/>
      <c r="C270" s="16" t="s">
        <v>46</v>
      </c>
      <c r="D270" s="45"/>
      <c r="E270" s="16" t="s">
        <v>47</v>
      </c>
      <c r="F270" s="36"/>
      <c r="G270" s="1"/>
    </row>
    <row r="271" spans="1:7" x14ac:dyDescent="0.2">
      <c r="A271" s="1"/>
      <c r="B271" s="1"/>
      <c r="C271" s="1"/>
      <c r="D271" s="1"/>
      <c r="E271" s="1"/>
      <c r="F271" s="1"/>
      <c r="G271" s="1"/>
    </row>
    <row r="272" spans="1:7" x14ac:dyDescent="0.2">
      <c r="A272" s="25">
        <v>17</v>
      </c>
      <c r="B272" s="1"/>
      <c r="C272" s="1"/>
      <c r="D272" s="1"/>
      <c r="E272" s="1"/>
      <c r="F272" s="1"/>
      <c r="G272" s="1"/>
    </row>
    <row r="273" spans="1:7" x14ac:dyDescent="0.2">
      <c r="A273" s="265" t="s">
        <v>1</v>
      </c>
      <c r="B273" s="265"/>
      <c r="C273" s="265"/>
      <c r="D273" s="265"/>
      <c r="E273" s="265" t="s">
        <v>2</v>
      </c>
      <c r="F273" s="265"/>
      <c r="G273" s="1"/>
    </row>
    <row r="274" spans="1:7" x14ac:dyDescent="0.2">
      <c r="A274" s="255"/>
      <c r="B274" s="255"/>
      <c r="C274" s="255"/>
      <c r="D274" s="255"/>
      <c r="E274" s="258"/>
      <c r="F274" s="258"/>
      <c r="G274" s="1"/>
    </row>
    <row r="275" spans="1:7" x14ac:dyDescent="0.2">
      <c r="A275" s="255"/>
      <c r="B275" s="255"/>
      <c r="C275" s="255"/>
      <c r="D275" s="255"/>
      <c r="E275" s="258"/>
      <c r="F275" s="258"/>
      <c r="G275" s="1"/>
    </row>
    <row r="276" spans="1:7" x14ac:dyDescent="0.2">
      <c r="A276" s="255"/>
      <c r="B276" s="255"/>
      <c r="C276" s="255"/>
      <c r="D276" s="255"/>
      <c r="E276" s="258"/>
      <c r="F276" s="258"/>
      <c r="G276" s="1"/>
    </row>
    <row r="277" spans="1:7" x14ac:dyDescent="0.2">
      <c r="A277" s="255"/>
      <c r="B277" s="255"/>
      <c r="C277" s="255"/>
      <c r="D277" s="255"/>
      <c r="E277" s="258"/>
      <c r="F277" s="258"/>
      <c r="G277" s="1"/>
    </row>
    <row r="278" spans="1:7" x14ac:dyDescent="0.2">
      <c r="A278" s="255"/>
      <c r="B278" s="255"/>
      <c r="C278" s="255"/>
      <c r="D278" s="255"/>
      <c r="E278" s="256"/>
      <c r="F278" s="257"/>
      <c r="G278" s="1"/>
    </row>
    <row r="279" spans="1:7" x14ac:dyDescent="0.2">
      <c r="A279" s="255"/>
      <c r="B279" s="255"/>
      <c r="C279" s="255"/>
      <c r="D279" s="255"/>
      <c r="E279" s="256"/>
      <c r="F279" s="257"/>
      <c r="G279" s="1"/>
    </row>
    <row r="280" spans="1:7" x14ac:dyDescent="0.2">
      <c r="A280" s="1"/>
      <c r="B280" s="1"/>
      <c r="C280" s="1"/>
      <c r="D280" s="1"/>
      <c r="E280" s="1"/>
      <c r="F280" s="1"/>
      <c r="G280" s="1"/>
    </row>
  </sheetData>
  <mergeCells count="207">
    <mergeCell ref="A213:B213"/>
    <mergeCell ref="A259:B259"/>
    <mergeCell ref="F259:G259"/>
    <mergeCell ref="A218:G219"/>
    <mergeCell ref="A204:C204"/>
    <mergeCell ref="D204:E204"/>
    <mergeCell ref="F204:G204"/>
    <mergeCell ref="B225:C225"/>
    <mergeCell ref="B226:C226"/>
    <mergeCell ref="E225:G225"/>
    <mergeCell ref="E226:G226"/>
    <mergeCell ref="A215:G216"/>
    <mergeCell ref="F255:G255"/>
    <mergeCell ref="B256:G258"/>
    <mergeCell ref="F249:G249"/>
    <mergeCell ref="A250:B250"/>
    <mergeCell ref="F250:G250"/>
    <mergeCell ref="F254:G254"/>
    <mergeCell ref="A255:B255"/>
    <mergeCell ref="A208:G209"/>
    <mergeCell ref="A245:B245"/>
    <mergeCell ref="F245:G245"/>
    <mergeCell ref="A222:G224"/>
    <mergeCell ref="A212:B212"/>
    <mergeCell ref="A211:B211"/>
    <mergeCell ref="E211:F211"/>
    <mergeCell ref="A193:G194"/>
    <mergeCell ref="A196:G197"/>
    <mergeCell ref="A200:G201"/>
    <mergeCell ref="E189:F189"/>
    <mergeCell ref="A191:B191"/>
    <mergeCell ref="E167:F167"/>
    <mergeCell ref="A170:G171"/>
    <mergeCell ref="A168:D168"/>
    <mergeCell ref="E168:F168"/>
    <mergeCell ref="E188:F188"/>
    <mergeCell ref="E190:F190"/>
    <mergeCell ref="A188:B188"/>
    <mergeCell ref="A189:B189"/>
    <mergeCell ref="A190:B190"/>
    <mergeCell ref="F180:G180"/>
    <mergeCell ref="D203:E203"/>
    <mergeCell ref="F203:G203"/>
    <mergeCell ref="A173:G173"/>
    <mergeCell ref="A167:D167"/>
    <mergeCell ref="A174:G175"/>
    <mergeCell ref="A178:G179"/>
    <mergeCell ref="B13:F13"/>
    <mergeCell ref="B14:F14"/>
    <mergeCell ref="B15:F15"/>
    <mergeCell ref="B16:F16"/>
    <mergeCell ref="B17:F17"/>
    <mergeCell ref="B50:G52"/>
    <mergeCell ref="A53:B53"/>
    <mergeCell ref="F53:G53"/>
    <mergeCell ref="A54:B54"/>
    <mergeCell ref="F54:G54"/>
    <mergeCell ref="A20:G21"/>
    <mergeCell ref="B22:C22"/>
    <mergeCell ref="A25:G25"/>
    <mergeCell ref="A44:B44"/>
    <mergeCell ref="F44:G44"/>
    <mergeCell ref="B45:G47"/>
    <mergeCell ref="A34:G37"/>
    <mergeCell ref="A43:B43"/>
    <mergeCell ref="F43:G43"/>
    <mergeCell ref="B23:C23"/>
    <mergeCell ref="A31:G32"/>
    <mergeCell ref="F48:G48"/>
    <mergeCell ref="A49:B49"/>
    <mergeCell ref="F49:G49"/>
    <mergeCell ref="A279:D279"/>
    <mergeCell ref="E279:F279"/>
    <mergeCell ref="A237:G239"/>
    <mergeCell ref="A275:D275"/>
    <mergeCell ref="E275:F275"/>
    <mergeCell ref="A276:D276"/>
    <mergeCell ref="E276:F276"/>
    <mergeCell ref="A277:D277"/>
    <mergeCell ref="E277:F277"/>
    <mergeCell ref="A273:D273"/>
    <mergeCell ref="E273:F273"/>
    <mergeCell ref="A274:D274"/>
    <mergeCell ref="E274:F274"/>
    <mergeCell ref="B251:G253"/>
    <mergeCell ref="A254:B254"/>
    <mergeCell ref="B246:G248"/>
    <mergeCell ref="A146:G148"/>
    <mergeCell ref="A249:B249"/>
    <mergeCell ref="A260:B260"/>
    <mergeCell ref="F260:G260"/>
    <mergeCell ref="B261:G263"/>
    <mergeCell ref="A244:B244"/>
    <mergeCell ref="F244:G244"/>
    <mergeCell ref="B109:C109"/>
    <mergeCell ref="B95:C95"/>
    <mergeCell ref="A165:D165"/>
    <mergeCell ref="E165:F165"/>
    <mergeCell ref="A166:D166"/>
    <mergeCell ref="E166:F166"/>
    <mergeCell ref="A163:D163"/>
    <mergeCell ref="C151:G151"/>
    <mergeCell ref="C152:D152"/>
    <mergeCell ref="A158:G159"/>
    <mergeCell ref="A161:G162"/>
    <mergeCell ref="A155:B155"/>
    <mergeCell ref="C155:D155"/>
    <mergeCell ref="A112:G114"/>
    <mergeCell ref="C140:D140"/>
    <mergeCell ref="E163:F163"/>
    <mergeCell ref="A180:C180"/>
    <mergeCell ref="A278:D278"/>
    <mergeCell ref="E278:F278"/>
    <mergeCell ref="A164:D164"/>
    <mergeCell ref="E164:F164"/>
    <mergeCell ref="C149:E149"/>
    <mergeCell ref="F149:G149"/>
    <mergeCell ref="C150:D150"/>
    <mergeCell ref="A210:B210"/>
    <mergeCell ref="E210:F210"/>
    <mergeCell ref="A202:C202"/>
    <mergeCell ref="D202:E202"/>
    <mergeCell ref="F202:G202"/>
    <mergeCell ref="A203:C203"/>
    <mergeCell ref="D182:E182"/>
    <mergeCell ref="A186:G187"/>
    <mergeCell ref="A182:C182"/>
    <mergeCell ref="A181:C181"/>
    <mergeCell ref="F181:G181"/>
    <mergeCell ref="F182:G182"/>
    <mergeCell ref="D180:E180"/>
    <mergeCell ref="D181:E181"/>
    <mergeCell ref="C153:D153"/>
    <mergeCell ref="C154:D154"/>
    <mergeCell ref="E212:F212"/>
    <mergeCell ref="F76:G76"/>
    <mergeCell ref="F87:G87"/>
    <mergeCell ref="C86:D86"/>
    <mergeCell ref="C87:D87"/>
    <mergeCell ref="C76:D76"/>
    <mergeCell ref="C80:D80"/>
    <mergeCell ref="A60:G60"/>
    <mergeCell ref="B62:C62"/>
    <mergeCell ref="A97:G97"/>
    <mergeCell ref="C83:D83"/>
    <mergeCell ref="F81:G81"/>
    <mergeCell ref="F82:G82"/>
    <mergeCell ref="F83:G83"/>
    <mergeCell ref="C79:D79"/>
    <mergeCell ref="A94:G94"/>
    <mergeCell ref="F77:G77"/>
    <mergeCell ref="F78:G78"/>
    <mergeCell ref="C77:D77"/>
    <mergeCell ref="C78:D78"/>
    <mergeCell ref="F84:G84"/>
    <mergeCell ref="F85:G85"/>
    <mergeCell ref="F86:G86"/>
    <mergeCell ref="A90:G91"/>
    <mergeCell ref="B92:C92"/>
    <mergeCell ref="A1:G2"/>
    <mergeCell ref="A64:G67"/>
    <mergeCell ref="A103:G104"/>
    <mergeCell ref="B105:C105"/>
    <mergeCell ref="A107:G108"/>
    <mergeCell ref="A100:G100"/>
    <mergeCell ref="B61:C61"/>
    <mergeCell ref="A3:G3"/>
    <mergeCell ref="A4:G4"/>
    <mergeCell ref="A9:G10"/>
    <mergeCell ref="A7:G8"/>
    <mergeCell ref="B40:G42"/>
    <mergeCell ref="F38:G38"/>
    <mergeCell ref="A38:B38"/>
    <mergeCell ref="A39:B39"/>
    <mergeCell ref="F39:G39"/>
    <mergeCell ref="A48:B48"/>
    <mergeCell ref="C81:D81"/>
    <mergeCell ref="C82:D82"/>
    <mergeCell ref="B55:G57"/>
    <mergeCell ref="A74:G75"/>
    <mergeCell ref="C84:D84"/>
    <mergeCell ref="F80:G80"/>
    <mergeCell ref="F79:G79"/>
    <mergeCell ref="C141:D141"/>
    <mergeCell ref="C142:D142"/>
    <mergeCell ref="C143:D143"/>
    <mergeCell ref="C144:D144"/>
    <mergeCell ref="C131:D131"/>
    <mergeCell ref="C125:E125"/>
    <mergeCell ref="C85:D85"/>
    <mergeCell ref="F125:G125"/>
    <mergeCell ref="A122:G124"/>
    <mergeCell ref="A134:G135"/>
    <mergeCell ref="A137:G138"/>
    <mergeCell ref="C120:D120"/>
    <mergeCell ref="C127:G127"/>
    <mergeCell ref="C126:D126"/>
    <mergeCell ref="C128:D128"/>
    <mergeCell ref="C129:D129"/>
    <mergeCell ref="C130:D130"/>
    <mergeCell ref="C139:E139"/>
    <mergeCell ref="A131:B131"/>
    <mergeCell ref="C115:E115"/>
    <mergeCell ref="C116:D116"/>
    <mergeCell ref="C117:D117"/>
    <mergeCell ref="C118:D118"/>
    <mergeCell ref="C119:D119"/>
  </mergeCells>
  <dataValidations count="18">
    <dataValidation type="list" allowBlank="1" showInputMessage="1" showErrorMessage="1" sqref="B92:C92 B95:C95 B225:C226" xr:uid="{4ECA05E8-5358-BF41-A693-75385E78C6F6}">
      <formula1>$H$2:$H$6</formula1>
    </dataValidation>
    <dataValidation type="list" allowBlank="1" showInputMessage="1" showErrorMessage="1" sqref="C101 C98" xr:uid="{3CC47D57-0B11-F44D-9A3F-954FC3EC7A8E}">
      <formula1>$H$8:$H$9</formula1>
    </dataValidation>
    <dataValidation type="list" allowBlank="1" showInputMessage="1" showErrorMessage="1" sqref="E98" xr:uid="{7EA5BFE5-ACA5-FD4A-91B3-3923083FD428}">
      <formula1>$H$11:$H$14</formula1>
    </dataValidation>
    <dataValidation type="list" allowBlank="1" showInputMessage="1" showErrorMessage="1" sqref="B266:B270 B68:B72" xr:uid="{787B9E47-CA17-B941-A409-43C900C4C1BB}">
      <formula1>$H$26:$H$27</formula1>
    </dataValidation>
    <dataValidation type="list" allowBlank="1" showInputMessage="1" showErrorMessage="1" sqref="F266:F270 F68:F72" xr:uid="{FF37F739-64B0-0042-9359-FCBAC2382608}">
      <formula1>$H$29:$H$30</formula1>
    </dataValidation>
    <dataValidation type="list" allowBlank="1" showInputMessage="1" showErrorMessage="1" sqref="B105:C105 B109:C109" xr:uid="{D147E48E-0DEB-2E44-9841-18A69A11CD05}">
      <formula1>$H$76:$H$80</formula1>
    </dataValidation>
    <dataValidation type="list" allowBlank="1" showInputMessage="1" showErrorMessage="1" sqref="E101" xr:uid="{2FF5FDB3-ACDA-5844-84B6-6A245517916C}">
      <formula1>$H$16:$H$21</formula1>
    </dataValidation>
    <dataValidation type="list" allowBlank="1" showInputMessage="1" showErrorMessage="1" sqref="C210:C213 G205 C205 G183 C183 G210:G213 C188:C192 G188:G192" xr:uid="{00545E50-C4B4-8E48-9687-5D84D4A5712A}">
      <formula1>$H$169:$H$171</formula1>
    </dataValidation>
    <dataValidation type="list" allowBlank="1" showInputMessage="1" showErrorMessage="1" sqref="B195 F235 B220 B217 B198" xr:uid="{62662176-AA9F-E34D-84EA-2ECB14C6F9FE}">
      <formula1>$H$173:$H$178</formula1>
    </dataValidation>
    <dataValidation type="list" allowBlank="1" showInputMessage="1" showErrorMessage="1" sqref="D180:E182 D202:E204" xr:uid="{C18C5C81-FF5A-984B-8F38-B4685F03811A}">
      <formula1>$H$162:$H$164</formula1>
    </dataValidation>
    <dataValidation type="list" allowBlank="1" showInputMessage="1" showErrorMessage="1" sqref="A39:B39 A44:B44 A49:B49 A54:B54 A245:B245 A250:B250 A255:B255 A260:B260" xr:uid="{2AC0C3FC-A5FC-8048-B92D-DC4C66812DD2}">
      <formula1>$H$31:$H$33</formula1>
    </dataValidation>
    <dataValidation type="list" allowBlank="1" showInputMessage="1" showErrorMessage="1" sqref="C39 C44 C49 C54" xr:uid="{87D430FC-2F80-CD4C-9C90-F959568B0D88}">
      <formula1>$J$2:$J$13</formula1>
    </dataValidation>
    <dataValidation type="list" allowBlank="1" showInputMessage="1" showErrorMessage="1" sqref="F39:G39 F44:G44 F49:G49 F54:G54 F260:G260 F255:G255 F250:G250 F245:G245" xr:uid="{B7429ECB-5EF2-3745-810F-2E60EBC39DAD}">
      <formula1>$H$35:$H$39</formula1>
    </dataValidation>
    <dataValidation type="list" allowBlank="1" showInputMessage="1" showErrorMessage="1" sqref="D68:D72" xr:uid="{6A4ED974-41DC-6446-97CF-730B9F4BB2AC}">
      <formula1>$J$3:$J$14</formula1>
    </dataValidation>
    <dataValidation type="list" allowBlank="1" showInputMessage="1" showErrorMessage="1" sqref="B172 B160" xr:uid="{32410BFD-4A42-6D40-81A4-000A60338966}">
      <formula1>$H$116:$H$117</formula1>
    </dataValidation>
    <dataValidation type="list" allowBlank="1" showInputMessage="1" showErrorMessage="1" sqref="E39 E44 E49 E54 E245 E250 E255 E260" xr:uid="{3267E0DB-B7F6-FD41-978D-265DEAEC70FA}">
      <formula1>$J$15:$J$25</formula1>
    </dataValidation>
    <dataValidation type="list" allowBlank="1" showInputMessage="1" showErrorMessage="1" sqref="C245 C250 C255 C260" xr:uid="{F76AF9F2-01BA-1F4E-AA34-7C8068B4545F}">
      <formula1>$J$2:$J$14</formula1>
    </dataValidation>
    <dataValidation type="list" allowBlank="1" showInputMessage="1" showErrorMessage="1" sqref="D266 D267 D268 D269 D270" xr:uid="{419ADA8A-A260-6541-B65B-EFD0E9A5A746}">
      <formula1>$A$77:$A$87</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TF by college</vt:lpstr>
      <vt:lpstr>T F summary</vt:lpstr>
      <vt:lpstr>DC by college</vt:lpstr>
      <vt:lpstr>DC summary</vt:lpstr>
      <vt:lpstr>BCMD</vt:lpstr>
      <vt:lpstr>Prop tax</vt:lpstr>
      <vt:lpstr>FY20 OpRev</vt:lpstr>
      <vt:lpstr>Local Revenue Survey FY21</vt:lpstr>
    </vt:vector>
  </TitlesOfParts>
  <Company>tacc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Hudson</dc:creator>
  <cp:lastModifiedBy>Chris Fernandez</cp:lastModifiedBy>
  <cp:lastPrinted>2019-01-22T23:06:05Z</cp:lastPrinted>
  <dcterms:created xsi:type="dcterms:W3CDTF">2016-10-28T19:31:02Z</dcterms:created>
  <dcterms:modified xsi:type="dcterms:W3CDTF">2021-10-15T19:42:47Z</dcterms:modified>
</cp:coreProperties>
</file>