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o\Documents\"/>
    </mc:Choice>
  </mc:AlternateContent>
  <xr:revisionPtr revIDLastSave="0" documentId="8_{FACCE751-1847-4ACF-878E-B75F5FCF2DA6}" xr6:coauthVersionLast="47" xr6:coauthVersionMax="47" xr10:uidLastSave="{00000000-0000-0000-0000-000000000000}"/>
  <bookViews>
    <workbookView xWindow="-120" yWindow="-120" windowWidth="29040" windowHeight="15840" xr2:uid="{C1ADE1D6-1E5B-4FD1-A67F-B315CA2D1D2A}"/>
  </bookViews>
  <sheets>
    <sheet name="Data Sheet" sheetId="1" r:id="rId1"/>
  </sheets>
  <externalReferences>
    <externalReference r:id="rId2"/>
  </externalReference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 localSheetId="0">'Data Sheet'!$E$1</definedName>
    <definedName name="UPDATE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6" i="1" l="1"/>
  <c r="J76" i="1"/>
  <c r="I76" i="1"/>
  <c r="H76" i="1"/>
  <c r="G76" i="1"/>
  <c r="F76" i="1"/>
  <c r="E76" i="1"/>
  <c r="D76" i="1"/>
  <c r="C76" i="1"/>
  <c r="B76" i="1"/>
  <c r="K74" i="1"/>
  <c r="J74" i="1"/>
  <c r="I74" i="1"/>
  <c r="H74" i="1"/>
  <c r="G74" i="1"/>
  <c r="F74" i="1"/>
  <c r="E74" i="1"/>
  <c r="D74" i="1"/>
  <c r="C74" i="1"/>
  <c r="B74" i="1"/>
  <c r="K51" i="1"/>
  <c r="J51" i="1"/>
  <c r="I51" i="1"/>
  <c r="H51" i="1"/>
  <c r="G51" i="1"/>
  <c r="F51" i="1"/>
  <c r="E51" i="1"/>
  <c r="D51" i="1"/>
  <c r="C51" i="1"/>
  <c r="B51" i="1"/>
  <c r="K36" i="1"/>
  <c r="K37" i="1" s="1"/>
  <c r="K32" i="1" s="1"/>
  <c r="J36" i="1"/>
  <c r="J37" i="1" s="1"/>
  <c r="J32" i="1" s="1"/>
  <c r="I36" i="1"/>
  <c r="I37" i="1" s="1"/>
  <c r="I32" i="1" s="1"/>
  <c r="H36" i="1"/>
  <c r="H37" i="1" s="1"/>
  <c r="H32" i="1" s="1"/>
  <c r="G36" i="1"/>
  <c r="G37" i="1" s="1"/>
  <c r="G32" i="1" s="1"/>
  <c r="F36" i="1"/>
  <c r="F37" i="1" s="1"/>
  <c r="F32" i="1" s="1"/>
  <c r="E36" i="1"/>
  <c r="E37" i="1" s="1"/>
  <c r="E32" i="1" s="1"/>
  <c r="D36" i="1"/>
  <c r="D37" i="1" s="1"/>
  <c r="D32" i="1" s="1"/>
  <c r="C36" i="1"/>
  <c r="C37" i="1" s="1"/>
  <c r="C32" i="1" s="1"/>
  <c r="B36" i="1"/>
  <c r="B37" i="1" s="1"/>
  <c r="B32" i="1" s="1"/>
  <c r="K34" i="1"/>
  <c r="J34" i="1"/>
  <c r="I34" i="1"/>
  <c r="H34" i="1"/>
  <c r="G34" i="1"/>
  <c r="F34" i="1"/>
  <c r="E34" i="1"/>
  <c r="D34" i="1"/>
  <c r="C34" i="1"/>
  <c r="B34" i="1"/>
  <c r="B6" i="1"/>
  <c r="E1" i="1"/>
</calcChain>
</file>

<file path=xl/sharedStrings.xml><?xml version="1.0" encoding="utf-8"?>
<sst xmlns="http://schemas.openxmlformats.org/spreadsheetml/2006/main" count="72" uniqueCount="59">
  <si>
    <t>COMPANY NAME</t>
  </si>
  <si>
    <t>JUBILANT FOODWORKS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</si>
  <si>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</si>
  <si>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</si>
  <si>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</si>
  <si>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</si>
  <si>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</si>
  <si>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</si>
  <si>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</si>
  <si>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</si>
  <si>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</si>
  <si>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</si>
  <si>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</si>
  <si>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</si>
  <si>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</si>
  <si>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</si>
  <si>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</si>
  <si>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</si>
  <si>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</si>
  <si>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</si>
  <si>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</si>
  <si>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</si>
  <si>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</si>
  <si>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</si>
  <si>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</si>
  <si>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</si>
  <si>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</si>
  <si>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EBITDA</t>
  </si>
  <si>
    <t>Effective Tax Rate</t>
  </si>
  <si>
    <t>COGS</t>
  </si>
  <si>
    <t>G/P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</si>
  <si>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</si>
  <si>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</si>
  <si>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</si>
  <si>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</si>
  <si>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</si>
  <si>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</si>
  <si>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</si>
  <si>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</si>
  <si>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</si>
  <si>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</si>
  <si>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</si>
  <si>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</si>
  <si>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</si>
  <si>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</si>
  <si>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</si>
  <si>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</si>
  <si>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</si>
  <si>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</si>
  <si>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</si>
  <si>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Total Assets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</si>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</sst>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7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0" fontId="2" fillId="0" borderId="0"/>
  </cellStyleXfs>
  <cellXfs count="12">
    <xf numFmtId="0" fontId="0" fillId="0" borderId="0" xfId="0"/>
    <xf numFmtId="164" fontId="3" fillId="0" borderId="0" xfId="1" applyFont="1" applyBorder="1"/>
    <xf numFmtId="164" fontId="1" fillId="0" borderId="0" xfId="2" applyNumberFormat="1" applyBorder="1" applyAlignment="1" applyProtection="1">
      <alignment horizontal="center"/>
    </xf>
    <xf numFmtId="164" fontId="0" fillId="0" borderId="0" xfId="1" applyFont="1" applyBorder="1"/>
    <xf numFmtId="164" fontId="5" fillId="2" borderId="0" xfId="3" applyNumberFormat="1" applyFont="1" applyBorder="1" applyAlignment="1">
      <alignment horizontal="center"/>
    </xf>
    <xf numFmtId="0" fontId="2" fillId="0" borderId="0" xfId="4"/>
    <xf numFmtId="165" fontId="5" fillId="3" borderId="0" xfId="1" applyNumberFormat="1" applyFont="1" applyFill="1" applyBorder="1"/>
    <xf numFmtId="165" fontId="5" fillId="3" borderId="0" xfId="4" applyNumberFormat="1" applyFont="1" applyFill="1" applyAlignment="1">
      <alignment horizontal="center"/>
    </xf>
    <xf numFmtId="165" fontId="6" fillId="0" borderId="0" xfId="1" applyNumberFormat="1" applyFont="1" applyFill="1" applyBorder="1"/>
    <xf numFmtId="164" fontId="2" fillId="0" borderId="0" xfId="1" applyFont="1" applyBorder="1"/>
    <xf numFmtId="2" fontId="2" fillId="0" borderId="0" xfId="4" applyNumberFormat="1"/>
    <xf numFmtId="43" fontId="0" fillId="0" borderId="0" xfId="1" applyNumberFormat="1" applyFont="1" applyBorder="1"/>
  </cellXfs>
  <cellStyles count="5">
    <cellStyle name="Accent6 2" xfId="3" xr:uid="{97AB7AA8-B586-4B3C-9341-5B5960FBE181}"/>
    <cellStyle name="Comma 2" xfId="1" xr:uid="{F375F219-B926-4153-9667-31ACD1DE2328}"/>
    <cellStyle name="Hyperlink 2" xfId="2" xr:uid="{3BFEC88D-E887-4D1F-8258-A8E81C8CAC61}"/>
    <cellStyle name="Normal" xfId="0" builtinId="0"/>
    <cellStyle name="Normal 2" xfId="4" xr:uid="{923F4F04-7E92-423B-AD47-71D3CEA8479C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ovo\Documents\Jubiliant%20fin%20model.xlsx" TargetMode="External"/><Relationship Id="rId1" Type="http://schemas.openxmlformats.org/officeDocument/2006/relationships/externalLinkPath" Target="Jubiliant%20fin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alFS"/>
      <sheetName val="Ratio Analysis"/>
      <sheetName val="WACC"/>
      <sheetName val="DuPont Analysis"/>
      <sheetName val="Common Size Statement"/>
      <sheetName val="Assumptions"/>
      <sheetName val="Data Sheet"/>
      <sheetName val="Cash Flow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E5E9-5C72-419E-9865-A0B52841C905}">
  <dimension ref="A1:K93"/>
  <sheetViews>
    <sheetView tabSelected="1" zoomScale="120" zoomScaleNormal="120" zoomScalePageLayoutView="12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F46" sqref="F46"/>
    </sheetView>
  </sheetViews>
  <sheetFormatPr defaultColWidth="8.85546875" defaultRowHeight="15" x14ac:dyDescent="0.25"/>
  <cols>
    <col min="1" max="1" width="27.7109375" style="3" bestFit="1" customWidth="1"/>
    <col min="2" max="11" width="14.7109375" style="3" bestFit="1" customWidth="1"/>
    <col min="12" max="16384" width="8.85546875" style="3"/>
  </cols>
  <sheetData>
    <row r="1" spans="1:11" s="1" customFormat="1" x14ac:dyDescent="0.25">
      <c r="A1" s="1" t="s">
        <v>0</v>
      </c>
      <c r="B1" s="1" t="s">
        <v>1</v>
      </c>
      <c r="E1" s="2" t="str">
        <f>IF(B2&lt;&gt;B3, "A NEW VERSION OF THE WORKSHEET IS AVAILABLE", "")</f>
        <v/>
      </c>
      <c r="F1" s="2"/>
      <c r="G1" s="2"/>
      <c r="H1" s="2"/>
      <c r="I1" s="2"/>
      <c r="J1" s="2"/>
      <c r="K1" s="2"/>
    </row>
    <row r="2" spans="1:11" x14ac:dyDescent="0.25">
      <c r="A2" s="1" t="s">
        <v>2</v>
      </c>
      <c r="B2" s="3">
        <v>2.1</v>
      </c>
      <c r="E2" s="4" t="s">
        <v>3</v>
      </c>
      <c r="F2" s="4"/>
      <c r="G2" s="4"/>
      <c r="H2" s="4"/>
      <c r="I2" s="4"/>
      <c r="J2" s="4"/>
      <c r="K2" s="4"/>
    </row>
    <row r="3" spans="1:11" x14ac:dyDescent="0.25">
      <c r="A3" s="1" t="s">
        <v>4</v>
      </c>
      <c r="B3" s="3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3" t="s">
        <v>6</v>
      </c>
      <c r="B6" s="3">
        <f>IF(B9&gt;0, B9/B8, 0)</f>
        <v>65.984516779490136</v>
      </c>
    </row>
    <row r="7" spans="1:11" x14ac:dyDescent="0.25">
      <c r="A7" s="3" t="s">
        <v>7</v>
      </c>
      <c r="B7" s="5">
        <v>2</v>
      </c>
    </row>
    <row r="8" spans="1:11" x14ac:dyDescent="0.25">
      <c r="A8" s="3" t="s">
        <v>8</v>
      </c>
      <c r="B8" s="5">
        <v>694.3</v>
      </c>
    </row>
    <row r="9" spans="1:11" x14ac:dyDescent="0.25">
      <c r="A9" s="3" t="s">
        <v>9</v>
      </c>
      <c r="B9" s="5">
        <v>45813.05</v>
      </c>
    </row>
    <row r="15" spans="1:11" x14ac:dyDescent="0.25">
      <c r="A15" s="1" t="s">
        <v>10</v>
      </c>
    </row>
    <row r="16" spans="1:11" s="8" customFormat="1" x14ac:dyDescent="0.25">
      <c r="A16" s="6" t="s">
        <v>11</v>
      </c>
      <c r="B16" s="7">
        <v>42094</v>
      </c>
      <c r="C16" s="7">
        <v>42460</v>
      </c>
      <c r="D16" s="7">
        <v>42825</v>
      </c>
      <c r="E16" s="7">
        <v>43190</v>
      </c>
      <c r="F16" s="7">
        <v>43555</v>
      </c>
      <c r="G16" s="7">
        <v>43921</v>
      </c>
      <c r="H16" s="7">
        <v>44286</v>
      </c>
      <c r="I16" s="7">
        <v>44651</v>
      </c>
      <c r="J16" s="7">
        <v>45016</v>
      </c>
      <c r="K16" s="7">
        <v>45382</v>
      </c>
    </row>
    <row r="17" spans="1:11" s="9" customFormat="1" x14ac:dyDescent="0.25">
      <c r="A17" s="9" t="s">
        <v>12</v>
      </c>
      <c r="B17" s="5">
        <v>2092.7600000000002</v>
      </c>
      <c r="C17" s="5">
        <v>2437.98</v>
      </c>
      <c r="D17" s="5">
        <v>2583.39</v>
      </c>
      <c r="E17" s="5">
        <v>3018.4</v>
      </c>
      <c r="F17" s="5">
        <v>3563.14</v>
      </c>
      <c r="G17" s="5">
        <v>3927.27</v>
      </c>
      <c r="H17" s="5">
        <v>3311.87</v>
      </c>
      <c r="I17" s="5">
        <v>4396.12</v>
      </c>
      <c r="J17" s="5">
        <v>5158.25</v>
      </c>
      <c r="K17" s="5">
        <v>5654.09</v>
      </c>
    </row>
    <row r="18" spans="1:11" s="9" customFormat="1" x14ac:dyDescent="0.25">
      <c r="A18" s="3" t="s">
        <v>13</v>
      </c>
      <c r="B18" s="5">
        <v>528.71</v>
      </c>
      <c r="C18" s="5">
        <v>580.25</v>
      </c>
      <c r="D18" s="5">
        <v>631.29999999999995</v>
      </c>
      <c r="E18" s="5">
        <v>767.43</v>
      </c>
      <c r="F18" s="5">
        <v>885.31</v>
      </c>
      <c r="G18" s="5">
        <v>984.5</v>
      </c>
      <c r="H18" s="5">
        <v>727.58</v>
      </c>
      <c r="I18" s="5">
        <v>993.65</v>
      </c>
      <c r="J18" s="5">
        <v>1253.47</v>
      </c>
      <c r="K18" s="5">
        <v>1346.85</v>
      </c>
    </row>
    <row r="19" spans="1:11" s="9" customFormat="1" x14ac:dyDescent="0.25">
      <c r="A19" s="3" t="s">
        <v>14</v>
      </c>
      <c r="B19" s="5">
        <v>0.82</v>
      </c>
      <c r="C19" s="5">
        <v>0.19</v>
      </c>
      <c r="D19" s="5">
        <v>0.53</v>
      </c>
      <c r="E19" s="5">
        <v>1.47</v>
      </c>
      <c r="F19" s="5">
        <v>-0.8</v>
      </c>
      <c r="G19" s="5">
        <v>1.03</v>
      </c>
      <c r="H19" s="5">
        <v>1.34</v>
      </c>
      <c r="I19" s="5">
        <v>3.75</v>
      </c>
      <c r="J19" s="5">
        <v>5.66</v>
      </c>
      <c r="K19" s="5">
        <v>5.76</v>
      </c>
    </row>
    <row r="20" spans="1:11" s="9" customFormat="1" x14ac:dyDescent="0.25">
      <c r="A20" s="3" t="s">
        <v>15</v>
      </c>
      <c r="B20" s="5">
        <v>123.64</v>
      </c>
      <c r="C20" s="5">
        <v>139.94999999999999</v>
      </c>
      <c r="D20" s="5">
        <v>145.86000000000001</v>
      </c>
      <c r="E20" s="5">
        <v>160.31</v>
      </c>
      <c r="F20" s="5">
        <v>168.99</v>
      </c>
      <c r="G20" s="5">
        <v>172.62</v>
      </c>
      <c r="H20" s="5">
        <v>147.6</v>
      </c>
      <c r="I20" s="5">
        <v>200.66</v>
      </c>
      <c r="J20" s="5">
        <v>267.25</v>
      </c>
      <c r="K20" s="5">
        <v>309.61</v>
      </c>
    </row>
    <row r="21" spans="1:11" s="9" customFormat="1" x14ac:dyDescent="0.25">
      <c r="A21" s="3" t="s">
        <v>16</v>
      </c>
      <c r="B21" s="5">
        <v>136.12</v>
      </c>
      <c r="C21" s="5">
        <v>156.5</v>
      </c>
      <c r="D21" s="5">
        <v>174.48</v>
      </c>
      <c r="E21" s="5">
        <v>188.89</v>
      </c>
      <c r="F21" s="5">
        <v>233.07</v>
      </c>
      <c r="G21" s="5">
        <v>246.25</v>
      </c>
      <c r="H21" s="5">
        <v>261.89999999999998</v>
      </c>
      <c r="I21" s="5">
        <v>304.49</v>
      </c>
      <c r="J21" s="5">
        <v>365.27</v>
      </c>
      <c r="K21" s="5">
        <v>618.92999999999995</v>
      </c>
    </row>
    <row r="22" spans="1:11" s="9" customFormat="1" x14ac:dyDescent="0.25">
      <c r="A22" s="3" t="s">
        <v>17</v>
      </c>
      <c r="B22" s="5">
        <v>444.47</v>
      </c>
      <c r="C22" s="5">
        <v>576.77</v>
      </c>
      <c r="D22" s="5">
        <v>595.63</v>
      </c>
      <c r="E22" s="5">
        <v>615.21</v>
      </c>
      <c r="F22" s="5">
        <v>683.54</v>
      </c>
      <c r="G22" s="5">
        <v>797.84</v>
      </c>
      <c r="H22" s="5">
        <v>748.46</v>
      </c>
      <c r="I22" s="5">
        <v>770.3</v>
      </c>
      <c r="J22" s="5">
        <v>908.19</v>
      </c>
      <c r="K22" s="5">
        <v>1061.04</v>
      </c>
    </row>
    <row r="23" spans="1:11" s="9" customFormat="1" x14ac:dyDescent="0.25">
      <c r="A23" s="3" t="s">
        <v>18</v>
      </c>
      <c r="B23" s="5">
        <v>521.63</v>
      </c>
      <c r="C23" s="5">
        <v>620.24</v>
      </c>
      <c r="D23" s="5">
        <v>726.91</v>
      </c>
      <c r="E23" s="5">
        <v>769.62</v>
      </c>
      <c r="F23" s="5">
        <v>893.84</v>
      </c>
      <c r="G23" s="5">
        <v>745.31</v>
      </c>
      <c r="H23" s="5">
        <v>570.78</v>
      </c>
      <c r="I23" s="5">
        <v>914.89</v>
      </c>
      <c r="J23" s="5">
        <v>1082.6300000000001</v>
      </c>
      <c r="K23" s="5">
        <v>1063.21</v>
      </c>
    </row>
    <row r="24" spans="1:11" s="9" customFormat="1" x14ac:dyDescent="0.25">
      <c r="A24" s="3" t="s">
        <v>19</v>
      </c>
      <c r="B24" s="5">
        <v>82.53</v>
      </c>
      <c r="C24" s="5">
        <v>99.04</v>
      </c>
      <c r="D24" s="5">
        <v>65.17</v>
      </c>
      <c r="E24" s="5">
        <v>76.41</v>
      </c>
      <c r="F24" s="5">
        <v>94.97</v>
      </c>
      <c r="G24" s="5">
        <v>99.06</v>
      </c>
      <c r="H24" s="5">
        <v>76.849999999999994</v>
      </c>
      <c r="I24" s="5">
        <v>109.52</v>
      </c>
      <c r="J24" s="5">
        <v>151.15</v>
      </c>
      <c r="K24" s="5">
        <v>101.86</v>
      </c>
    </row>
    <row r="25" spans="1:11" s="9" customFormat="1" x14ac:dyDescent="0.25">
      <c r="A25" s="9" t="s">
        <v>20</v>
      </c>
      <c r="B25" s="5">
        <v>6.12</v>
      </c>
      <c r="C25" s="5">
        <v>9.84</v>
      </c>
      <c r="D25" s="5">
        <v>-0.87</v>
      </c>
      <c r="E25" s="5">
        <v>21.17</v>
      </c>
      <c r="F25" s="5">
        <v>44.5</v>
      </c>
      <c r="G25" s="5">
        <v>37.58</v>
      </c>
      <c r="H25" s="5">
        <v>64.23</v>
      </c>
      <c r="I25" s="5">
        <v>26.04</v>
      </c>
      <c r="J25" s="5">
        <v>39.9</v>
      </c>
      <c r="K25" s="5">
        <v>212.41</v>
      </c>
    </row>
    <row r="26" spans="1:11" s="9" customFormat="1" x14ac:dyDescent="0.25">
      <c r="A26" s="9" t="s">
        <v>21</v>
      </c>
      <c r="B26" s="5">
        <v>101.12</v>
      </c>
      <c r="C26" s="5">
        <v>128.24</v>
      </c>
      <c r="D26" s="5">
        <v>155.43</v>
      </c>
      <c r="E26" s="5">
        <v>160.11000000000001</v>
      </c>
      <c r="F26" s="5">
        <v>157.44999999999999</v>
      </c>
      <c r="G26" s="5">
        <v>352.28</v>
      </c>
      <c r="H26" s="5">
        <v>375.4</v>
      </c>
      <c r="I26" s="5">
        <v>393.05</v>
      </c>
      <c r="J26" s="5">
        <v>485.89</v>
      </c>
      <c r="K26" s="5">
        <v>597.96</v>
      </c>
    </row>
    <row r="27" spans="1:11" s="9" customFormat="1" x14ac:dyDescent="0.25">
      <c r="A27" s="9" t="s">
        <v>22</v>
      </c>
      <c r="G27" s="5">
        <v>165.24</v>
      </c>
      <c r="H27" s="5">
        <v>162.69999999999999</v>
      </c>
      <c r="I27" s="5">
        <v>176.09</v>
      </c>
      <c r="J27" s="5">
        <v>201.23</v>
      </c>
      <c r="K27" s="5">
        <v>287.77</v>
      </c>
    </row>
    <row r="28" spans="1:11" s="9" customFormat="1" x14ac:dyDescent="0.25">
      <c r="A28" s="9" t="s">
        <v>23</v>
      </c>
      <c r="B28" s="5">
        <v>161.47999999999999</v>
      </c>
      <c r="C28" s="5">
        <v>147.02000000000001</v>
      </c>
      <c r="D28" s="5">
        <v>88.27</v>
      </c>
      <c r="E28" s="5">
        <v>303.06</v>
      </c>
      <c r="F28" s="5">
        <v>489.67</v>
      </c>
      <c r="G28" s="5">
        <v>402.78</v>
      </c>
      <c r="H28" s="5">
        <v>306.17</v>
      </c>
      <c r="I28" s="5">
        <v>563.26</v>
      </c>
      <c r="J28" s="5">
        <v>488.73</v>
      </c>
      <c r="K28" s="5">
        <v>485.03</v>
      </c>
    </row>
    <row r="29" spans="1:11" s="9" customFormat="1" x14ac:dyDescent="0.25">
      <c r="A29" s="9" t="s">
        <v>24</v>
      </c>
      <c r="B29" s="5">
        <v>50.4</v>
      </c>
      <c r="C29" s="5">
        <v>50.13</v>
      </c>
      <c r="D29" s="5">
        <v>30.5</v>
      </c>
      <c r="E29" s="5">
        <v>106.83</v>
      </c>
      <c r="F29" s="5">
        <v>171.7</v>
      </c>
      <c r="G29" s="5">
        <v>123.99</v>
      </c>
      <c r="H29" s="5">
        <v>75.650000000000006</v>
      </c>
      <c r="I29" s="5">
        <v>145.18</v>
      </c>
      <c r="J29" s="5">
        <v>135.69999999999999</v>
      </c>
      <c r="K29" s="5">
        <v>84.97</v>
      </c>
    </row>
    <row r="30" spans="1:11" s="9" customFormat="1" x14ac:dyDescent="0.25">
      <c r="A30" s="9" t="s">
        <v>25</v>
      </c>
      <c r="B30" s="5">
        <v>111.08</v>
      </c>
      <c r="C30" s="5">
        <v>96.89</v>
      </c>
      <c r="D30" s="5">
        <v>57.77</v>
      </c>
      <c r="E30" s="5">
        <v>196.23</v>
      </c>
      <c r="F30" s="5">
        <v>319.79000000000002</v>
      </c>
      <c r="G30" s="5">
        <v>279.98</v>
      </c>
      <c r="H30" s="5">
        <v>231.67</v>
      </c>
      <c r="I30" s="5">
        <v>420.39</v>
      </c>
      <c r="J30" s="5">
        <v>353.2</v>
      </c>
      <c r="K30" s="5">
        <v>399.34</v>
      </c>
    </row>
    <row r="31" spans="1:11" s="9" customFormat="1" x14ac:dyDescent="0.25">
      <c r="A31" s="9" t="s">
        <v>26</v>
      </c>
      <c r="B31" s="5">
        <v>16.39</v>
      </c>
      <c r="C31" s="5">
        <v>16.45</v>
      </c>
      <c r="D31" s="5">
        <v>16.489999999999998</v>
      </c>
      <c r="E31" s="5">
        <v>32.99</v>
      </c>
      <c r="F31" s="5">
        <v>65.98</v>
      </c>
      <c r="G31" s="5">
        <v>79.180000000000007</v>
      </c>
      <c r="H31" s="5">
        <v>79.180000000000007</v>
      </c>
      <c r="I31" s="5">
        <v>79.180000000000007</v>
      </c>
      <c r="J31" s="5">
        <v>79.180000000000007</v>
      </c>
      <c r="K31" s="5">
        <v>79.180000000000007</v>
      </c>
    </row>
    <row r="32" spans="1:11" s="9" customFormat="1" x14ac:dyDescent="0.25">
      <c r="A32" s="9" t="s">
        <v>27</v>
      </c>
      <c r="B32" s="3">
        <f t="shared" ref="B32:K32" si="0">B37-SUM(B23:B24)</f>
        <v>256.48000000000013</v>
      </c>
      <c r="C32" s="3">
        <f t="shared" si="0"/>
        <v>265.42000000000007</v>
      </c>
      <c r="D32" s="3">
        <f t="shared" si="0"/>
        <v>244.56999999999994</v>
      </c>
      <c r="E32" s="3">
        <f t="shared" si="0"/>
        <v>442</v>
      </c>
      <c r="F32" s="3">
        <f t="shared" si="0"/>
        <v>602.62</v>
      </c>
      <c r="G32" s="3">
        <f t="shared" si="0"/>
        <v>882.72000000000025</v>
      </c>
      <c r="H32" s="3">
        <f t="shared" si="0"/>
        <v>780.03999999999985</v>
      </c>
      <c r="I32" s="3">
        <f t="shared" si="0"/>
        <v>1106.3599999999999</v>
      </c>
      <c r="J32" s="3">
        <f t="shared" si="0"/>
        <v>1135.9499999999994</v>
      </c>
      <c r="K32" s="3">
        <f t="shared" si="0"/>
        <v>1158.3500000000006</v>
      </c>
    </row>
    <row r="34" spans="1:11" x14ac:dyDescent="0.25">
      <c r="A34" s="9" t="s">
        <v>28</v>
      </c>
      <c r="B34" s="10">
        <f t="shared" ref="B34:K34" si="1">B29/B28</f>
        <v>0.31211295516472631</v>
      </c>
      <c r="C34" s="10">
        <f t="shared" si="1"/>
        <v>0.34097401714052511</v>
      </c>
      <c r="D34" s="10">
        <f t="shared" si="1"/>
        <v>0.34553075790189192</v>
      </c>
      <c r="E34" s="10">
        <f t="shared" si="1"/>
        <v>0.35250445456345275</v>
      </c>
      <c r="F34" s="10">
        <f t="shared" si="1"/>
        <v>0.35064431147507502</v>
      </c>
      <c r="G34" s="10">
        <f t="shared" si="1"/>
        <v>0.3078355429763146</v>
      </c>
      <c r="H34" s="10">
        <f t="shared" si="1"/>
        <v>0.24708495280399778</v>
      </c>
      <c r="I34" s="10">
        <f t="shared" si="1"/>
        <v>0.25774952952455349</v>
      </c>
      <c r="J34" s="10">
        <f t="shared" si="1"/>
        <v>0.27765842080494341</v>
      </c>
      <c r="K34" s="10">
        <f t="shared" si="1"/>
        <v>0.17518504010061234</v>
      </c>
    </row>
    <row r="35" spans="1:11" x14ac:dyDescent="0.25">
      <c r="A35" s="9"/>
    </row>
    <row r="36" spans="1:11" x14ac:dyDescent="0.25">
      <c r="A36" s="9" t="s">
        <v>29</v>
      </c>
      <c r="B36" s="3">
        <f>(SUM('Data Sheet'!B18,'Data Sheet'!B20:B22)-1*'Data Sheet'!B19)</f>
        <v>1232.1200000000001</v>
      </c>
      <c r="C36" s="3">
        <f>(SUM('Data Sheet'!C18,'Data Sheet'!C20:C22)-1*'Data Sheet'!C19)</f>
        <v>1453.28</v>
      </c>
      <c r="D36" s="3">
        <f>(SUM('Data Sheet'!D18,'Data Sheet'!D20:D22)-1*'Data Sheet'!D19)</f>
        <v>1546.74</v>
      </c>
      <c r="E36" s="3">
        <f>(SUM('Data Sheet'!E18,'Data Sheet'!E20:E22)-1*'Data Sheet'!E19)</f>
        <v>1730.3700000000001</v>
      </c>
      <c r="F36" s="3">
        <f>(SUM('Data Sheet'!F18,'Data Sheet'!F20:F22)-1*'Data Sheet'!F19)</f>
        <v>1971.7099999999998</v>
      </c>
      <c r="G36" s="3">
        <f>(SUM('Data Sheet'!G18,'Data Sheet'!G20:G22)-1*'Data Sheet'!G19)</f>
        <v>2200.1799999999998</v>
      </c>
      <c r="H36" s="3">
        <f>(SUM('Data Sheet'!H18,'Data Sheet'!H20:H22)-1*'Data Sheet'!H19)</f>
        <v>1884.2</v>
      </c>
      <c r="I36" s="3">
        <f>(SUM('Data Sheet'!I18,'Data Sheet'!I20:I22)-1*'Data Sheet'!I19)</f>
        <v>2265.35</v>
      </c>
      <c r="J36" s="3">
        <f>(SUM('Data Sheet'!J18,'Data Sheet'!J20:J22)-1*'Data Sheet'!J19)</f>
        <v>2788.5200000000004</v>
      </c>
      <c r="K36" s="3">
        <f>(SUM('Data Sheet'!K18,'Data Sheet'!K20:K22)-1*'Data Sheet'!K19)</f>
        <v>3330.6699999999996</v>
      </c>
    </row>
    <row r="37" spans="1:11" x14ac:dyDescent="0.25">
      <c r="A37" s="9" t="s">
        <v>30</v>
      </c>
      <c r="B37" s="3">
        <f>B17-B36</f>
        <v>860.6400000000001</v>
      </c>
      <c r="C37" s="3">
        <f t="shared" ref="C37:K37" si="2">C17-C36</f>
        <v>984.7</v>
      </c>
      <c r="D37" s="3">
        <f t="shared" si="2"/>
        <v>1036.6499999999999</v>
      </c>
      <c r="E37" s="3">
        <f t="shared" si="2"/>
        <v>1288.03</v>
      </c>
      <c r="F37" s="3">
        <f t="shared" si="2"/>
        <v>1591.43</v>
      </c>
      <c r="G37" s="3">
        <f t="shared" si="2"/>
        <v>1727.0900000000001</v>
      </c>
      <c r="H37" s="3">
        <f t="shared" si="2"/>
        <v>1427.6699999999998</v>
      </c>
      <c r="I37" s="3">
        <f t="shared" si="2"/>
        <v>2130.77</v>
      </c>
      <c r="J37" s="3">
        <f t="shared" si="2"/>
        <v>2369.7299999999996</v>
      </c>
      <c r="K37" s="3">
        <f t="shared" si="2"/>
        <v>2323.4200000000005</v>
      </c>
    </row>
    <row r="38" spans="1:11" x14ac:dyDescent="0.25">
      <c r="A38" s="9"/>
    </row>
    <row r="39" spans="1:11" x14ac:dyDescent="0.25">
      <c r="A39" s="9"/>
    </row>
    <row r="40" spans="1:11" x14ac:dyDescent="0.25">
      <c r="A40" s="1" t="s">
        <v>31</v>
      </c>
    </row>
    <row r="41" spans="1:11" s="8" customFormat="1" x14ac:dyDescent="0.25">
      <c r="A41" s="6" t="s">
        <v>11</v>
      </c>
      <c r="B41" s="7">
        <v>44834</v>
      </c>
      <c r="C41" s="7">
        <v>44926</v>
      </c>
      <c r="D41" s="7">
        <v>45016</v>
      </c>
      <c r="E41" s="7">
        <v>45107</v>
      </c>
      <c r="F41" s="7">
        <v>45199</v>
      </c>
      <c r="G41" s="7">
        <v>45291</v>
      </c>
      <c r="H41" s="7">
        <v>45382</v>
      </c>
      <c r="I41" s="7">
        <v>45473</v>
      </c>
      <c r="J41" s="7">
        <v>45565</v>
      </c>
      <c r="K41" s="7">
        <v>45657</v>
      </c>
    </row>
    <row r="42" spans="1:11" s="9" customFormat="1" x14ac:dyDescent="0.25">
      <c r="A42" s="9" t="s">
        <v>12</v>
      </c>
      <c r="B42" s="5">
        <v>1301.49</v>
      </c>
      <c r="C42" s="5">
        <v>1331.82</v>
      </c>
      <c r="D42" s="5">
        <v>1269.8499999999999</v>
      </c>
      <c r="E42" s="5">
        <v>1334.54</v>
      </c>
      <c r="F42" s="5">
        <v>1368.63</v>
      </c>
      <c r="G42" s="5">
        <v>1378.12</v>
      </c>
      <c r="H42" s="5">
        <v>1572.8</v>
      </c>
      <c r="I42" s="5">
        <v>1933.06</v>
      </c>
      <c r="J42" s="5">
        <v>1954.72</v>
      </c>
      <c r="K42" s="5">
        <v>2150.7600000000002</v>
      </c>
    </row>
    <row r="43" spans="1:11" s="9" customFormat="1" x14ac:dyDescent="0.25">
      <c r="A43" s="9" t="s">
        <v>32</v>
      </c>
      <c r="B43" s="5">
        <v>989.63</v>
      </c>
      <c r="C43" s="5">
        <v>1045.5</v>
      </c>
      <c r="D43" s="5">
        <v>1051.78</v>
      </c>
      <c r="E43" s="5">
        <v>1099.53</v>
      </c>
      <c r="F43" s="5">
        <v>1091.45</v>
      </c>
      <c r="G43" s="5">
        <v>1098.01</v>
      </c>
      <c r="H43" s="5">
        <v>1262.44</v>
      </c>
      <c r="I43" s="5">
        <v>1552.63</v>
      </c>
      <c r="J43" s="5">
        <v>1558.39</v>
      </c>
      <c r="K43" s="5">
        <v>1749.02</v>
      </c>
    </row>
    <row r="44" spans="1:11" s="9" customFormat="1" x14ac:dyDescent="0.25">
      <c r="A44" s="9" t="s">
        <v>20</v>
      </c>
      <c r="B44" s="5">
        <v>26.93</v>
      </c>
      <c r="C44" s="5">
        <v>9.57</v>
      </c>
      <c r="D44" s="5">
        <v>19.75</v>
      </c>
      <c r="E44" s="5">
        <v>9.34</v>
      </c>
      <c r="F44" s="5">
        <v>42.07</v>
      </c>
      <c r="G44" s="5">
        <v>19.670000000000002</v>
      </c>
      <c r="H44" s="5">
        <v>197.02</v>
      </c>
      <c r="I44" s="5">
        <v>14.35</v>
      </c>
      <c r="J44" s="5">
        <v>25.22</v>
      </c>
      <c r="K44" s="5">
        <v>6.44</v>
      </c>
    </row>
    <row r="45" spans="1:11" s="9" customFormat="1" x14ac:dyDescent="0.25">
      <c r="A45" s="9" t="s">
        <v>21</v>
      </c>
      <c r="B45" s="5">
        <v>114.64</v>
      </c>
      <c r="C45" s="5">
        <v>132.59</v>
      </c>
      <c r="D45" s="5">
        <v>131.55000000000001</v>
      </c>
      <c r="E45" s="5">
        <v>135.72</v>
      </c>
      <c r="F45" s="5">
        <v>141.88</v>
      </c>
      <c r="G45" s="5">
        <v>151.51</v>
      </c>
      <c r="H45" s="5">
        <v>168.85</v>
      </c>
      <c r="I45" s="5">
        <v>183.54</v>
      </c>
      <c r="J45" s="5">
        <v>201.43</v>
      </c>
      <c r="K45" s="5">
        <v>207.83</v>
      </c>
    </row>
    <row r="46" spans="1:11" s="9" customFormat="1" x14ac:dyDescent="0.25">
      <c r="A46" s="9" t="s">
        <v>22</v>
      </c>
      <c r="B46" s="5">
        <v>49.65</v>
      </c>
      <c r="C46" s="5">
        <v>51.84</v>
      </c>
      <c r="D46" s="5">
        <v>52.87</v>
      </c>
      <c r="E46" s="5">
        <v>54.31</v>
      </c>
      <c r="F46" s="5">
        <v>56.84</v>
      </c>
      <c r="G46" s="5">
        <v>62.43</v>
      </c>
      <c r="H46" s="5">
        <v>114.18</v>
      </c>
      <c r="I46" s="5">
        <v>134.38999999999999</v>
      </c>
      <c r="J46" s="5">
        <v>138.11000000000001</v>
      </c>
      <c r="K46" s="5">
        <v>133.44</v>
      </c>
    </row>
    <row r="47" spans="1:11" s="9" customFormat="1" x14ac:dyDescent="0.25">
      <c r="A47" s="9" t="s">
        <v>23</v>
      </c>
      <c r="B47" s="5">
        <v>174.5</v>
      </c>
      <c r="C47" s="5">
        <v>111.46</v>
      </c>
      <c r="D47" s="5">
        <v>53.4</v>
      </c>
      <c r="E47" s="5">
        <v>54.32</v>
      </c>
      <c r="F47" s="5">
        <v>120.53</v>
      </c>
      <c r="G47" s="5">
        <v>85.84</v>
      </c>
      <c r="H47" s="5">
        <v>224.35</v>
      </c>
      <c r="I47" s="5">
        <v>76.849999999999994</v>
      </c>
      <c r="J47" s="5">
        <v>82.01</v>
      </c>
      <c r="K47" s="5">
        <v>66.91</v>
      </c>
    </row>
    <row r="48" spans="1:11" s="9" customFormat="1" x14ac:dyDescent="0.25">
      <c r="A48" s="9" t="s">
        <v>24</v>
      </c>
      <c r="B48" s="5">
        <v>42.97</v>
      </c>
      <c r="C48" s="5">
        <v>31.1</v>
      </c>
      <c r="D48" s="5">
        <v>24.86</v>
      </c>
      <c r="E48" s="5">
        <v>25.4</v>
      </c>
      <c r="F48" s="5">
        <v>23.33</v>
      </c>
      <c r="G48" s="5">
        <v>20.13</v>
      </c>
      <c r="H48" s="5">
        <v>16.11</v>
      </c>
      <c r="I48" s="5">
        <v>18.82</v>
      </c>
      <c r="J48" s="5">
        <v>15.47</v>
      </c>
      <c r="K48" s="5">
        <v>23.67</v>
      </c>
    </row>
    <row r="49" spans="1:11" s="9" customFormat="1" x14ac:dyDescent="0.25">
      <c r="A49" s="9" t="s">
        <v>25</v>
      </c>
      <c r="B49" s="5">
        <v>131.53</v>
      </c>
      <c r="C49" s="5">
        <v>80.36</v>
      </c>
      <c r="D49" s="5">
        <v>28.54</v>
      </c>
      <c r="E49" s="5">
        <v>28.92</v>
      </c>
      <c r="F49" s="5">
        <v>97.2</v>
      </c>
      <c r="G49" s="5">
        <v>65.709999999999994</v>
      </c>
      <c r="H49" s="5">
        <v>207.52</v>
      </c>
      <c r="I49" s="5">
        <v>55.8</v>
      </c>
      <c r="J49" s="5">
        <v>64.05</v>
      </c>
      <c r="K49" s="5">
        <v>42.91</v>
      </c>
    </row>
    <row r="50" spans="1:11" x14ac:dyDescent="0.25">
      <c r="A50" s="9" t="s">
        <v>33</v>
      </c>
      <c r="B50" s="5">
        <v>311.86</v>
      </c>
      <c r="C50" s="5">
        <v>286.32</v>
      </c>
      <c r="D50" s="5">
        <v>218.07</v>
      </c>
      <c r="E50" s="5">
        <v>235.01</v>
      </c>
      <c r="F50" s="5">
        <v>277.18</v>
      </c>
      <c r="G50" s="5">
        <v>280.11</v>
      </c>
      <c r="H50" s="5">
        <v>310.36</v>
      </c>
      <c r="I50" s="5">
        <v>380.43</v>
      </c>
      <c r="J50" s="5">
        <v>396.33</v>
      </c>
      <c r="K50" s="5">
        <v>401.74</v>
      </c>
    </row>
    <row r="51" spans="1:11" x14ac:dyDescent="0.25">
      <c r="A51" s="9" t="s">
        <v>27</v>
      </c>
      <c r="B51" s="3">
        <f>SUM(B49,B46,B48,B45)</f>
        <v>338.79</v>
      </c>
      <c r="C51" s="3">
        <f t="shared" ref="C51:K51" si="3">SUM(C49,C46,C48,C45)</f>
        <v>295.89</v>
      </c>
      <c r="D51" s="3">
        <f t="shared" si="3"/>
        <v>237.82</v>
      </c>
      <c r="E51" s="3">
        <f t="shared" si="3"/>
        <v>244.35</v>
      </c>
      <c r="F51" s="3">
        <f t="shared" si="3"/>
        <v>319.25</v>
      </c>
      <c r="G51" s="3">
        <f t="shared" si="3"/>
        <v>299.77999999999997</v>
      </c>
      <c r="H51" s="3">
        <f t="shared" si="3"/>
        <v>506.66000000000008</v>
      </c>
      <c r="I51" s="3">
        <f t="shared" si="3"/>
        <v>392.54999999999995</v>
      </c>
      <c r="J51" s="3">
        <f t="shared" si="3"/>
        <v>419.06000000000006</v>
      </c>
      <c r="K51" s="3">
        <f t="shared" si="3"/>
        <v>407.85</v>
      </c>
    </row>
    <row r="52" spans="1:11" x14ac:dyDescent="0.25">
      <c r="A52" s="9"/>
    </row>
    <row r="53" spans="1:11" x14ac:dyDescent="0.25">
      <c r="A53" s="9"/>
    </row>
    <row r="54" spans="1:11" x14ac:dyDescent="0.25">
      <c r="A54" s="9"/>
    </row>
    <row r="55" spans="1:11" x14ac:dyDescent="0.25">
      <c r="A55" s="1" t="s">
        <v>34</v>
      </c>
    </row>
    <row r="56" spans="1:11" s="8" customFormat="1" x14ac:dyDescent="0.25">
      <c r="A56" s="6" t="s">
        <v>11</v>
      </c>
      <c r="B56" s="7">
        <v>42094</v>
      </c>
      <c r="C56" s="7">
        <v>42460</v>
      </c>
      <c r="D56" s="7">
        <v>42825</v>
      </c>
      <c r="E56" s="7">
        <v>43190</v>
      </c>
      <c r="F56" s="7">
        <v>43555</v>
      </c>
      <c r="G56" s="7">
        <v>43921</v>
      </c>
      <c r="H56" s="7">
        <v>44286</v>
      </c>
      <c r="I56" s="7">
        <v>44651</v>
      </c>
      <c r="J56" s="7">
        <v>45016</v>
      </c>
      <c r="K56" s="7">
        <v>45382</v>
      </c>
    </row>
    <row r="57" spans="1:11" x14ac:dyDescent="0.25">
      <c r="A57" s="9" t="s">
        <v>35</v>
      </c>
      <c r="B57" s="5">
        <v>65.569999999999993</v>
      </c>
      <c r="C57" s="5">
        <v>65.8</v>
      </c>
      <c r="D57" s="5">
        <v>65.95</v>
      </c>
      <c r="E57" s="5">
        <v>65.98</v>
      </c>
      <c r="F57" s="5">
        <v>131.97</v>
      </c>
      <c r="G57" s="5">
        <v>131.97</v>
      </c>
      <c r="H57" s="5">
        <v>131.97</v>
      </c>
      <c r="I57" s="5">
        <v>131.97</v>
      </c>
      <c r="J57" s="5">
        <v>131.97</v>
      </c>
      <c r="K57" s="5">
        <v>131.97</v>
      </c>
    </row>
    <row r="58" spans="1:11" x14ac:dyDescent="0.25">
      <c r="A58" s="9" t="s">
        <v>36</v>
      </c>
      <c r="B58" s="5">
        <v>580.62</v>
      </c>
      <c r="C58" s="5">
        <v>696.23</v>
      </c>
      <c r="D58" s="5">
        <v>739.35</v>
      </c>
      <c r="E58" s="5">
        <v>901.75</v>
      </c>
      <c r="F58" s="5">
        <v>1127.67</v>
      </c>
      <c r="G58" s="5">
        <v>990.06</v>
      </c>
      <c r="H58" s="5">
        <v>1294.8599999999999</v>
      </c>
      <c r="I58" s="5">
        <v>1813</v>
      </c>
      <c r="J58" s="5">
        <v>1905.82</v>
      </c>
      <c r="K58" s="5">
        <v>2038.67</v>
      </c>
    </row>
    <row r="59" spans="1:11" x14ac:dyDescent="0.25">
      <c r="A59" s="9" t="s">
        <v>37</v>
      </c>
      <c r="G59" s="5">
        <v>1670.06</v>
      </c>
      <c r="H59" s="5">
        <v>1619.98</v>
      </c>
      <c r="I59" s="5">
        <v>2106.1</v>
      </c>
      <c r="J59" s="5">
        <v>2553.7399999999998</v>
      </c>
      <c r="K59" s="5">
        <v>4206.8599999999997</v>
      </c>
    </row>
    <row r="60" spans="1:11" x14ac:dyDescent="0.25">
      <c r="A60" s="9" t="s">
        <v>38</v>
      </c>
      <c r="B60" s="5">
        <v>428.51</v>
      </c>
      <c r="C60" s="5">
        <v>460</v>
      </c>
      <c r="D60" s="5">
        <v>485.34</v>
      </c>
      <c r="E60" s="5">
        <v>529.01</v>
      </c>
      <c r="F60" s="5">
        <v>596.1</v>
      </c>
      <c r="G60" s="5">
        <v>577.79</v>
      </c>
      <c r="H60" s="5">
        <v>719.96</v>
      </c>
      <c r="I60" s="5">
        <v>730.6</v>
      </c>
      <c r="J60" s="5">
        <v>790.6</v>
      </c>
      <c r="K60" s="5">
        <v>1660.04</v>
      </c>
    </row>
    <row r="61" spans="1:11" s="1" customFormat="1" x14ac:dyDescent="0.25">
      <c r="A61" s="1" t="s">
        <v>39</v>
      </c>
      <c r="B61" s="5">
        <v>1074.7</v>
      </c>
      <c r="C61" s="5">
        <v>1222.03</v>
      </c>
      <c r="D61" s="5">
        <v>1290.6400000000001</v>
      </c>
      <c r="E61" s="5">
        <v>1496.74</v>
      </c>
      <c r="F61" s="5">
        <v>1855.74</v>
      </c>
      <c r="G61" s="5">
        <v>3369.88</v>
      </c>
      <c r="H61" s="5">
        <v>3766.77</v>
      </c>
      <c r="I61" s="5">
        <v>4781.67</v>
      </c>
      <c r="J61" s="5">
        <v>5382.13</v>
      </c>
      <c r="K61" s="5">
        <v>8037.54</v>
      </c>
    </row>
    <row r="62" spans="1:11" x14ac:dyDescent="0.25">
      <c r="A62" s="9" t="s">
        <v>40</v>
      </c>
      <c r="B62" s="5">
        <v>737.28</v>
      </c>
      <c r="C62" s="5">
        <v>828.45</v>
      </c>
      <c r="D62" s="5">
        <v>800.15</v>
      </c>
      <c r="E62" s="5">
        <v>789.22</v>
      </c>
      <c r="F62" s="5">
        <v>809.46</v>
      </c>
      <c r="G62" s="5">
        <v>2188.7199999999998</v>
      </c>
      <c r="H62" s="5">
        <v>2145.5</v>
      </c>
      <c r="I62" s="5">
        <v>2736.6</v>
      </c>
      <c r="J62" s="5">
        <v>3488.23</v>
      </c>
      <c r="K62" s="5">
        <v>6183.85</v>
      </c>
    </row>
    <row r="63" spans="1:11" x14ac:dyDescent="0.25">
      <c r="A63" s="9" t="s">
        <v>41</v>
      </c>
      <c r="B63" s="5">
        <v>19.88</v>
      </c>
      <c r="C63" s="5">
        <v>26.1</v>
      </c>
      <c r="D63" s="5">
        <v>60.77</v>
      </c>
      <c r="E63" s="5">
        <v>14.22</v>
      </c>
      <c r="F63" s="5">
        <v>15.72</v>
      </c>
      <c r="G63" s="5">
        <v>41.17</v>
      </c>
      <c r="H63" s="5">
        <v>28.55</v>
      </c>
      <c r="I63" s="5">
        <v>46.55</v>
      </c>
      <c r="J63" s="5">
        <v>183.79</v>
      </c>
      <c r="K63" s="5">
        <v>117.76</v>
      </c>
    </row>
    <row r="64" spans="1:11" x14ac:dyDescent="0.25">
      <c r="A64" s="9" t="s">
        <v>42</v>
      </c>
      <c r="B64" s="5">
        <v>74.61</v>
      </c>
      <c r="C64" s="5">
        <v>90.81</v>
      </c>
      <c r="D64" s="5">
        <v>93.57</v>
      </c>
      <c r="E64" s="5">
        <v>263.10000000000002</v>
      </c>
      <c r="F64" s="5">
        <v>180.8</v>
      </c>
      <c r="G64" s="5">
        <v>51.18</v>
      </c>
      <c r="H64" s="5">
        <v>516.74</v>
      </c>
      <c r="I64" s="5">
        <v>926.78</v>
      </c>
      <c r="J64" s="5">
        <v>821.81</v>
      </c>
      <c r="K64" s="5">
        <v>308.02999999999997</v>
      </c>
    </row>
    <row r="65" spans="1:11" x14ac:dyDescent="0.25">
      <c r="A65" s="9" t="s">
        <v>43</v>
      </c>
      <c r="B65" s="5">
        <v>242.93</v>
      </c>
      <c r="C65" s="5">
        <v>276.67</v>
      </c>
      <c r="D65" s="5">
        <v>336.15</v>
      </c>
      <c r="E65" s="5">
        <v>430.2</v>
      </c>
      <c r="F65" s="5">
        <v>849.76</v>
      </c>
      <c r="G65" s="5">
        <v>1088.81</v>
      </c>
      <c r="H65" s="5">
        <v>1075.98</v>
      </c>
      <c r="I65" s="5">
        <v>1071.74</v>
      </c>
      <c r="J65" s="5">
        <v>888.3</v>
      </c>
      <c r="K65" s="5">
        <v>1427.9</v>
      </c>
    </row>
    <row r="66" spans="1:11" s="1" customFormat="1" x14ac:dyDescent="0.25">
      <c r="A66" s="1" t="s">
        <v>39</v>
      </c>
      <c r="B66" s="5">
        <v>1074.7</v>
      </c>
      <c r="C66" s="5">
        <v>1222.03</v>
      </c>
      <c r="D66" s="5">
        <v>1290.6400000000001</v>
      </c>
      <c r="E66" s="5">
        <v>1496.74</v>
      </c>
      <c r="F66" s="5">
        <v>1855.74</v>
      </c>
      <c r="G66" s="5">
        <v>3369.88</v>
      </c>
      <c r="H66" s="5">
        <v>3766.77</v>
      </c>
      <c r="I66" s="5">
        <v>4781.67</v>
      </c>
      <c r="J66" s="5">
        <v>5382.13</v>
      </c>
      <c r="K66" s="5">
        <v>8037.54</v>
      </c>
    </row>
    <row r="67" spans="1:11" s="9" customFormat="1" x14ac:dyDescent="0.25">
      <c r="A67" s="9" t="s">
        <v>44</v>
      </c>
      <c r="B67" s="5">
        <v>11.87</v>
      </c>
      <c r="C67" s="5">
        <v>12.48</v>
      </c>
      <c r="D67" s="5">
        <v>16.100000000000001</v>
      </c>
      <c r="E67" s="5">
        <v>15.65</v>
      </c>
      <c r="F67" s="5">
        <v>27.44</v>
      </c>
      <c r="G67" s="5">
        <v>16.64</v>
      </c>
      <c r="H67" s="5">
        <v>16.8</v>
      </c>
      <c r="I67" s="5">
        <v>22.05</v>
      </c>
      <c r="J67" s="5">
        <v>28.73</v>
      </c>
      <c r="K67" s="5">
        <v>265.07</v>
      </c>
    </row>
    <row r="68" spans="1:11" x14ac:dyDescent="0.25">
      <c r="A68" s="9" t="s">
        <v>45</v>
      </c>
      <c r="B68" s="5">
        <v>43.34</v>
      </c>
      <c r="C68" s="5">
        <v>55.17</v>
      </c>
      <c r="D68" s="5">
        <v>60.72</v>
      </c>
      <c r="E68" s="5">
        <v>64.209999999999994</v>
      </c>
      <c r="F68" s="5">
        <v>77.08</v>
      </c>
      <c r="G68" s="5">
        <v>94.72</v>
      </c>
      <c r="H68" s="5">
        <v>133.13</v>
      </c>
      <c r="I68" s="5">
        <v>161.18</v>
      </c>
      <c r="J68" s="5">
        <v>177</v>
      </c>
      <c r="K68" s="5">
        <v>409.89</v>
      </c>
    </row>
    <row r="69" spans="1:11" x14ac:dyDescent="0.25">
      <c r="A69" s="3" t="s">
        <v>46</v>
      </c>
      <c r="B69" s="5">
        <v>38.909999999999997</v>
      </c>
      <c r="C69" s="5">
        <v>33.17</v>
      </c>
      <c r="D69" s="5">
        <v>35.39</v>
      </c>
      <c r="E69" s="5">
        <v>129.03</v>
      </c>
      <c r="F69" s="5">
        <v>494.27</v>
      </c>
      <c r="G69" s="5">
        <v>655.88</v>
      </c>
      <c r="H69" s="5">
        <v>539.17999999999995</v>
      </c>
      <c r="I69" s="5">
        <v>563.36</v>
      </c>
      <c r="J69" s="5">
        <v>256.91000000000003</v>
      </c>
      <c r="K69" s="5">
        <v>156.94999999999999</v>
      </c>
    </row>
    <row r="70" spans="1:11" x14ac:dyDescent="0.25">
      <c r="A70" s="3" t="s">
        <v>47</v>
      </c>
      <c r="B70" s="5">
        <v>65569790</v>
      </c>
      <c r="C70" s="5">
        <v>65795106</v>
      </c>
      <c r="D70" s="5">
        <v>65949070</v>
      </c>
      <c r="E70" s="5">
        <v>65984520</v>
      </c>
      <c r="F70" s="5">
        <v>131969040</v>
      </c>
      <c r="G70" s="5">
        <v>131969040</v>
      </c>
      <c r="H70" s="5">
        <v>131969040</v>
      </c>
      <c r="I70" s="5">
        <v>131969040</v>
      </c>
      <c r="J70" s="5">
        <v>659845200</v>
      </c>
      <c r="K70" s="5">
        <v>659845200</v>
      </c>
    </row>
    <row r="71" spans="1:11" x14ac:dyDescent="0.25">
      <c r="A71" s="3" t="s">
        <v>48</v>
      </c>
      <c r="F71" s="5">
        <v>65984520</v>
      </c>
      <c r="G71" s="5">
        <v>65984520</v>
      </c>
      <c r="H71" s="5">
        <v>65984520</v>
      </c>
      <c r="I71" s="5">
        <v>65984520</v>
      </c>
      <c r="J71" s="5">
        <v>65984520</v>
      </c>
    </row>
    <row r="72" spans="1:11" x14ac:dyDescent="0.25">
      <c r="A72" s="3" t="s">
        <v>49</v>
      </c>
      <c r="B72" s="5">
        <v>10</v>
      </c>
      <c r="C72" s="5">
        <v>10</v>
      </c>
      <c r="D72" s="5">
        <v>10</v>
      </c>
      <c r="E72" s="5">
        <v>10</v>
      </c>
      <c r="F72" s="5">
        <v>10</v>
      </c>
      <c r="G72" s="5">
        <v>10</v>
      </c>
      <c r="H72" s="5">
        <v>10</v>
      </c>
      <c r="I72" s="5">
        <v>10</v>
      </c>
      <c r="J72" s="5">
        <v>2</v>
      </c>
      <c r="K72" s="5">
        <v>2</v>
      </c>
    </row>
    <row r="74" spans="1:11" x14ac:dyDescent="0.25">
      <c r="A74" s="9" t="s">
        <v>43</v>
      </c>
      <c r="B74" s="3">
        <f>B65-SUM(B67:B69)</f>
        <v>148.81</v>
      </c>
      <c r="C74" s="3">
        <f t="shared" ref="C74:K74" si="4">C65-SUM(C67:C69)</f>
        <v>175.85000000000002</v>
      </c>
      <c r="D74" s="3">
        <f t="shared" si="4"/>
        <v>223.94</v>
      </c>
      <c r="E74" s="3">
        <f t="shared" si="4"/>
        <v>221.31</v>
      </c>
      <c r="F74" s="3">
        <f t="shared" si="4"/>
        <v>250.97000000000003</v>
      </c>
      <c r="G74" s="3">
        <f t="shared" si="4"/>
        <v>321.56999999999994</v>
      </c>
      <c r="H74" s="3">
        <f t="shared" si="4"/>
        <v>386.87000000000012</v>
      </c>
      <c r="I74" s="3">
        <f t="shared" si="4"/>
        <v>325.14999999999998</v>
      </c>
      <c r="J74" s="3">
        <f t="shared" si="4"/>
        <v>425.65999999999997</v>
      </c>
      <c r="K74" s="3">
        <f t="shared" si="4"/>
        <v>595.99</v>
      </c>
    </row>
    <row r="75" spans="1:11" x14ac:dyDescent="0.25">
      <c r="A75" s="9"/>
    </row>
    <row r="76" spans="1:11" x14ac:dyDescent="0.25">
      <c r="A76" s="9" t="s">
        <v>50</v>
      </c>
      <c r="B76" s="3">
        <f>B61</f>
        <v>1074.7</v>
      </c>
      <c r="C76" s="3">
        <f t="shared" ref="C76:K76" si="5">C61</f>
        <v>1222.03</v>
      </c>
      <c r="D76" s="3">
        <f t="shared" si="5"/>
        <v>1290.6400000000001</v>
      </c>
      <c r="E76" s="3">
        <f t="shared" si="5"/>
        <v>1496.74</v>
      </c>
      <c r="F76" s="3">
        <f t="shared" si="5"/>
        <v>1855.74</v>
      </c>
      <c r="G76" s="3">
        <f t="shared" si="5"/>
        <v>3369.88</v>
      </c>
      <c r="H76" s="3">
        <f t="shared" si="5"/>
        <v>3766.77</v>
      </c>
      <c r="I76" s="3">
        <f t="shared" si="5"/>
        <v>4781.67</v>
      </c>
      <c r="J76" s="3">
        <f t="shared" si="5"/>
        <v>5382.13</v>
      </c>
      <c r="K76" s="3">
        <f t="shared" si="5"/>
        <v>8037.54</v>
      </c>
    </row>
    <row r="77" spans="1:11" x14ac:dyDescent="0.25">
      <c r="A77" s="9"/>
    </row>
    <row r="78" spans="1:11" x14ac:dyDescent="0.25">
      <c r="A78" s="9"/>
    </row>
    <row r="79" spans="1:11" x14ac:dyDescent="0.25">
      <c r="A79" s="9"/>
    </row>
    <row r="80" spans="1:11" x14ac:dyDescent="0.25">
      <c r="A80" s="1" t="s">
        <v>51</v>
      </c>
    </row>
    <row r="81" spans="1:11" s="8" customFormat="1" x14ac:dyDescent="0.25">
      <c r="A81" s="6" t="s">
        <v>11</v>
      </c>
      <c r="B81" s="7">
        <v>42094</v>
      </c>
      <c r="C81" s="7">
        <v>42460</v>
      </c>
      <c r="D81" s="7">
        <v>42825</v>
      </c>
      <c r="E81" s="7">
        <v>43190</v>
      </c>
      <c r="F81" s="7">
        <v>43555</v>
      </c>
      <c r="G81" s="7">
        <v>43921</v>
      </c>
      <c r="H81" s="7">
        <v>44286</v>
      </c>
      <c r="I81" s="7">
        <v>44651</v>
      </c>
      <c r="J81" s="7">
        <v>45016</v>
      </c>
      <c r="K81" s="7">
        <v>45382</v>
      </c>
    </row>
    <row r="82" spans="1:11" s="1" customFormat="1" x14ac:dyDescent="0.25">
      <c r="A82" s="9" t="s">
        <v>52</v>
      </c>
      <c r="B82" s="5">
        <v>276.11</v>
      </c>
      <c r="C82" s="5">
        <v>211.68</v>
      </c>
      <c r="D82" s="5">
        <v>203.59</v>
      </c>
      <c r="E82" s="5">
        <v>409.01</v>
      </c>
      <c r="F82" s="5">
        <v>423.52</v>
      </c>
      <c r="G82" s="5">
        <v>727.79</v>
      </c>
      <c r="H82" s="5">
        <v>750.64</v>
      </c>
      <c r="I82" s="5">
        <v>930.03</v>
      </c>
      <c r="J82" s="5">
        <v>1026.1600000000001</v>
      </c>
      <c r="K82" s="5">
        <v>1009.64</v>
      </c>
    </row>
    <row r="83" spans="1:11" s="9" customFormat="1" x14ac:dyDescent="0.25">
      <c r="A83" s="9" t="s">
        <v>53</v>
      </c>
      <c r="B83" s="5">
        <v>-262.29000000000002</v>
      </c>
      <c r="C83" s="5">
        <v>-199.75</v>
      </c>
      <c r="D83" s="5">
        <v>-188.3</v>
      </c>
      <c r="E83" s="5">
        <v>-331.94</v>
      </c>
      <c r="F83" s="5">
        <v>-457.49</v>
      </c>
      <c r="G83" s="5">
        <v>-98.71</v>
      </c>
      <c r="H83" s="5">
        <v>-602.14</v>
      </c>
      <c r="I83" s="5">
        <v>-654.16999999999996</v>
      </c>
      <c r="J83" s="5">
        <v>-594.86</v>
      </c>
      <c r="K83" s="5">
        <v>-1285.3699999999999</v>
      </c>
    </row>
    <row r="84" spans="1:11" s="9" customFormat="1" x14ac:dyDescent="0.25">
      <c r="A84" s="9" t="s">
        <v>54</v>
      </c>
      <c r="B84" s="5">
        <v>0.87</v>
      </c>
      <c r="C84" s="5">
        <v>-17.670000000000002</v>
      </c>
      <c r="D84" s="5">
        <v>-14.82</v>
      </c>
      <c r="E84" s="5">
        <v>-34.72</v>
      </c>
      <c r="F84" s="5">
        <v>-16.7</v>
      </c>
      <c r="G84" s="5">
        <v>-461.43</v>
      </c>
      <c r="H84" s="5">
        <v>-288.74</v>
      </c>
      <c r="I84" s="5">
        <v>-306.62</v>
      </c>
      <c r="J84" s="5">
        <v>-426.43</v>
      </c>
      <c r="K84" s="5">
        <v>377.24</v>
      </c>
    </row>
    <row r="85" spans="1:11" s="1" customFormat="1" x14ac:dyDescent="0.25">
      <c r="A85" s="9" t="s">
        <v>55</v>
      </c>
      <c r="B85" s="5">
        <v>14.68</v>
      </c>
      <c r="C85" s="5">
        <v>-5.74</v>
      </c>
      <c r="D85" s="5">
        <v>0.47</v>
      </c>
      <c r="E85" s="5">
        <v>42.35</v>
      </c>
      <c r="F85" s="5">
        <v>-50.68</v>
      </c>
      <c r="G85" s="5">
        <v>167.65</v>
      </c>
      <c r="H85" s="5">
        <v>-140.24</v>
      </c>
      <c r="I85" s="5">
        <v>-30.76</v>
      </c>
      <c r="J85" s="5">
        <v>4.88</v>
      </c>
      <c r="K85" s="5">
        <v>101.51</v>
      </c>
    </row>
    <row r="86" spans="1:11" x14ac:dyDescent="0.25">
      <c r="A86" s="9"/>
    </row>
    <row r="87" spans="1:11" x14ac:dyDescent="0.25">
      <c r="A87" s="9"/>
    </row>
    <row r="88" spans="1:11" x14ac:dyDescent="0.25">
      <c r="A88" s="9"/>
    </row>
    <row r="89" spans="1:11" x14ac:dyDescent="0.25">
      <c r="A89" s="9"/>
    </row>
    <row r="90" spans="1:11" s="1" customFormat="1" x14ac:dyDescent="0.25">
      <c r="A90" s="1" t="s">
        <v>56</v>
      </c>
      <c r="B90" s="5">
        <v>147.84</v>
      </c>
      <c r="C90" s="5">
        <v>127.69</v>
      </c>
      <c r="D90" s="5">
        <v>110.74</v>
      </c>
      <c r="E90" s="5">
        <v>232.59</v>
      </c>
      <c r="F90" s="5">
        <v>288.8</v>
      </c>
      <c r="G90" s="5">
        <v>294.29000000000002</v>
      </c>
      <c r="H90" s="5">
        <v>582.19000000000005</v>
      </c>
      <c r="I90" s="5">
        <v>527.29999999999995</v>
      </c>
      <c r="J90" s="5">
        <v>440.1</v>
      </c>
      <c r="K90" s="5">
        <v>448.85</v>
      </c>
    </row>
    <row r="92" spans="1:11" s="1" customFormat="1" x14ac:dyDescent="0.25">
      <c r="A92" s="1" t="s">
        <v>57</v>
      </c>
    </row>
    <row r="93" spans="1:11" x14ac:dyDescent="0.25">
      <c r="A93" s="3" t="s">
        <v>58</v>
      </c>
      <c r="B93" s="11">
        <v>65.56</v>
      </c>
      <c r="C93" s="11">
        <v>65.8</v>
      </c>
      <c r="D93" s="11">
        <v>65.94</v>
      </c>
      <c r="E93" s="11">
        <v>65.98</v>
      </c>
      <c r="F93" s="11">
        <v>65.98</v>
      </c>
      <c r="G93" s="11">
        <v>65.98</v>
      </c>
      <c r="H93" s="11">
        <v>65.98</v>
      </c>
      <c r="I93" s="11">
        <v>65.98</v>
      </c>
      <c r="J93" s="11">
        <v>65.98</v>
      </c>
      <c r="K93" s="11">
        <v>65.98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43C2CF6C-7566-4661-B591-9654C4D5AB9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</vt:lpstr>
      <vt:lpstr>'Data Sheet'!UPDATE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Vikram</dc:creator>
  <cp:lastModifiedBy>Sarthak Vikram</cp:lastModifiedBy>
  <dcterms:created xsi:type="dcterms:W3CDTF">2025-08-30T13:03:01Z</dcterms:created>
  <dcterms:modified xsi:type="dcterms:W3CDTF">2025-08-30T13:03:36Z</dcterms:modified>
</cp:coreProperties>
</file>