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G:\True Beacon Project\"/>
    </mc:Choice>
  </mc:AlternateContent>
  <xr:revisionPtr revIDLastSave="0" documentId="13_ncr:1_{2379F3CC-BB1D-4CCC-90B2-DE0769489A70}" xr6:coauthVersionLast="46" xr6:coauthVersionMax="46" xr10:uidLastSave="{00000000-0000-0000-0000-000000000000}"/>
  <bookViews>
    <workbookView xWindow="-120" yWindow="-120" windowWidth="20730" windowHeight="11160" activeTab="2" xr2:uid="{115AA493-949A-4764-99E2-5AF981D7CCC1}"/>
  </bookViews>
  <sheets>
    <sheet name="Nifty50" sheetId="13" r:id="rId1"/>
    <sheet name="Portfolio" sheetId="12" r:id="rId2"/>
    <sheet name="All Stocks" sheetId="9" r:id="rId3"/>
    <sheet name="All Sectors" sheetId="11" r:id="rId4"/>
  </sheets>
  <definedNames>
    <definedName name="Portfolio_Table">Portfolio!$A$1:$E$48</definedName>
  </definedNames>
  <calcPr calcId="181029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F70" i="9" l="1"/>
  <c r="D70" i="9"/>
  <c r="F69" i="9"/>
  <c r="F68" i="9"/>
  <c r="F67" i="9"/>
  <c r="F66" i="9"/>
  <c r="F65" i="9"/>
  <c r="F64" i="9"/>
  <c r="F63" i="9"/>
  <c r="F62" i="9"/>
  <c r="F61" i="9"/>
  <c r="F60" i="9"/>
  <c r="F59" i="9"/>
  <c r="F58" i="9"/>
  <c r="F57" i="9"/>
  <c r="F56" i="9"/>
  <c r="F55" i="9"/>
  <c r="F54" i="9"/>
  <c r="F53" i="9"/>
  <c r="F52" i="9"/>
  <c r="F51" i="9"/>
  <c r="F50" i="9"/>
  <c r="F49" i="9"/>
  <c r="F48" i="9"/>
  <c r="F47" i="9"/>
  <c r="F46" i="9"/>
  <c r="F45" i="9"/>
  <c r="F44" i="9"/>
  <c r="F43" i="9"/>
  <c r="F42" i="9"/>
  <c r="F41" i="9"/>
  <c r="F40" i="9"/>
  <c r="F39" i="9"/>
  <c r="F38" i="9"/>
  <c r="F37" i="9"/>
  <c r="F36" i="9"/>
  <c r="F35" i="9"/>
  <c r="F34" i="9"/>
  <c r="D69" i="9"/>
  <c r="D68" i="9"/>
  <c r="D67" i="9"/>
  <c r="D66" i="9"/>
  <c r="D65" i="9"/>
  <c r="D64" i="9"/>
  <c r="D63" i="9"/>
  <c r="D62" i="9"/>
  <c r="D61" i="9"/>
  <c r="D60" i="9"/>
  <c r="D59" i="9"/>
  <c r="D58" i="9"/>
  <c r="D57" i="9"/>
  <c r="D56" i="9"/>
  <c r="D55" i="9"/>
  <c r="D54" i="9"/>
  <c r="D53" i="9"/>
  <c r="D52" i="9"/>
  <c r="D51" i="9"/>
  <c r="D50" i="9"/>
  <c r="D49" i="9"/>
  <c r="D48" i="9"/>
  <c r="D47" i="9"/>
  <c r="D46" i="9"/>
  <c r="D45" i="9"/>
  <c r="D44" i="9"/>
  <c r="D43" i="9"/>
  <c r="D42" i="9"/>
  <c r="D41" i="9"/>
  <c r="D40" i="9"/>
  <c r="D39" i="9"/>
  <c r="D38" i="9"/>
  <c r="D37" i="9"/>
  <c r="D36" i="9"/>
  <c r="D35" i="9"/>
  <c r="D34" i="9"/>
  <c r="D33" i="9"/>
  <c r="F3" i="9"/>
  <c r="F4" i="9"/>
  <c r="F5" i="9"/>
  <c r="F6" i="9"/>
  <c r="F7" i="9"/>
  <c r="F8" i="9"/>
  <c r="F9" i="9"/>
  <c r="F10" i="9"/>
  <c r="F11" i="9"/>
  <c r="F12" i="9"/>
  <c r="F13" i="9"/>
  <c r="F14" i="9"/>
  <c r="F15" i="9"/>
  <c r="F16" i="9"/>
  <c r="F17" i="9"/>
  <c r="F18" i="9"/>
  <c r="F19" i="9"/>
  <c r="F20" i="9"/>
  <c r="F21" i="9"/>
  <c r="F22" i="9"/>
  <c r="F23" i="9"/>
  <c r="F24" i="9"/>
  <c r="F25" i="9"/>
  <c r="F26" i="9"/>
  <c r="F27" i="9"/>
  <c r="F28" i="9"/>
  <c r="F29" i="9"/>
  <c r="F30" i="9"/>
  <c r="F31" i="9"/>
  <c r="F32" i="9"/>
  <c r="F2" i="9"/>
  <c r="D3" i="9"/>
  <c r="D4" i="9"/>
  <c r="D5" i="9"/>
  <c r="D6" i="9"/>
  <c r="D7" i="9"/>
  <c r="D8" i="9"/>
  <c r="D9" i="9"/>
  <c r="D10" i="9"/>
  <c r="D11" i="9"/>
  <c r="D12" i="9"/>
  <c r="D13" i="9"/>
  <c r="D14" i="9"/>
  <c r="D15" i="9"/>
  <c r="D16" i="9"/>
  <c r="D17" i="9"/>
  <c r="D18" i="9"/>
  <c r="D19" i="9"/>
  <c r="D20" i="9"/>
  <c r="D21" i="9"/>
  <c r="D22" i="9"/>
  <c r="D23" i="9"/>
  <c r="D24" i="9"/>
  <c r="D25" i="9"/>
  <c r="D26" i="9"/>
  <c r="D27" i="9"/>
  <c r="D28" i="9"/>
  <c r="D29" i="9"/>
  <c r="D30" i="9"/>
  <c r="D31" i="9"/>
  <c r="D32" i="9"/>
  <c r="D2" i="9"/>
  <c r="C13" i="11"/>
  <c r="C16" i="11"/>
  <c r="C17" i="11"/>
  <c r="B19" i="11"/>
  <c r="B20" i="11"/>
  <c r="B21" i="11"/>
  <c r="B22" i="11"/>
  <c r="B23" i="11"/>
  <c r="D11" i="13"/>
  <c r="E11" i="13" s="1"/>
  <c r="D12" i="13"/>
  <c r="E12" i="13" s="1"/>
  <c r="D13" i="13"/>
  <c r="E13" i="13" s="1"/>
  <c r="D14" i="13"/>
  <c r="E14" i="13" s="1"/>
  <c r="D15" i="13"/>
  <c r="E15" i="13" s="1"/>
  <c r="D16" i="13"/>
  <c r="E16" i="13" s="1"/>
  <c r="D17" i="13"/>
  <c r="E17" i="13" s="1"/>
  <c r="C4" i="11" s="1"/>
  <c r="D18" i="13"/>
  <c r="E18" i="13" s="1"/>
  <c r="C12" i="11" s="1"/>
  <c r="D19" i="13"/>
  <c r="E19" i="13" s="1"/>
  <c r="D20" i="13"/>
  <c r="E20" i="13" s="1"/>
  <c r="D21" i="13"/>
  <c r="E21" i="13" s="1"/>
  <c r="D22" i="13"/>
  <c r="E22" i="13" s="1"/>
  <c r="D23" i="13"/>
  <c r="E23" i="13" s="1"/>
  <c r="D24" i="13"/>
  <c r="E24" i="13" s="1"/>
  <c r="D25" i="13"/>
  <c r="E25" i="13" s="1"/>
  <c r="D26" i="13"/>
  <c r="E26" i="13" s="1"/>
  <c r="D27" i="13"/>
  <c r="E27" i="13" s="1"/>
  <c r="D28" i="13"/>
  <c r="E28" i="13" s="1"/>
  <c r="D29" i="13"/>
  <c r="E29" i="13" s="1"/>
  <c r="D30" i="13"/>
  <c r="E30" i="13" s="1"/>
  <c r="D31" i="13"/>
  <c r="E31" i="13" s="1"/>
  <c r="C15" i="11" s="1"/>
  <c r="D32" i="13"/>
  <c r="E32" i="13" s="1"/>
  <c r="C23" i="11" s="1"/>
  <c r="D33" i="13"/>
  <c r="E33" i="13" s="1"/>
  <c r="C18" i="11" s="1"/>
  <c r="D34" i="13"/>
  <c r="E34" i="13" s="1"/>
  <c r="C22" i="11" s="1"/>
  <c r="D35" i="13"/>
  <c r="E35" i="13" s="1"/>
  <c r="C14" i="11" s="1"/>
  <c r="D36" i="13"/>
  <c r="E36" i="13" s="1"/>
  <c r="D37" i="13"/>
  <c r="E37" i="13" s="1"/>
  <c r="D38" i="13"/>
  <c r="E38" i="13" s="1"/>
  <c r="D39" i="13"/>
  <c r="E39" i="13" s="1"/>
  <c r="D40" i="13"/>
  <c r="E40" i="13" s="1"/>
  <c r="D41" i="13"/>
  <c r="E41" i="13" s="1"/>
  <c r="D42" i="13"/>
  <c r="E42" i="13" s="1"/>
  <c r="D43" i="13"/>
  <c r="E43" i="13" s="1"/>
  <c r="D44" i="13"/>
  <c r="E44" i="13" s="1"/>
  <c r="D45" i="13"/>
  <c r="E45" i="13" s="1"/>
  <c r="D46" i="13"/>
  <c r="E46" i="13" s="1"/>
  <c r="D47" i="13"/>
  <c r="E47" i="13" s="1"/>
  <c r="D48" i="13"/>
  <c r="E48" i="13" s="1"/>
  <c r="D49" i="13"/>
  <c r="E49" i="13" s="1"/>
  <c r="D50" i="13"/>
  <c r="E50" i="13" s="1"/>
  <c r="C7" i="11" s="1"/>
  <c r="D51" i="13"/>
  <c r="E51" i="13" s="1"/>
  <c r="C21" i="11" s="1"/>
  <c r="D3" i="13"/>
  <c r="E3" i="13" s="1"/>
  <c r="D4" i="13"/>
  <c r="E4" i="13" s="1"/>
  <c r="D5" i="13"/>
  <c r="E5" i="13" s="1"/>
  <c r="D6" i="13"/>
  <c r="E6" i="13" s="1"/>
  <c r="D7" i="13"/>
  <c r="E7" i="13" s="1"/>
  <c r="D8" i="13"/>
  <c r="E8" i="13" s="1"/>
  <c r="D9" i="13"/>
  <c r="E9" i="13" s="1"/>
  <c r="D10" i="13"/>
  <c r="E10" i="13" s="1"/>
  <c r="D2" i="13"/>
  <c r="E2" i="13" s="1"/>
  <c r="D2" i="12"/>
  <c r="E2" i="12" s="1"/>
  <c r="D3" i="12"/>
  <c r="E3" i="12" s="1"/>
  <c r="D4" i="12"/>
  <c r="E4" i="12" s="1"/>
  <c r="D5" i="12"/>
  <c r="E5" i="12" s="1"/>
  <c r="D6" i="12"/>
  <c r="E6" i="12" s="1"/>
  <c r="D7" i="12"/>
  <c r="E7" i="12" s="1"/>
  <c r="D8" i="12"/>
  <c r="E8" i="12" s="1"/>
  <c r="D9" i="12"/>
  <c r="E9" i="12" s="1"/>
  <c r="D10" i="12"/>
  <c r="E10" i="12" s="1"/>
  <c r="D11" i="12"/>
  <c r="E11" i="12" s="1"/>
  <c r="D12" i="12"/>
  <c r="E12" i="12" s="1"/>
  <c r="D13" i="12"/>
  <c r="E13" i="12" s="1"/>
  <c r="B4" i="11" s="1"/>
  <c r="D14" i="12"/>
  <c r="E14" i="12" s="1"/>
  <c r="D15" i="12"/>
  <c r="E15" i="12" s="1"/>
  <c r="D16" i="12"/>
  <c r="E16" i="12" s="1"/>
  <c r="D17" i="12"/>
  <c r="E17" i="12" s="1"/>
  <c r="D18" i="12"/>
  <c r="E18" i="12" s="1"/>
  <c r="D19" i="12"/>
  <c r="E19" i="12" s="1"/>
  <c r="D20" i="12"/>
  <c r="E20" i="12" s="1"/>
  <c r="D21" i="12"/>
  <c r="E21" i="12" s="1"/>
  <c r="D22" i="12"/>
  <c r="E22" i="12" s="1"/>
  <c r="D23" i="12"/>
  <c r="E23" i="12" s="1"/>
  <c r="D24" i="12"/>
  <c r="E24" i="12" s="1"/>
  <c r="D25" i="12"/>
  <c r="E25" i="12" s="1"/>
  <c r="D26" i="12"/>
  <c r="E26" i="12" s="1"/>
  <c r="D27" i="12"/>
  <c r="E27" i="12" s="1"/>
  <c r="D28" i="12"/>
  <c r="E28" i="12" s="1"/>
  <c r="D29" i="12"/>
  <c r="E29" i="12" s="1"/>
  <c r="D30" i="12"/>
  <c r="E30" i="12" s="1"/>
  <c r="D31" i="12"/>
  <c r="E31" i="12" s="1"/>
  <c r="D32" i="12"/>
  <c r="E32" i="12" s="1"/>
  <c r="D33" i="12"/>
  <c r="E33" i="12" s="1"/>
  <c r="B16" i="11" s="1"/>
  <c r="D34" i="12"/>
  <c r="E34" i="12" s="1"/>
  <c r="B17" i="11" s="1"/>
  <c r="D35" i="12"/>
  <c r="E35" i="12" s="1"/>
  <c r="B18" i="11" s="1"/>
  <c r="D36" i="12"/>
  <c r="E36" i="12" s="1"/>
  <c r="B14" i="11" s="1"/>
  <c r="D37" i="12"/>
  <c r="E37" i="12" s="1"/>
  <c r="B5" i="11" s="1"/>
  <c r="D38" i="12"/>
  <c r="E38" i="12" s="1"/>
  <c r="D39" i="12"/>
  <c r="E39" i="12" s="1"/>
  <c r="D40" i="12"/>
  <c r="E40" i="12" s="1"/>
  <c r="D41" i="12"/>
  <c r="E41" i="12" s="1"/>
  <c r="D42" i="12"/>
  <c r="E42" i="12" s="1"/>
  <c r="D43" i="12"/>
  <c r="E43" i="12" s="1"/>
  <c r="B13" i="11" s="1"/>
  <c r="D44" i="12"/>
  <c r="E44" i="12" s="1"/>
  <c r="D45" i="12"/>
  <c r="E45" i="12" s="1"/>
  <c r="D46" i="12"/>
  <c r="E46" i="12" s="1"/>
  <c r="D47" i="12"/>
  <c r="E47" i="12" s="1"/>
  <c r="D48" i="12"/>
  <c r="E48" i="12" s="1"/>
  <c r="B7" i="11" s="1"/>
  <c r="D15" i="11"/>
  <c r="D12" i="11"/>
  <c r="D11" i="11"/>
  <c r="D10" i="11"/>
  <c r="D9" i="11"/>
  <c r="D8" i="11"/>
  <c r="D6" i="11"/>
  <c r="D3" i="11"/>
  <c r="D2" i="11"/>
  <c r="E20" i="11"/>
  <c r="E19" i="11"/>
  <c r="E11" i="11"/>
  <c r="E10" i="11"/>
  <c r="E9" i="11"/>
  <c r="E8" i="11"/>
  <c r="E6" i="11"/>
  <c r="E5" i="11"/>
  <c r="E3" i="11"/>
  <c r="E2" i="11"/>
  <c r="B15" i="11" l="1"/>
  <c r="B11" i="11"/>
  <c r="C11" i="11"/>
  <c r="B9" i="11"/>
  <c r="B6" i="11"/>
  <c r="B12" i="11"/>
  <c r="B8" i="11"/>
  <c r="C19" i="11"/>
  <c r="C20" i="11"/>
  <c r="C8" i="11"/>
  <c r="C10" i="11"/>
  <c r="C6" i="11"/>
  <c r="C5" i="11"/>
  <c r="B10" i="11"/>
  <c r="B2" i="11"/>
  <c r="C2" i="11"/>
  <c r="B3" i="11"/>
  <c r="C9" i="11"/>
  <c r="C3" i="11"/>
  <c r="C24" i="11" l="1"/>
  <c r="B24" i="11"/>
</calcChain>
</file>

<file path=xl/sharedStrings.xml><?xml version="1.0" encoding="utf-8"?>
<sst xmlns="http://schemas.openxmlformats.org/spreadsheetml/2006/main" count="305" uniqueCount="105">
  <si>
    <t>HDFC Bank Ltd</t>
  </si>
  <si>
    <t>Banks</t>
  </si>
  <si>
    <t>Infosys Ltd</t>
  </si>
  <si>
    <t>Software</t>
  </si>
  <si>
    <t>ICICI Bank Ltd</t>
  </si>
  <si>
    <t>Reliance Industries Ltd</t>
  </si>
  <si>
    <t>Petroleum Products</t>
  </si>
  <si>
    <t>Housing Development Finance Corporation Ltd</t>
  </si>
  <si>
    <t>Finance</t>
  </si>
  <si>
    <t>Tata Consultancy Services Ltd</t>
  </si>
  <si>
    <t>Bajaj Finance Ltd</t>
  </si>
  <si>
    <t>HCL Technologies Ltd</t>
  </si>
  <si>
    <t>Construction Project</t>
  </si>
  <si>
    <t>Axis Bank Ltd</t>
  </si>
  <si>
    <t>Bharti Airtel Ltd</t>
  </si>
  <si>
    <t>Telecom - Services</t>
  </si>
  <si>
    <t>State Bank of India</t>
  </si>
  <si>
    <t>Hindustan Unilever Ltd</t>
  </si>
  <si>
    <t>Consumer Non Durables</t>
  </si>
  <si>
    <t>Maruti Suzuki India Ltd</t>
  </si>
  <si>
    <t>Auto</t>
  </si>
  <si>
    <t>Ultratech Cement Ltd</t>
  </si>
  <si>
    <t>Cement</t>
  </si>
  <si>
    <t>Kotak Mahindra Bank Ltd</t>
  </si>
  <si>
    <t>Crompton Greaves Consumer Electricals Ltd</t>
  </si>
  <si>
    <t>Consumer Durables</t>
  </si>
  <si>
    <t>Bajaj Auto Ltd</t>
  </si>
  <si>
    <t>Voltas Ltd</t>
  </si>
  <si>
    <t>Dr. Reddy's Laboratories Ltd</t>
  </si>
  <si>
    <t>Pharmaceuticals</t>
  </si>
  <si>
    <t>Mahindra &amp; Mahindra Ltd</t>
  </si>
  <si>
    <t>Cipla Ltd</t>
  </si>
  <si>
    <t>Divi's Laboratories Ltd</t>
  </si>
  <si>
    <t>Avenue Supermarts Ltd</t>
  </si>
  <si>
    <t>Retailing</t>
  </si>
  <si>
    <t>Britannia Industries Ltd</t>
  </si>
  <si>
    <t>Sun Pharmaceutical Industries Ltd</t>
  </si>
  <si>
    <t>Tata Consumer Products Ltd</t>
  </si>
  <si>
    <t>ITC Ltd</t>
  </si>
  <si>
    <t>PI Industries Ltd</t>
  </si>
  <si>
    <t>Pesticides</t>
  </si>
  <si>
    <t>Max Financial Services Ltd</t>
  </si>
  <si>
    <t>Gujarat Gas Ltd</t>
  </si>
  <si>
    <t>Gas</t>
  </si>
  <si>
    <t>Whirlpool Of India Ltd</t>
  </si>
  <si>
    <t>Indraprastha Gas Ltd</t>
  </si>
  <si>
    <t>Eicher Motors Ltd</t>
  </si>
  <si>
    <t>HDFC Life Insurance Co Ltd</t>
  </si>
  <si>
    <t>Shree Cement Ltd</t>
  </si>
  <si>
    <t>Kansai Nerolac Paints Ltd</t>
  </si>
  <si>
    <t>Asian Paints Ltd</t>
  </si>
  <si>
    <t>Abbott India Ltd</t>
  </si>
  <si>
    <t>ICICI Lombard General Insurance Co Ltd</t>
  </si>
  <si>
    <t>Mphasis Ltd</t>
  </si>
  <si>
    <t>Nestle India Ltd</t>
  </si>
  <si>
    <t>Cummins India Ltd</t>
  </si>
  <si>
    <t>Industrial Products</t>
  </si>
  <si>
    <t>Dr. Lal Path Labs Ltd</t>
  </si>
  <si>
    <t>Healthcare Services</t>
  </si>
  <si>
    <t>Jubilant Foodworks Ltd</t>
  </si>
  <si>
    <t>Hindalco Industries Ltd</t>
  </si>
  <si>
    <t>Non - Ferrous Metals</t>
  </si>
  <si>
    <t>Power</t>
  </si>
  <si>
    <t>Ferrous Metals</t>
  </si>
  <si>
    <t>Adani Ports &amp; Special Economic Zone</t>
  </si>
  <si>
    <t>Transportation</t>
  </si>
  <si>
    <t>Oil</t>
  </si>
  <si>
    <t>Minerals/Mining</t>
  </si>
  <si>
    <t>Portfolio</t>
  </si>
  <si>
    <t>Nifty50</t>
  </si>
  <si>
    <t>Stock</t>
  </si>
  <si>
    <t>CAGR</t>
  </si>
  <si>
    <t>Name</t>
  </si>
  <si>
    <t>Percent</t>
  </si>
  <si>
    <t>UltraTech Cement Ltd</t>
  </si>
  <si>
    <t>Titan Company Ltd</t>
  </si>
  <si>
    <t>Larsen and Toubro Ltd</t>
  </si>
  <si>
    <t>Wipro Ltd</t>
  </si>
  <si>
    <t>Tech Mahindra Ltd</t>
  </si>
  <si>
    <t>Bajaj Finserv Ltd</t>
  </si>
  <si>
    <t>Indusind Bank Ltd</t>
  </si>
  <si>
    <t>Power Grid Corporation of India Ltd</t>
  </si>
  <si>
    <t>Tata Motors Ltd</t>
  </si>
  <si>
    <t>Tata Steel Ltd</t>
  </si>
  <si>
    <t>NTPC Ltd</t>
  </si>
  <si>
    <t>Hero MotoCorp Ltd</t>
  </si>
  <si>
    <t>Grasim Industries Ltd</t>
  </si>
  <si>
    <t>JSW Steel Ltd</t>
  </si>
  <si>
    <t>SBI Life Insurance Company Ltd</t>
  </si>
  <si>
    <t>Oil &amp; Natural Gas Corporation Ltd</t>
  </si>
  <si>
    <t>Bharat Petroleum Corporation Ltd</t>
  </si>
  <si>
    <t>UPL Ltd</t>
  </si>
  <si>
    <t>Coal India Ltd</t>
  </si>
  <si>
    <t>Indian Oil Corporation Ltd</t>
  </si>
  <si>
    <t>GAIL (India) Ltd</t>
  </si>
  <si>
    <t>NIfty50</t>
  </si>
  <si>
    <t>Sectors</t>
  </si>
  <si>
    <t>CAGR Portfolio</t>
  </si>
  <si>
    <t>CAGR Nifty50</t>
  </si>
  <si>
    <t>2MARCH - 26FEB</t>
  </si>
  <si>
    <t>Sectoral</t>
  </si>
  <si>
    <t>Percent*CAGR</t>
  </si>
  <si>
    <t>*sectoral CAGR = (Summation of CAGR*Weight)</t>
  </si>
  <si>
    <t>CAGR*Nifty50</t>
  </si>
  <si>
    <t>CAGR*Portfolio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</si>
</sst>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b/>
      <sz val="11"/>
      <name val="Calibri"/>
      <family val="2"/>
      <scheme val="minor"/>
    </font>
  </fonts>
  <fills count="9">
    <fill>
      <patternFill patternType="none"/>
    </fill>
    <fill>
      <patternFill patternType="gray125"/>
    </fill>
    <fill>
      <patternFill patternType="solid">
        <fgColor rgb="FFF9F9F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66CC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rgb="FF00FFFF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52">
    <xf numFmtId="0" fontId="0" fillId="0" borderId="0" xfId="0"/>
    <xf numFmtId="10" fontId="0" fillId="0" borderId="0" xfId="0" applyNumberFormat="1"/>
    <xf numFmtId="0" fontId="3" fillId="4" borderId="1" xfId="0" applyFont="1" applyFill="1" applyBorder="1" applyAlignment="1">
      <alignment horizontal="left"/>
    </xf>
    <xf numFmtId="0" fontId="3" fillId="4" borderId="1" xfId="0" applyFont="1" applyFill="1" applyBorder="1"/>
    <xf numFmtId="10" fontId="3" fillId="4" borderId="1" xfId="0" applyNumberFormat="1" applyFont="1" applyFill="1" applyBorder="1"/>
    <xf numFmtId="0" fontId="2" fillId="0" borderId="1" xfId="0" applyFont="1" applyBorder="1" applyAlignment="1">
      <alignment horizontal="left" vertical="center" wrapText="1" indent="1"/>
    </xf>
    <xf numFmtId="0" fontId="2" fillId="2" borderId="1" xfId="0" applyFont="1" applyFill="1" applyBorder="1" applyAlignment="1">
      <alignment horizontal="left" vertical="center" wrapText="1" indent="1"/>
    </xf>
    <xf numFmtId="0" fontId="2" fillId="0" borderId="0" xfId="0" applyFont="1"/>
    <xf numFmtId="0" fontId="2" fillId="0" borderId="1" xfId="0" applyFont="1" applyBorder="1" applyAlignment="1">
      <alignment horizontal="right" vertical="center" wrapText="1" indent="1"/>
    </xf>
    <xf numFmtId="10" fontId="2" fillId="0" borderId="1" xfId="0" applyNumberFormat="1" applyFont="1" applyBorder="1" applyAlignment="1">
      <alignment horizontal="right" vertical="center" wrapText="1" indent="1"/>
    </xf>
    <xf numFmtId="0" fontId="2" fillId="2" borderId="1" xfId="0" applyFont="1" applyFill="1" applyBorder="1" applyAlignment="1">
      <alignment horizontal="right" vertical="center" wrapText="1" indent="1"/>
    </xf>
    <xf numFmtId="10" fontId="2" fillId="2" borderId="1" xfId="0" applyNumberFormat="1" applyFont="1" applyFill="1" applyBorder="1" applyAlignment="1">
      <alignment horizontal="right" vertical="center" wrapText="1" indent="1"/>
    </xf>
    <xf numFmtId="10" fontId="2" fillId="0" borderId="0" xfId="0" applyNumberFormat="1" applyFont="1"/>
    <xf numFmtId="0" fontId="3" fillId="5" borderId="1" xfId="0" applyFont="1" applyFill="1" applyBorder="1" applyAlignment="1">
      <alignment horizontal="left"/>
    </xf>
    <xf numFmtId="0" fontId="2" fillId="6" borderId="1" xfId="0" applyFont="1" applyFill="1" applyBorder="1" applyAlignment="1">
      <alignment horizontal="left" wrapText="1" indent="1"/>
    </xf>
    <xf numFmtId="10" fontId="2" fillId="6" borderId="1" xfId="0" applyNumberFormat="1" applyFont="1" applyFill="1" applyBorder="1" applyAlignment="1">
      <alignment horizontal="left" wrapText="1" indent="1"/>
    </xf>
    <xf numFmtId="0" fontId="2" fillId="3" borderId="1" xfId="0" applyFont="1" applyFill="1" applyBorder="1" applyAlignment="1">
      <alignment horizontal="left" wrapText="1" indent="1"/>
    </xf>
    <xf numFmtId="10" fontId="2" fillId="3" borderId="1" xfId="0" applyNumberFormat="1" applyFont="1" applyFill="1" applyBorder="1" applyAlignment="1">
      <alignment horizontal="left" wrapText="1" indent="1"/>
    </xf>
    <xf numFmtId="0" fontId="3" fillId="5" borderId="1" xfId="0" applyFont="1" applyFill="1" applyBorder="1" applyAlignment="1">
      <alignment horizontal="left" vertical="center"/>
    </xf>
    <xf numFmtId="0" fontId="2" fillId="6" borderId="1" xfId="0" applyFont="1" applyFill="1" applyBorder="1" applyAlignment="1">
      <alignment horizontal="left" vertical="center" wrapText="1"/>
    </xf>
    <xf numFmtId="10" fontId="2" fillId="6" borderId="1" xfId="0" applyNumberFormat="1" applyFont="1" applyFill="1" applyBorder="1" applyAlignment="1">
      <alignment horizontal="center" vertical="center" wrapText="1"/>
    </xf>
    <xf numFmtId="0" fontId="2" fillId="3" borderId="1" xfId="0" applyFont="1" applyFill="1" applyBorder="1" applyAlignment="1">
      <alignment horizontal="left" vertical="center" wrapText="1"/>
    </xf>
    <xf numFmtId="10" fontId="2" fillId="3" borderId="1" xfId="0" applyNumberFormat="1" applyFont="1" applyFill="1" applyBorder="1" applyAlignment="1">
      <alignment horizontal="center" vertical="center" wrapText="1"/>
    </xf>
    <xf numFmtId="0" fontId="2" fillId="7" borderId="1" xfId="0" applyFont="1" applyFill="1" applyBorder="1" applyAlignment="1">
      <alignment horizontal="left" vertical="center" wrapText="1"/>
    </xf>
    <xf numFmtId="10" fontId="2" fillId="7" borderId="1" xfId="0" applyNumberFormat="1" applyFont="1" applyFill="1" applyBorder="1" applyAlignment="1">
      <alignment horizontal="center" vertical="center" wrapText="1"/>
    </xf>
    <xf numFmtId="0" fontId="2" fillId="0" borderId="0" xfId="0" applyFont="1" applyBorder="1"/>
    <xf numFmtId="0" fontId="3" fillId="0" borderId="0" xfId="0" applyFont="1" applyFill="1" applyBorder="1" applyAlignment="1"/>
    <xf numFmtId="0" fontId="3" fillId="5" borderId="1" xfId="0" applyNumberFormat="1" applyFont="1" applyFill="1" applyBorder="1" applyAlignment="1">
      <alignment horizontal="left"/>
    </xf>
    <xf numFmtId="0" fontId="2" fillId="6" borderId="1" xfId="0" applyNumberFormat="1" applyFont="1" applyFill="1" applyBorder="1" applyAlignment="1">
      <alignment horizontal="left" wrapText="1" indent="1"/>
    </xf>
    <xf numFmtId="0" fontId="2" fillId="3" borderId="1" xfId="0" applyNumberFormat="1" applyFont="1" applyFill="1" applyBorder="1" applyAlignment="1">
      <alignment horizontal="left" wrapText="1" indent="1"/>
    </xf>
    <xf numFmtId="0" fontId="0" fillId="0" borderId="0" xfId="0" applyNumberFormat="1"/>
    <xf numFmtId="0" fontId="3" fillId="5" borderId="2" xfId="0" applyNumberFormat="1" applyFont="1" applyFill="1" applyBorder="1" applyAlignment="1">
      <alignment horizontal="left"/>
    </xf>
    <xf numFmtId="0" fontId="3" fillId="4" borderId="1" xfId="0" applyNumberFormat="1" applyFont="1" applyFill="1" applyBorder="1"/>
    <xf numFmtId="0" fontId="2" fillId="0" borderId="0" xfId="0" applyNumberFormat="1" applyFont="1"/>
    <xf numFmtId="0" fontId="3" fillId="5" borderId="1" xfId="0" applyNumberFormat="1" applyFont="1" applyFill="1" applyBorder="1" applyAlignment="1">
      <alignment horizontal="left" vertical="center"/>
    </xf>
    <xf numFmtId="0" fontId="2" fillId="6" borderId="1" xfId="0" applyNumberFormat="1" applyFont="1" applyFill="1" applyBorder="1" applyAlignment="1">
      <alignment horizontal="center" vertical="center"/>
    </xf>
    <xf numFmtId="0" fontId="2" fillId="3" borderId="1" xfId="0" applyNumberFormat="1" applyFont="1" applyFill="1" applyBorder="1" applyAlignment="1">
      <alignment horizontal="center" vertical="center"/>
    </xf>
    <xf numFmtId="0" fontId="2" fillId="7" borderId="1" xfId="0" applyNumberFormat="1" applyFont="1" applyFill="1" applyBorder="1" applyAlignment="1">
      <alignment horizontal="center" vertical="center"/>
    </xf>
    <xf numFmtId="0" fontId="0" fillId="0" borderId="0" xfId="0" applyBorder="1" applyAlignment="1">
      <alignment horizontal="left"/>
    </xf>
    <xf numFmtId="0" fontId="0" fillId="0" borderId="0" xfId="0" applyBorder="1"/>
    <xf numFmtId="10" fontId="0" fillId="0" borderId="0" xfId="0" applyNumberFormat="1" applyBorder="1"/>
    <xf numFmtId="0" fontId="2" fillId="8" borderId="1" xfId="0" applyNumberFormat="1" applyFont="1" applyFill="1" applyBorder="1"/>
    <xf numFmtId="0" fontId="2" fillId="2" borderId="0" xfId="0" applyFont="1" applyFill="1" applyBorder="1" applyAlignment="1">
      <alignment horizontal="left" vertical="center" wrapText="1" indent="1"/>
    </xf>
    <xf numFmtId="0" fontId="2" fillId="8" borderId="1" xfId="0" applyFont="1" applyFill="1" applyBorder="1" applyAlignment="1">
      <alignment horizontal="left" vertical="center" wrapText="1" indent="1"/>
    </xf>
    <xf numFmtId="0" fontId="2" fillId="7" borderId="1" xfId="0" applyFont="1" applyFill="1" applyBorder="1" applyAlignment="1">
      <alignment horizontal="left" wrapText="1" indent="1"/>
    </xf>
    <xf numFmtId="10" fontId="2" fillId="7" borderId="1" xfId="0" applyNumberFormat="1" applyFont="1" applyFill="1" applyBorder="1" applyAlignment="1">
      <alignment horizontal="left" wrapText="1" indent="1"/>
    </xf>
    <xf numFmtId="0" fontId="2" fillId="7" borderId="1" xfId="0" applyNumberFormat="1" applyFont="1" applyFill="1" applyBorder="1" applyAlignment="1">
      <alignment horizontal="left" wrapText="1" indent="1"/>
    </xf>
    <xf numFmtId="0" fontId="1" fillId="5" borderId="1" xfId="0" applyFont="1" applyFill="1" applyBorder="1" applyAlignment="1">
      <alignment horizontal="center"/>
    </xf>
    <xf numFmtId="0" fontId="3" fillId="5" borderId="1" xfId="0" applyFont="1" applyFill="1" applyBorder="1" applyAlignment="1">
      <alignment horizontal="center"/>
    </xf>
    <xf numFmtId="10" fontId="2" fillId="0" borderId="1" xfId="0" applyNumberFormat="1" applyFont="1" applyBorder="1" applyAlignment="1">
      <alignment horizontal="left" vertical="center" wrapText="1" indent="1"/>
    </xf>
    <xf numFmtId="10" fontId="2" fillId="2" borderId="1" xfId="0" applyNumberFormat="1" applyFont="1" applyFill="1" applyBorder="1" applyAlignment="1">
      <alignment horizontal="left" vertical="center" wrapText="1" indent="1"/>
    </xf>
    <xf numFmtId="10" fontId="2" fillId="2" borderId="0" xfId="0" applyNumberFormat="1" applyFont="1" applyFill="1" applyBorder="1" applyAlignment="1">
      <alignment horizontal="left" vertical="center" wrapText="1" indent="1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00FFFF"/>
      <color rgb="FFFF66CC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D4B2B01-647C-4818-99EB-EC6F6297C723}">
  <dimension ref="A1:G51"/>
  <sheetViews>
    <sheetView workbookViewId="0">
      <selection activeCell="E1" sqref="E1:E1048576"/>
    </sheetView>
  </sheetViews>
  <sheetFormatPr defaultRowHeight="15" x14ac:dyDescent="0.25"/>
  <cols>
    <col min="1" max="1" width="26.42578125" customWidth="1"/>
    <col min="2" max="2" width="43.28515625" bestFit="1" customWidth="1"/>
    <col min="3" max="3" width="9.140625" customWidth="1"/>
    <col min="4" max="4" width="10.140625" style="30" customWidth="1"/>
    <col min="5" max="5" width="14" style="30" bestFit="1" customWidth="1"/>
  </cols>
  <sheetData>
    <row r="1" spans="1:7" x14ac:dyDescent="0.25">
      <c r="A1" s="18" t="s">
        <v>100</v>
      </c>
      <c r="B1" s="18" t="s">
        <v>72</v>
      </c>
      <c r="C1" s="18" t="s">
        <v>73</v>
      </c>
      <c r="D1" s="34" t="s">
        <v>71</v>
      </c>
      <c r="E1" s="34" t="s">
        <v>101</v>
      </c>
    </row>
    <row r="2" spans="1:7" x14ac:dyDescent="0.25">
      <c r="A2" s="19" t="s">
        <v>20</v>
      </c>
      <c r="B2" s="19" t="s">
        <v>19</v>
      </c>
      <c r="C2" s="20">
        <v>1.6299999999999999E-2</v>
      </c>
      <c r="D2" s="35">
        <f>VLOOKUP(B2,'All Stocks'!$A$1:$E$69,2,FALSE)</f>
        <v>8.5000000000000006E-2</v>
      </c>
      <c r="E2" s="35">
        <f>C2*D2</f>
        <v>1.3855E-3</v>
      </c>
    </row>
    <row r="3" spans="1:7" x14ac:dyDescent="0.25">
      <c r="A3" s="19" t="s">
        <v>20</v>
      </c>
      <c r="B3" s="19" t="s">
        <v>30</v>
      </c>
      <c r="C3" s="20">
        <v>1.2200000000000001E-2</v>
      </c>
      <c r="D3" s="35">
        <f>VLOOKUP(B3,'All Stocks'!$A$1:$E$69,2,FALSE)</f>
        <v>0.84199999999999997</v>
      </c>
      <c r="E3" s="35">
        <f t="shared" ref="E3:E51" si="0">C3*D3</f>
        <v>1.0272400000000001E-2</v>
      </c>
    </row>
    <row r="4" spans="1:7" x14ac:dyDescent="0.25">
      <c r="A4" s="19" t="s">
        <v>20</v>
      </c>
      <c r="B4" s="19" t="s">
        <v>26</v>
      </c>
      <c r="C4" s="20">
        <v>8.8999999999999999E-3</v>
      </c>
      <c r="D4" s="35">
        <f>VLOOKUP(B4,'All Stocks'!$A$1:$E$69,2,FALSE)</f>
        <v>0.46500000000000002</v>
      </c>
      <c r="E4" s="35">
        <f t="shared" si="0"/>
        <v>4.1384999999999998E-3</v>
      </c>
    </row>
    <row r="5" spans="1:7" x14ac:dyDescent="0.25">
      <c r="A5" s="19" t="s">
        <v>20</v>
      </c>
      <c r="B5" s="19" t="s">
        <v>82</v>
      </c>
      <c r="C5" s="20">
        <v>8.0000000000000002E-3</v>
      </c>
      <c r="D5" s="35">
        <f>VLOOKUP(B5,'All Stocks'!$A$1:$E$69,2,FALSE)</f>
        <v>1.5549999999999999</v>
      </c>
      <c r="E5" s="35">
        <f t="shared" si="0"/>
        <v>1.244E-2</v>
      </c>
    </row>
    <row r="6" spans="1:7" x14ac:dyDescent="0.25">
      <c r="A6" s="19" t="s">
        <v>20</v>
      </c>
      <c r="B6" s="19" t="s">
        <v>85</v>
      </c>
      <c r="C6" s="20">
        <v>7.1999999999999998E-3</v>
      </c>
      <c r="D6" s="35">
        <f>VLOOKUP(B6,'All Stocks'!$A$1:$E$69,2,FALSE)</f>
        <v>0.67100000000000004</v>
      </c>
      <c r="E6" s="35">
        <f t="shared" si="0"/>
        <v>4.8311999999999999E-3</v>
      </c>
    </row>
    <row r="7" spans="1:7" x14ac:dyDescent="0.25">
      <c r="A7" s="19" t="s">
        <v>20</v>
      </c>
      <c r="B7" s="19" t="s">
        <v>46</v>
      </c>
      <c r="C7" s="20">
        <v>6.4999999999999997E-3</v>
      </c>
      <c r="D7" s="35">
        <f>VLOOKUP(B7,'All Stocks'!$A$1:$E$69,2,FALSE)</f>
        <v>0.42599999999999999</v>
      </c>
      <c r="E7" s="35">
        <f t="shared" si="0"/>
        <v>2.7689999999999998E-3</v>
      </c>
    </row>
    <row r="8" spans="1:7" x14ac:dyDescent="0.25">
      <c r="A8" s="21" t="s">
        <v>1</v>
      </c>
      <c r="B8" s="21" t="s">
        <v>0</v>
      </c>
      <c r="C8" s="22">
        <v>0.1027</v>
      </c>
      <c r="D8" s="36">
        <f>VLOOKUP(B8,'All Stocks'!$A$1:$E$69,2,FALSE)</f>
        <v>0.35899999999999999</v>
      </c>
      <c r="E8" s="36">
        <f t="shared" si="0"/>
        <v>3.6869300000000001E-2</v>
      </c>
    </row>
    <row r="9" spans="1:7" x14ac:dyDescent="0.25">
      <c r="A9" s="21" t="s">
        <v>1</v>
      </c>
      <c r="B9" s="21" t="s">
        <v>4</v>
      </c>
      <c r="C9" s="22">
        <v>6.2899999999999998E-2</v>
      </c>
      <c r="D9" s="36">
        <f>VLOOKUP(B9,'All Stocks'!$A$1:$E$69,2,FALSE)</f>
        <v>0.22</v>
      </c>
      <c r="E9" s="36">
        <f t="shared" si="0"/>
        <v>1.3838E-2</v>
      </c>
    </row>
    <row r="10" spans="1:7" x14ac:dyDescent="0.25">
      <c r="A10" s="21" t="s">
        <v>1</v>
      </c>
      <c r="B10" s="21" t="s">
        <v>23</v>
      </c>
      <c r="C10" s="22">
        <v>4.2599999999999999E-2</v>
      </c>
      <c r="D10" s="36">
        <f>VLOOKUP(B10,'All Stocks'!$A$1:$E$69,2,FALSE)</f>
        <v>0.16500000000000001</v>
      </c>
      <c r="E10" s="36">
        <f t="shared" si="0"/>
        <v>7.0290000000000005E-3</v>
      </c>
      <c r="G10" s="1"/>
    </row>
    <row r="11" spans="1:7" x14ac:dyDescent="0.25">
      <c r="A11" s="21" t="s">
        <v>1</v>
      </c>
      <c r="B11" s="21" t="s">
        <v>13</v>
      </c>
      <c r="C11" s="22">
        <v>2.7900000000000001E-2</v>
      </c>
      <c r="D11" s="36">
        <f>VLOOKUP(B11,'All Stocks'!$A$1:$E$69,2,FALSE)</f>
        <v>0.121</v>
      </c>
      <c r="E11" s="36">
        <f t="shared" si="0"/>
        <v>3.3759000000000003E-3</v>
      </c>
    </row>
    <row r="12" spans="1:7" x14ac:dyDescent="0.25">
      <c r="A12" s="21" t="s">
        <v>1</v>
      </c>
      <c r="B12" s="21" t="s">
        <v>16</v>
      </c>
      <c r="C12" s="22">
        <v>1.84E-2</v>
      </c>
      <c r="D12" s="36">
        <f>VLOOKUP(B12,'All Stocks'!$A$1:$E$69,2,FALSE)</f>
        <v>0.40500000000000003</v>
      </c>
      <c r="E12" s="36">
        <f t="shared" si="0"/>
        <v>7.4520000000000003E-3</v>
      </c>
    </row>
    <row r="13" spans="1:7" x14ac:dyDescent="0.25">
      <c r="A13" s="21" t="s">
        <v>1</v>
      </c>
      <c r="B13" s="21" t="s">
        <v>80</v>
      </c>
      <c r="C13" s="22">
        <v>8.2000000000000007E-3</v>
      </c>
      <c r="D13" s="36">
        <f>VLOOKUP(B13,'All Stocks'!$A$1:$E$69,2,FALSE)</f>
        <v>1E-3</v>
      </c>
      <c r="E13" s="36">
        <f t="shared" si="0"/>
        <v>8.2000000000000011E-6</v>
      </c>
    </row>
    <row r="14" spans="1:7" x14ac:dyDescent="0.25">
      <c r="A14" s="23" t="s">
        <v>22</v>
      </c>
      <c r="B14" s="23" t="s">
        <v>74</v>
      </c>
      <c r="C14" s="24">
        <v>1.04E-2</v>
      </c>
      <c r="D14" s="37">
        <f>VLOOKUP(B14,'All Stocks'!$A$1:$E$69,2,FALSE)</f>
        <v>0.48399999999999999</v>
      </c>
      <c r="E14" s="37">
        <f t="shared" si="0"/>
        <v>5.0336000000000001E-3</v>
      </c>
    </row>
    <row r="15" spans="1:7" x14ac:dyDescent="0.25">
      <c r="A15" s="23" t="s">
        <v>22</v>
      </c>
      <c r="B15" s="23" t="s">
        <v>86</v>
      </c>
      <c r="C15" s="24">
        <v>7.0000000000000001E-3</v>
      </c>
      <c r="D15" s="37">
        <f>VLOOKUP(B15,'All Stocks'!$A$1:$E$69,2,FALSE)</f>
        <v>0.81399999999999995</v>
      </c>
      <c r="E15" s="37">
        <f t="shared" si="0"/>
        <v>5.6979999999999999E-3</v>
      </c>
    </row>
    <row r="16" spans="1:7" x14ac:dyDescent="0.25">
      <c r="A16" s="23" t="s">
        <v>22</v>
      </c>
      <c r="B16" s="23" t="s">
        <v>48</v>
      </c>
      <c r="C16" s="24">
        <v>5.1999999999999998E-3</v>
      </c>
      <c r="D16" s="37">
        <f>VLOOKUP(B16,'All Stocks'!$A$1:$E$69,2,FALSE)</f>
        <v>0.16300000000000001</v>
      </c>
      <c r="E16" s="37">
        <f t="shared" si="0"/>
        <v>8.476E-4</v>
      </c>
    </row>
    <row r="17" spans="1:5" x14ac:dyDescent="0.25">
      <c r="A17" s="19" t="s">
        <v>12</v>
      </c>
      <c r="B17" s="19" t="s">
        <v>76</v>
      </c>
      <c r="C17" s="20">
        <v>2.7400000000000001E-2</v>
      </c>
      <c r="D17" s="35">
        <f>VLOOKUP(B17,'All Stocks'!$A$1:$E$69,2,FALSE)</f>
        <v>0.27500000000000002</v>
      </c>
      <c r="E17" s="35">
        <f t="shared" si="0"/>
        <v>7.5350000000000009E-3</v>
      </c>
    </row>
    <row r="18" spans="1:5" x14ac:dyDescent="0.25">
      <c r="A18" s="21" t="s">
        <v>25</v>
      </c>
      <c r="B18" s="21" t="s">
        <v>75</v>
      </c>
      <c r="C18" s="22">
        <v>1.01E-2</v>
      </c>
      <c r="D18" s="36">
        <f>VLOOKUP(B18,'All Stocks'!$A$1:$E$69,2,FALSE)</f>
        <v>0.15</v>
      </c>
      <c r="E18" s="36">
        <f t="shared" si="0"/>
        <v>1.5149999999999999E-3</v>
      </c>
    </row>
    <row r="19" spans="1:5" x14ac:dyDescent="0.25">
      <c r="A19" s="23" t="s">
        <v>18</v>
      </c>
      <c r="B19" s="23" t="s">
        <v>17</v>
      </c>
      <c r="C19" s="24">
        <v>3.4299999999999997E-2</v>
      </c>
      <c r="D19" s="37">
        <f>VLOOKUP(B19,'All Stocks'!$A$1:$E$69,2,FALSE)</f>
        <v>-1E-3</v>
      </c>
      <c r="E19" s="37">
        <f t="shared" si="0"/>
        <v>-3.43E-5</v>
      </c>
    </row>
    <row r="20" spans="1:5" x14ac:dyDescent="0.25">
      <c r="A20" s="23" t="s">
        <v>18</v>
      </c>
      <c r="B20" s="23" t="s">
        <v>38</v>
      </c>
      <c r="C20" s="24">
        <v>3.0200000000000001E-2</v>
      </c>
      <c r="D20" s="37">
        <f>VLOOKUP(B20,'All Stocks'!$A$1:$E$69,2,FALSE)</f>
        <v>7.9000000000000001E-2</v>
      </c>
      <c r="E20" s="37">
        <f t="shared" si="0"/>
        <v>2.3858E-3</v>
      </c>
    </row>
    <row r="21" spans="1:5" x14ac:dyDescent="0.25">
      <c r="A21" s="23" t="s">
        <v>18</v>
      </c>
      <c r="B21" s="23" t="s">
        <v>50</v>
      </c>
      <c r="C21" s="24">
        <v>1.84E-2</v>
      </c>
      <c r="D21" s="37">
        <f>VLOOKUP(B21,'All Stocks'!$A$1:$E$69,2,FALSE)</f>
        <v>0.318</v>
      </c>
      <c r="E21" s="37">
        <f t="shared" si="0"/>
        <v>5.8512E-3</v>
      </c>
    </row>
    <row r="22" spans="1:5" x14ac:dyDescent="0.25">
      <c r="A22" s="23" t="s">
        <v>18</v>
      </c>
      <c r="B22" s="23" t="s">
        <v>54</v>
      </c>
      <c r="C22" s="24">
        <v>1.03E-2</v>
      </c>
      <c r="D22" s="37">
        <f>VLOOKUP(B22,'All Stocks'!$A$1:$E$69,2,FALSE)</f>
        <v>-1.4999999999999999E-2</v>
      </c>
      <c r="E22" s="37">
        <f t="shared" si="0"/>
        <v>-1.5449999999999999E-4</v>
      </c>
    </row>
    <row r="23" spans="1:5" x14ac:dyDescent="0.25">
      <c r="A23" s="23" t="s">
        <v>18</v>
      </c>
      <c r="B23" s="23" t="s">
        <v>35</v>
      </c>
      <c r="C23" s="24">
        <v>7.0000000000000001E-3</v>
      </c>
      <c r="D23" s="37">
        <f>VLOOKUP(B23,'All Stocks'!$A$1:$E$69,2,FALSE)</f>
        <v>0.125</v>
      </c>
      <c r="E23" s="37">
        <f t="shared" si="0"/>
        <v>8.7500000000000002E-4</v>
      </c>
    </row>
    <row r="24" spans="1:5" x14ac:dyDescent="0.25">
      <c r="A24" s="19" t="s">
        <v>63</v>
      </c>
      <c r="B24" s="19" t="s">
        <v>83</v>
      </c>
      <c r="C24" s="20">
        <v>7.7000000000000002E-3</v>
      </c>
      <c r="D24" s="35">
        <f>VLOOKUP(B24,'All Stocks'!$A$1:$E$69,2,FALSE)</f>
        <v>0.91600000000000004</v>
      </c>
      <c r="E24" s="35">
        <f t="shared" si="0"/>
        <v>7.0532000000000008E-3</v>
      </c>
    </row>
    <row r="25" spans="1:5" x14ac:dyDescent="0.25">
      <c r="A25" s="19" t="s">
        <v>63</v>
      </c>
      <c r="B25" s="19" t="s">
        <v>87</v>
      </c>
      <c r="C25" s="20">
        <v>6.0000000000000001E-3</v>
      </c>
      <c r="D25" s="35">
        <f>VLOOKUP(B25,'All Stocks'!$A$1:$E$69,2,FALSE)</f>
        <v>0.71099999999999997</v>
      </c>
      <c r="E25" s="35">
        <f t="shared" si="0"/>
        <v>4.2659999999999998E-3</v>
      </c>
    </row>
    <row r="26" spans="1:5" x14ac:dyDescent="0.25">
      <c r="A26" s="21" t="s">
        <v>8</v>
      </c>
      <c r="B26" s="21" t="s">
        <v>7</v>
      </c>
      <c r="C26" s="22">
        <v>7.2599999999999998E-2</v>
      </c>
      <c r="D26" s="36">
        <f>VLOOKUP(B26,'All Stocks'!$A$1:$E$69,2,FALSE)</f>
        <v>0.22500000000000001</v>
      </c>
      <c r="E26" s="36">
        <f t="shared" si="0"/>
        <v>1.6334999999999999E-2</v>
      </c>
    </row>
    <row r="27" spans="1:5" x14ac:dyDescent="0.25">
      <c r="A27" s="21" t="s">
        <v>8</v>
      </c>
      <c r="B27" s="21" t="s">
        <v>10</v>
      </c>
      <c r="C27" s="22">
        <v>2.1299999999999999E-2</v>
      </c>
      <c r="D27" s="36">
        <f>VLOOKUP(B27,'All Stocks'!$A$1:$E$69,2,FALSE)</f>
        <v>0.24099999999999999</v>
      </c>
      <c r="E27" s="36">
        <f t="shared" si="0"/>
        <v>5.1332999999999995E-3</v>
      </c>
    </row>
    <row r="28" spans="1:5" x14ac:dyDescent="0.25">
      <c r="A28" s="21" t="s">
        <v>8</v>
      </c>
      <c r="B28" s="21" t="s">
        <v>47</v>
      </c>
      <c r="C28" s="22">
        <v>9.1000000000000004E-3</v>
      </c>
      <c r="D28" s="36">
        <f>VLOOKUP(B28,'All Stocks'!$A$1:$E$69,2,FALSE)</f>
        <v>0.30099999999999999</v>
      </c>
      <c r="E28" s="36">
        <f t="shared" si="0"/>
        <v>2.7391E-3</v>
      </c>
    </row>
    <row r="29" spans="1:5" x14ac:dyDescent="0.25">
      <c r="A29" s="21" t="s">
        <v>8</v>
      </c>
      <c r="B29" s="21" t="s">
        <v>79</v>
      </c>
      <c r="C29" s="22">
        <v>8.9999999999999993E-3</v>
      </c>
      <c r="D29" s="36">
        <f>VLOOKUP(B29,'All Stocks'!$A$1:$E$69,2,FALSE)</f>
        <v>0.14499999999999999</v>
      </c>
      <c r="E29" s="36">
        <f t="shared" si="0"/>
        <v>1.3049999999999997E-3</v>
      </c>
    </row>
    <row r="30" spans="1:5" x14ac:dyDescent="0.25">
      <c r="A30" s="21" t="s">
        <v>8</v>
      </c>
      <c r="B30" s="21" t="s">
        <v>88</v>
      </c>
      <c r="C30" s="22">
        <v>5.7000000000000002E-3</v>
      </c>
      <c r="D30" s="36">
        <f>VLOOKUP(B30,'All Stocks'!$A$1:$E$69,2,FALSE)</f>
        <v>-0.03</v>
      </c>
      <c r="E30" s="36">
        <f t="shared" si="0"/>
        <v>-1.7100000000000001E-4</v>
      </c>
    </row>
    <row r="31" spans="1:5" x14ac:dyDescent="0.25">
      <c r="A31" s="23" t="s">
        <v>43</v>
      </c>
      <c r="B31" s="23" t="s">
        <v>94</v>
      </c>
      <c r="C31" s="24">
        <v>3.8999999999999998E-3</v>
      </c>
      <c r="D31" s="37">
        <f>VLOOKUP(B31,'All Stocks'!$A$1:$E$69,2,FALSE)</f>
        <v>0.46100000000000002</v>
      </c>
      <c r="E31" s="37">
        <f t="shared" si="0"/>
        <v>1.7979000000000001E-3</v>
      </c>
    </row>
    <row r="32" spans="1:5" x14ac:dyDescent="0.25">
      <c r="A32" s="19" t="s">
        <v>67</v>
      </c>
      <c r="B32" s="19" t="s">
        <v>92</v>
      </c>
      <c r="C32" s="20">
        <v>4.4999999999999997E-3</v>
      </c>
      <c r="D32" s="35">
        <f>VLOOKUP(B32,'All Stocks'!$A$1:$E$69,2,FALSE)</f>
        <v>-0.124</v>
      </c>
      <c r="E32" s="35">
        <f t="shared" si="0"/>
        <v>-5.579999999999999E-4</v>
      </c>
    </row>
    <row r="33" spans="1:5" x14ac:dyDescent="0.25">
      <c r="A33" s="21" t="s">
        <v>61</v>
      </c>
      <c r="B33" s="21" t="s">
        <v>60</v>
      </c>
      <c r="C33" s="22">
        <v>5.5999999999999999E-3</v>
      </c>
      <c r="D33" s="36">
        <f>VLOOKUP(B33,'All Stocks'!$A$1:$E$69,2,FALSE)</f>
        <v>1.2010000000000001</v>
      </c>
      <c r="E33" s="36">
        <f t="shared" si="0"/>
        <v>6.7256E-3</v>
      </c>
    </row>
    <row r="34" spans="1:5" x14ac:dyDescent="0.25">
      <c r="A34" s="23" t="s">
        <v>66</v>
      </c>
      <c r="B34" s="23" t="s">
        <v>89</v>
      </c>
      <c r="C34" s="24">
        <v>5.4999999999999997E-3</v>
      </c>
      <c r="D34" s="37">
        <f>VLOOKUP(B34,'All Stocks'!$A$1:$E$69,2,FALSE)</f>
        <v>0.27500000000000002</v>
      </c>
      <c r="E34" s="37">
        <f t="shared" si="0"/>
        <v>1.5125E-3</v>
      </c>
    </row>
    <row r="35" spans="1:5" x14ac:dyDescent="0.25">
      <c r="A35" s="19" t="s">
        <v>40</v>
      </c>
      <c r="B35" s="19" t="s">
        <v>91</v>
      </c>
      <c r="C35" s="20">
        <v>5.1999999999999998E-3</v>
      </c>
      <c r="D35" s="35">
        <f>VLOOKUP(B35,'All Stocks'!$A$1:$E$69,2,FALSE)</f>
        <v>0.13700000000000001</v>
      </c>
      <c r="E35" s="35">
        <f t="shared" si="0"/>
        <v>7.1239999999999997E-4</v>
      </c>
    </row>
    <row r="36" spans="1:5" x14ac:dyDescent="0.25">
      <c r="A36" s="21" t="s">
        <v>6</v>
      </c>
      <c r="B36" s="21" t="s">
        <v>5</v>
      </c>
      <c r="C36" s="22">
        <v>0.1011</v>
      </c>
      <c r="D36" s="36">
        <f>VLOOKUP(B36,'All Stocks'!$A$1:$E$69,2,FALSE)</f>
        <v>0.61199999999999999</v>
      </c>
      <c r="E36" s="36">
        <f t="shared" si="0"/>
        <v>6.1873199999999996E-2</v>
      </c>
    </row>
    <row r="37" spans="1:5" x14ac:dyDescent="0.25">
      <c r="A37" s="21" t="s">
        <v>6</v>
      </c>
      <c r="B37" s="21" t="s">
        <v>90</v>
      </c>
      <c r="C37" s="22">
        <v>5.1999999999999998E-3</v>
      </c>
      <c r="D37" s="36">
        <f>VLOOKUP(B37,'All Stocks'!$A$1:$E$69,2,FALSE)</f>
        <v>8.5999999999999993E-2</v>
      </c>
      <c r="E37" s="36">
        <f t="shared" si="0"/>
        <v>4.4719999999999992E-4</v>
      </c>
    </row>
    <row r="38" spans="1:5" x14ac:dyDescent="0.25">
      <c r="A38" s="21" t="s">
        <v>6</v>
      </c>
      <c r="B38" s="21" t="s">
        <v>93</v>
      </c>
      <c r="C38" s="22">
        <v>4.0000000000000001E-3</v>
      </c>
      <c r="D38" s="36">
        <f>VLOOKUP(B38,'All Stocks'!$A$1:$E$69,2,FALSE)</f>
        <v>-5.2999999999999999E-2</v>
      </c>
      <c r="E38" s="36">
        <f t="shared" si="0"/>
        <v>-2.12E-4</v>
      </c>
    </row>
    <row r="39" spans="1:5" x14ac:dyDescent="0.25">
      <c r="A39" s="23" t="s">
        <v>29</v>
      </c>
      <c r="B39" s="23" t="s">
        <v>36</v>
      </c>
      <c r="C39" s="24">
        <v>1.0699999999999999E-2</v>
      </c>
      <c r="D39" s="37">
        <f>VLOOKUP(B39,'All Stocks'!$A$1:$E$69,2,FALSE)</f>
        <v>0.54800000000000004</v>
      </c>
      <c r="E39" s="37">
        <f t="shared" si="0"/>
        <v>5.8636000000000001E-3</v>
      </c>
    </row>
    <row r="40" spans="1:5" x14ac:dyDescent="0.25">
      <c r="A40" s="23" t="s">
        <v>29</v>
      </c>
      <c r="B40" s="23" t="s">
        <v>28</v>
      </c>
      <c r="C40" s="24">
        <v>9.4999999999999998E-3</v>
      </c>
      <c r="D40" s="37">
        <f>VLOOKUP(B40,'All Stocks'!$A$1:$E$69,2,FALSE)</f>
        <v>0.47199999999999998</v>
      </c>
      <c r="E40" s="37">
        <f t="shared" si="0"/>
        <v>4.4839999999999993E-3</v>
      </c>
    </row>
    <row r="41" spans="1:5" x14ac:dyDescent="0.25">
      <c r="A41" s="23" t="s">
        <v>29</v>
      </c>
      <c r="B41" s="23" t="s">
        <v>32</v>
      </c>
      <c r="C41" s="24">
        <v>7.3000000000000001E-3</v>
      </c>
      <c r="D41" s="37">
        <f>VLOOKUP(B41,'All Stocks'!$A$1:$E$69,2,FALSE)</f>
        <v>0.57499999999999996</v>
      </c>
      <c r="E41" s="37">
        <f t="shared" si="0"/>
        <v>4.1974999999999998E-3</v>
      </c>
    </row>
    <row r="42" spans="1:5" x14ac:dyDescent="0.25">
      <c r="A42" s="23" t="s">
        <v>29</v>
      </c>
      <c r="B42" s="23" t="s">
        <v>31</v>
      </c>
      <c r="C42" s="24">
        <v>7.1000000000000004E-3</v>
      </c>
      <c r="D42" s="37">
        <f>VLOOKUP(B42,'All Stocks'!$A$1:$E$69,2,FALSE)</f>
        <v>0.9</v>
      </c>
      <c r="E42" s="37">
        <f t="shared" si="0"/>
        <v>6.3900000000000007E-3</v>
      </c>
    </row>
    <row r="43" spans="1:5" x14ac:dyDescent="0.25">
      <c r="A43" s="19" t="s">
        <v>62</v>
      </c>
      <c r="B43" s="19" t="s">
        <v>81</v>
      </c>
      <c r="C43" s="20">
        <v>8.0000000000000002E-3</v>
      </c>
      <c r="D43" s="35">
        <f>VLOOKUP(B43,'All Stocks'!$A$1:$E$69,2,FALSE)</f>
        <v>0.187</v>
      </c>
      <c r="E43" s="35">
        <f t="shared" si="0"/>
        <v>1.4959999999999999E-3</v>
      </c>
    </row>
    <row r="44" spans="1:5" x14ac:dyDescent="0.25">
      <c r="A44" s="19" t="s">
        <v>62</v>
      </c>
      <c r="B44" s="19" t="s">
        <v>84</v>
      </c>
      <c r="C44" s="20">
        <v>7.3000000000000001E-3</v>
      </c>
      <c r="D44" s="35">
        <f>VLOOKUP(B44,'All Stocks'!$A$1:$E$69,2,FALSE)</f>
        <v>-8.0000000000000002E-3</v>
      </c>
      <c r="E44" s="35">
        <f t="shared" si="0"/>
        <v>-5.8400000000000003E-5</v>
      </c>
    </row>
    <row r="45" spans="1:5" x14ac:dyDescent="0.25">
      <c r="A45" s="21" t="s">
        <v>3</v>
      </c>
      <c r="B45" s="21" t="s">
        <v>2</v>
      </c>
      <c r="C45" s="22">
        <v>7.8E-2</v>
      </c>
      <c r="D45" s="36">
        <f>VLOOKUP(B45,'All Stocks'!$A$1:$E$69,2,FALSE)</f>
        <v>0.70599999999999996</v>
      </c>
      <c r="E45" s="36">
        <f t="shared" si="0"/>
        <v>5.5067999999999999E-2</v>
      </c>
    </row>
    <row r="46" spans="1:5" x14ac:dyDescent="0.25">
      <c r="A46" s="21" t="s">
        <v>3</v>
      </c>
      <c r="B46" s="21" t="s">
        <v>9</v>
      </c>
      <c r="C46" s="22">
        <v>5.5500000000000001E-2</v>
      </c>
      <c r="D46" s="36">
        <f>VLOOKUP(B46,'All Stocks'!$A$1:$E$69,2,FALSE)</f>
        <v>0.47099999999999997</v>
      </c>
      <c r="E46" s="36">
        <f t="shared" si="0"/>
        <v>2.6140500000000001E-2</v>
      </c>
    </row>
    <row r="47" spans="1:5" x14ac:dyDescent="0.25">
      <c r="A47" s="21" t="s">
        <v>3</v>
      </c>
      <c r="B47" s="21" t="s">
        <v>11</v>
      </c>
      <c r="C47" s="22">
        <v>1.6799999999999999E-2</v>
      </c>
      <c r="D47" s="36">
        <f>VLOOKUP(B47,'All Stocks'!$A$1:$E$69,2,FALSE)</f>
        <v>0.64500000000000002</v>
      </c>
      <c r="E47" s="36">
        <f t="shared" si="0"/>
        <v>1.0836E-2</v>
      </c>
    </row>
    <row r="48" spans="1:5" x14ac:dyDescent="0.25">
      <c r="A48" s="21" t="s">
        <v>3</v>
      </c>
      <c r="B48" s="21" t="s">
        <v>77</v>
      </c>
      <c r="C48" s="22">
        <v>1.0500000000000001E-2</v>
      </c>
      <c r="D48" s="36">
        <f>VLOOKUP(B48,'All Stocks'!$A$1:$E$69,2,FALSE)</f>
        <v>0.88300000000000001</v>
      </c>
      <c r="E48" s="36">
        <f t="shared" si="0"/>
        <v>9.2715000000000002E-3</v>
      </c>
    </row>
    <row r="49" spans="1:5" x14ac:dyDescent="0.25">
      <c r="A49" s="21" t="s">
        <v>3</v>
      </c>
      <c r="B49" s="21" t="s">
        <v>78</v>
      </c>
      <c r="C49" s="22">
        <v>1.01E-2</v>
      </c>
      <c r="D49" s="36">
        <f>VLOOKUP(B49,'All Stocks'!$A$1:$E$69,2,FALSE)</f>
        <v>0.27300000000000002</v>
      </c>
      <c r="E49" s="36">
        <f t="shared" si="0"/>
        <v>2.7573000000000003E-3</v>
      </c>
    </row>
    <row r="50" spans="1:5" x14ac:dyDescent="0.25">
      <c r="A50" s="23" t="s">
        <v>15</v>
      </c>
      <c r="B50" s="23" t="s">
        <v>14</v>
      </c>
      <c r="C50" s="24">
        <v>2.2599999999999999E-2</v>
      </c>
      <c r="D50" s="37">
        <f>VLOOKUP(B50,'All Stocks'!$A$1:$E$69,2,FALSE)</f>
        <v>0.112</v>
      </c>
      <c r="E50" s="37">
        <f t="shared" si="0"/>
        <v>2.5311999999999999E-3</v>
      </c>
    </row>
    <row r="51" spans="1:5" x14ac:dyDescent="0.25">
      <c r="A51" s="19" t="s">
        <v>65</v>
      </c>
      <c r="B51" s="19" t="s">
        <v>64</v>
      </c>
      <c r="C51" s="20">
        <v>6.3E-3</v>
      </c>
      <c r="D51" s="35">
        <f>VLOOKUP(B51,'All Stocks'!$A$1:$E$69,2,FALSE)</f>
        <v>1.028</v>
      </c>
      <c r="E51" s="35">
        <f t="shared" si="0"/>
        <v>6.4764000000000002E-3</v>
      </c>
    </row>
  </sheetData>
  <sortState xmlns:xlrd2="http://schemas.microsoft.com/office/spreadsheetml/2017/richdata2" ref="A2:E51">
    <sortCondition ref="A1:A51"/>
  </sortState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1B4B7B2-375E-480B-8BBA-98DD03791C6E}">
  <dimension ref="A1:G48"/>
  <sheetViews>
    <sheetView workbookViewId="0">
      <selection activeCell="E2" sqref="E2:E48"/>
    </sheetView>
  </sheetViews>
  <sheetFormatPr defaultRowHeight="15" x14ac:dyDescent="0.25"/>
  <cols>
    <col min="1" max="1" width="24.140625" bestFit="1" customWidth="1"/>
    <col min="2" max="2" width="44.5703125" bestFit="1" customWidth="1"/>
    <col min="3" max="3" width="7.85546875" bestFit="1" customWidth="1"/>
    <col min="4" max="4" width="9.140625" style="30"/>
    <col min="5" max="5" width="14" style="30" bestFit="1" customWidth="1"/>
  </cols>
  <sheetData>
    <row r="1" spans="1:7" x14ac:dyDescent="0.25">
      <c r="A1" s="13" t="s">
        <v>100</v>
      </c>
      <c r="B1" s="13" t="s">
        <v>72</v>
      </c>
      <c r="C1" s="13" t="s">
        <v>73</v>
      </c>
      <c r="D1" s="27" t="s">
        <v>71</v>
      </c>
      <c r="E1" s="31" t="s">
        <v>101</v>
      </c>
    </row>
    <row r="2" spans="1:7" x14ac:dyDescent="0.25">
      <c r="A2" s="14" t="s">
        <v>20</v>
      </c>
      <c r="B2" s="14" t="s">
        <v>26</v>
      </c>
      <c r="C2" s="15">
        <v>1.7600000000000001E-2</v>
      </c>
      <c r="D2" s="28">
        <f>VLOOKUP(B2,'All Stocks'!$A$1:$E$69,2,FALSE)</f>
        <v>0.46500000000000002</v>
      </c>
      <c r="E2" s="28">
        <f>C2*D2</f>
        <v>8.1840000000000003E-3</v>
      </c>
    </row>
    <row r="3" spans="1:7" x14ac:dyDescent="0.25">
      <c r="A3" s="14" t="s">
        <v>20</v>
      </c>
      <c r="B3" s="14" t="s">
        <v>46</v>
      </c>
      <c r="C3" s="15">
        <v>9.1000000000000004E-3</v>
      </c>
      <c r="D3" s="28">
        <f>VLOOKUP(B3,'All Stocks'!$A$1:$E$69,2,FALSE)</f>
        <v>0.42599999999999999</v>
      </c>
      <c r="E3" s="28">
        <f t="shared" ref="E3:E48" si="0">C3*D3</f>
        <v>3.8766E-3</v>
      </c>
      <c r="F3" s="1"/>
      <c r="G3" s="1"/>
    </row>
    <row r="4" spans="1:7" x14ac:dyDescent="0.25">
      <c r="A4" s="14" t="s">
        <v>20</v>
      </c>
      <c r="B4" s="14" t="s">
        <v>30</v>
      </c>
      <c r="C4" s="15">
        <v>1.3299999999999999E-2</v>
      </c>
      <c r="D4" s="28">
        <f>VLOOKUP(B4,'All Stocks'!$A$1:$E$69,2,FALSE)</f>
        <v>0.84199999999999997</v>
      </c>
      <c r="E4" s="28">
        <f t="shared" si="0"/>
        <v>1.11986E-2</v>
      </c>
    </row>
    <row r="5" spans="1:7" x14ac:dyDescent="0.25">
      <c r="A5" s="14" t="s">
        <v>20</v>
      </c>
      <c r="B5" s="14" t="s">
        <v>19</v>
      </c>
      <c r="C5" s="15">
        <v>2.0500000000000001E-2</v>
      </c>
      <c r="D5" s="28">
        <f>VLOOKUP(B5,'All Stocks'!$A$1:$E$69,2,FALSE)</f>
        <v>8.5000000000000006E-2</v>
      </c>
      <c r="E5" s="28">
        <f t="shared" si="0"/>
        <v>1.7425000000000001E-3</v>
      </c>
    </row>
    <row r="6" spans="1:7" x14ac:dyDescent="0.25">
      <c r="A6" s="16" t="s">
        <v>1</v>
      </c>
      <c r="B6" s="16" t="s">
        <v>0</v>
      </c>
      <c r="C6" s="17">
        <v>8.4500000000000006E-2</v>
      </c>
      <c r="D6" s="29">
        <f>VLOOKUP(B6,'All Stocks'!$A$1:$E$69,2,FALSE)</f>
        <v>0.35899999999999999</v>
      </c>
      <c r="E6" s="29">
        <f t="shared" si="0"/>
        <v>3.0335500000000001E-2</v>
      </c>
    </row>
    <row r="7" spans="1:7" x14ac:dyDescent="0.25">
      <c r="A7" s="16" t="s">
        <v>1</v>
      </c>
      <c r="B7" s="16" t="s">
        <v>13</v>
      </c>
      <c r="C7" s="17">
        <v>3.3599999999999998E-2</v>
      </c>
      <c r="D7" s="29">
        <f>VLOOKUP(B7,'All Stocks'!$A$1:$E$69,2,FALSE)</f>
        <v>0.121</v>
      </c>
      <c r="E7" s="29">
        <f t="shared" si="0"/>
        <v>4.0655999999999999E-3</v>
      </c>
    </row>
    <row r="8" spans="1:7" x14ac:dyDescent="0.25">
      <c r="A8" s="16" t="s">
        <v>1</v>
      </c>
      <c r="B8" s="16" t="s">
        <v>4</v>
      </c>
      <c r="C8" s="17">
        <v>7.1199999999999999E-2</v>
      </c>
      <c r="D8" s="29">
        <f>VLOOKUP(B8,'All Stocks'!$A$1:$E$69,2,FALSE)</f>
        <v>0.22</v>
      </c>
      <c r="E8" s="29">
        <f t="shared" si="0"/>
        <v>1.5664000000000001E-2</v>
      </c>
    </row>
    <row r="9" spans="1:7" x14ac:dyDescent="0.25">
      <c r="A9" s="16" t="s">
        <v>1</v>
      </c>
      <c r="B9" s="16" t="s">
        <v>23</v>
      </c>
      <c r="C9" s="17">
        <v>1.9800000000000002E-2</v>
      </c>
      <c r="D9" s="29">
        <f>VLOOKUP(B9,'All Stocks'!$A$1:$E$69,2,FALSE)</f>
        <v>0.16500000000000001</v>
      </c>
      <c r="E9" s="29">
        <f t="shared" si="0"/>
        <v>3.2670000000000004E-3</v>
      </c>
    </row>
    <row r="10" spans="1:7" x14ac:dyDescent="0.25">
      <c r="A10" s="16" t="s">
        <v>1</v>
      </c>
      <c r="B10" s="16" t="s">
        <v>16</v>
      </c>
      <c r="C10" s="17">
        <v>2.76E-2</v>
      </c>
      <c r="D10" s="29">
        <f>VLOOKUP(B10,'All Stocks'!$A$1:$E$69,2,FALSE)</f>
        <v>0.40500000000000003</v>
      </c>
      <c r="E10" s="29">
        <f t="shared" si="0"/>
        <v>1.1178E-2</v>
      </c>
    </row>
    <row r="11" spans="1:7" x14ac:dyDescent="0.25">
      <c r="A11" s="44" t="s">
        <v>22</v>
      </c>
      <c r="B11" s="44" t="s">
        <v>48</v>
      </c>
      <c r="C11" s="45">
        <v>8.8999999999999999E-3</v>
      </c>
      <c r="D11" s="46">
        <f>VLOOKUP(B11,'All Stocks'!$A$1:$E$69,2,FALSE)</f>
        <v>0.16300000000000001</v>
      </c>
      <c r="E11" s="46">
        <f t="shared" si="0"/>
        <v>1.4507000000000001E-3</v>
      </c>
    </row>
    <row r="12" spans="1:7" x14ac:dyDescent="0.25">
      <c r="A12" s="44" t="s">
        <v>22</v>
      </c>
      <c r="B12" s="44" t="s">
        <v>21</v>
      </c>
      <c r="C12" s="45">
        <v>2.0199999999999999E-2</v>
      </c>
      <c r="D12" s="46">
        <f>VLOOKUP(B12,'All Stocks'!$A$1:$E$69,2,FALSE)</f>
        <v>0.48399999999999999</v>
      </c>
      <c r="E12" s="46">
        <f t="shared" si="0"/>
        <v>9.7767999999999987E-3</v>
      </c>
    </row>
    <row r="13" spans="1:7" x14ac:dyDescent="0.25">
      <c r="A13" s="14" t="s">
        <v>12</v>
      </c>
      <c r="B13" s="14" t="s">
        <v>76</v>
      </c>
      <c r="C13" s="15">
        <v>3.3700000000000001E-2</v>
      </c>
      <c r="D13" s="28">
        <f>VLOOKUP(B13,'All Stocks'!$A$1:$E$69,2,FALSE)</f>
        <v>0.27500000000000002</v>
      </c>
      <c r="E13" s="28">
        <f t="shared" si="0"/>
        <v>9.2675000000000014E-3</v>
      </c>
    </row>
    <row r="14" spans="1:7" x14ac:dyDescent="0.25">
      <c r="A14" s="16" t="s">
        <v>25</v>
      </c>
      <c r="B14" s="16" t="s">
        <v>24</v>
      </c>
      <c r="C14" s="17">
        <v>1.7600000000000001E-2</v>
      </c>
      <c r="D14" s="29">
        <f>VLOOKUP(B14,'All Stocks'!$A$1:$E$69,2,FALSE)</f>
        <v>0.38</v>
      </c>
      <c r="E14" s="29">
        <f t="shared" si="0"/>
        <v>6.6880000000000004E-3</v>
      </c>
    </row>
    <row r="15" spans="1:7" x14ac:dyDescent="0.25">
      <c r="A15" s="16" t="s">
        <v>25</v>
      </c>
      <c r="B15" s="16" t="s">
        <v>75</v>
      </c>
      <c r="C15" s="17">
        <v>1.03E-2</v>
      </c>
      <c r="D15" s="29">
        <f>VLOOKUP(B15,'All Stocks'!$A$1:$E$69,2,FALSE)</f>
        <v>0.15</v>
      </c>
      <c r="E15" s="29">
        <f t="shared" si="0"/>
        <v>1.5449999999999999E-3</v>
      </c>
    </row>
    <row r="16" spans="1:7" x14ac:dyDescent="0.25">
      <c r="A16" s="16" t="s">
        <v>25</v>
      </c>
      <c r="B16" s="16" t="s">
        <v>27</v>
      </c>
      <c r="C16" s="17">
        <v>1.55E-2</v>
      </c>
      <c r="D16" s="29">
        <f>VLOOKUP(B16,'All Stocks'!$A$1:$E$69,2,FALSE)</f>
        <v>0.51800000000000002</v>
      </c>
      <c r="E16" s="29">
        <f t="shared" si="0"/>
        <v>8.0289999999999997E-3</v>
      </c>
    </row>
    <row r="17" spans="1:5" x14ac:dyDescent="0.25">
      <c r="A17" s="16" t="s">
        <v>25</v>
      </c>
      <c r="B17" s="16" t="s">
        <v>44</v>
      </c>
      <c r="C17" s="17">
        <v>9.5999999999999992E-3</v>
      </c>
      <c r="D17" s="29">
        <f>VLOOKUP(B17,'All Stocks'!$A$1:$E$69,2,FALSE)</f>
        <v>8.7999999999999995E-2</v>
      </c>
      <c r="E17" s="29">
        <f t="shared" si="0"/>
        <v>8.4479999999999983E-4</v>
      </c>
    </row>
    <row r="18" spans="1:5" x14ac:dyDescent="0.25">
      <c r="A18" s="44" t="s">
        <v>18</v>
      </c>
      <c r="B18" s="44" t="s">
        <v>50</v>
      </c>
      <c r="C18" s="45">
        <v>8.3000000000000001E-3</v>
      </c>
      <c r="D18" s="46">
        <f>VLOOKUP(B18,'All Stocks'!$A$1:$E$69,2,FALSE)</f>
        <v>0.318</v>
      </c>
      <c r="E18" s="46">
        <f t="shared" si="0"/>
        <v>2.6394000000000001E-3</v>
      </c>
    </row>
    <row r="19" spans="1:5" x14ac:dyDescent="0.25">
      <c r="A19" s="44" t="s">
        <v>18</v>
      </c>
      <c r="B19" s="44" t="s">
        <v>35</v>
      </c>
      <c r="C19" s="45">
        <v>1.21E-2</v>
      </c>
      <c r="D19" s="46">
        <f>VLOOKUP(B19,'All Stocks'!$A$1:$E$69,2,FALSE)</f>
        <v>0.125</v>
      </c>
      <c r="E19" s="46">
        <f t="shared" si="0"/>
        <v>1.5125E-3</v>
      </c>
    </row>
    <row r="20" spans="1:5" x14ac:dyDescent="0.25">
      <c r="A20" s="44" t="s">
        <v>18</v>
      </c>
      <c r="B20" s="44" t="s">
        <v>17</v>
      </c>
      <c r="C20" s="45">
        <v>2.4E-2</v>
      </c>
      <c r="D20" s="46">
        <f>VLOOKUP(B20,'All Stocks'!$A$1:$E$69,2,FALSE)</f>
        <v>-1E-3</v>
      </c>
      <c r="E20" s="46">
        <f t="shared" si="0"/>
        <v>-2.4000000000000001E-5</v>
      </c>
    </row>
    <row r="21" spans="1:5" x14ac:dyDescent="0.25">
      <c r="A21" s="44" t="s">
        <v>18</v>
      </c>
      <c r="B21" s="44" t="s">
        <v>38</v>
      </c>
      <c r="C21" s="45">
        <v>1.15E-2</v>
      </c>
      <c r="D21" s="46">
        <f>VLOOKUP(B21,'All Stocks'!$A$1:$E$69,2,FALSE)</f>
        <v>7.9000000000000001E-2</v>
      </c>
      <c r="E21" s="46">
        <f t="shared" si="0"/>
        <v>9.0850000000000002E-4</v>
      </c>
    </row>
    <row r="22" spans="1:5" x14ac:dyDescent="0.25">
      <c r="A22" s="44" t="s">
        <v>18</v>
      </c>
      <c r="B22" s="44" t="s">
        <v>59</v>
      </c>
      <c r="C22" s="45">
        <v>2.0999999999999999E-3</v>
      </c>
      <c r="D22" s="46">
        <f>VLOOKUP(B22,'All Stocks'!$A$1:$E$69,2,FALSE)</f>
        <v>0.80100000000000005</v>
      </c>
      <c r="E22" s="46">
        <f t="shared" si="0"/>
        <v>1.6821E-3</v>
      </c>
    </row>
    <row r="23" spans="1:5" x14ac:dyDescent="0.25">
      <c r="A23" s="44" t="s">
        <v>18</v>
      </c>
      <c r="B23" s="44" t="s">
        <v>49</v>
      </c>
      <c r="C23" s="45">
        <v>8.6999999999999994E-3</v>
      </c>
      <c r="D23" s="46">
        <f>VLOOKUP(B23,'All Stocks'!$A$1:$E$69,2,FALSE)</f>
        <v>0.14599999999999999</v>
      </c>
      <c r="E23" s="46">
        <f t="shared" si="0"/>
        <v>1.2701999999999998E-3</v>
      </c>
    </row>
    <row r="24" spans="1:5" x14ac:dyDescent="0.25">
      <c r="A24" s="44" t="s">
        <v>18</v>
      </c>
      <c r="B24" s="44" t="s">
        <v>54</v>
      </c>
      <c r="C24" s="45">
        <v>5.0000000000000001E-3</v>
      </c>
      <c r="D24" s="46">
        <f>VLOOKUP(B24,'All Stocks'!$A$1:$E$69,2,FALSE)</f>
        <v>-1.4999999999999999E-2</v>
      </c>
      <c r="E24" s="46">
        <f t="shared" si="0"/>
        <v>-7.4999999999999993E-5</v>
      </c>
    </row>
    <row r="25" spans="1:5" x14ac:dyDescent="0.25">
      <c r="A25" s="44" t="s">
        <v>18</v>
      </c>
      <c r="B25" s="44" t="s">
        <v>37</v>
      </c>
      <c r="C25" s="45">
        <v>1.18E-2</v>
      </c>
      <c r="D25" s="46">
        <f>VLOOKUP(B25,'All Stocks'!$A$1:$E$69,2,FALSE)</f>
        <v>0.76900000000000002</v>
      </c>
      <c r="E25" s="46">
        <f t="shared" si="0"/>
        <v>9.0741999999999993E-3</v>
      </c>
    </row>
    <row r="26" spans="1:5" x14ac:dyDescent="0.25">
      <c r="A26" s="14" t="s">
        <v>8</v>
      </c>
      <c r="B26" s="14" t="s">
        <v>10</v>
      </c>
      <c r="C26" s="15">
        <v>3.7199999999999997E-2</v>
      </c>
      <c r="D26" s="28">
        <f>VLOOKUP(B26,'All Stocks'!$A$1:$E$69,2,FALSE)</f>
        <v>0.24099999999999999</v>
      </c>
      <c r="E26" s="28">
        <f t="shared" si="0"/>
        <v>8.9651999999999996E-3</v>
      </c>
    </row>
    <row r="27" spans="1:5" x14ac:dyDescent="0.25">
      <c r="A27" s="14" t="s">
        <v>8</v>
      </c>
      <c r="B27" s="14" t="s">
        <v>47</v>
      </c>
      <c r="C27" s="15">
        <v>8.9999999999999993E-3</v>
      </c>
      <c r="D27" s="28">
        <f>VLOOKUP(B27,'All Stocks'!$A$1:$E$69,2,FALSE)</f>
        <v>0.30099999999999999</v>
      </c>
      <c r="E27" s="28">
        <f t="shared" si="0"/>
        <v>2.7089999999999996E-3</v>
      </c>
    </row>
    <row r="28" spans="1:5" x14ac:dyDescent="0.25">
      <c r="A28" s="14" t="s">
        <v>8</v>
      </c>
      <c r="B28" s="14" t="s">
        <v>7</v>
      </c>
      <c r="C28" s="15">
        <v>4.1599999999999998E-2</v>
      </c>
      <c r="D28" s="28">
        <f>VLOOKUP(B28,'All Stocks'!$A$1:$E$69,2,FALSE)</f>
        <v>0.22500000000000001</v>
      </c>
      <c r="E28" s="28">
        <f t="shared" si="0"/>
        <v>9.3600000000000003E-3</v>
      </c>
    </row>
    <row r="29" spans="1:5" x14ac:dyDescent="0.25">
      <c r="A29" s="14" t="s">
        <v>8</v>
      </c>
      <c r="B29" s="14" t="s">
        <v>52</v>
      </c>
      <c r="C29" s="15">
        <v>6.4999999999999997E-3</v>
      </c>
      <c r="D29" s="28">
        <f>VLOOKUP(B29,'All Stocks'!$A$1:$E$69,2,FALSE)</f>
        <v>0.224</v>
      </c>
      <c r="E29" s="28">
        <f t="shared" si="0"/>
        <v>1.456E-3</v>
      </c>
    </row>
    <row r="30" spans="1:5" x14ac:dyDescent="0.25">
      <c r="A30" s="14" t="s">
        <v>8</v>
      </c>
      <c r="B30" s="14" t="s">
        <v>41</v>
      </c>
      <c r="C30" s="15">
        <v>1.0699999999999999E-2</v>
      </c>
      <c r="D30" s="28">
        <f>VLOOKUP(B30,'All Stocks'!$A$1:$E$69,2,FALSE)</f>
        <v>0.503</v>
      </c>
      <c r="E30" s="28">
        <f t="shared" si="0"/>
        <v>5.3820999999999999E-3</v>
      </c>
    </row>
    <row r="31" spans="1:5" x14ac:dyDescent="0.25">
      <c r="A31" s="16" t="s">
        <v>43</v>
      </c>
      <c r="B31" s="16" t="s">
        <v>42</v>
      </c>
      <c r="C31" s="17">
        <v>1.0200000000000001E-2</v>
      </c>
      <c r="D31" s="29">
        <f>VLOOKUP(B31,'All Stocks'!$A$1:$E$69,2,FALSE)</f>
        <v>0.71499999999999997</v>
      </c>
      <c r="E31" s="29">
        <f t="shared" si="0"/>
        <v>7.293E-3</v>
      </c>
    </row>
    <row r="32" spans="1:5" x14ac:dyDescent="0.25">
      <c r="A32" s="16" t="s">
        <v>43</v>
      </c>
      <c r="B32" s="16" t="s">
        <v>45</v>
      </c>
      <c r="C32" s="17">
        <v>9.1999999999999998E-3</v>
      </c>
      <c r="D32" s="29">
        <f>VLOOKUP(B32,'All Stocks'!$A$1:$E$69,2,FALSE)</f>
        <v>0.14099999999999999</v>
      </c>
      <c r="E32" s="29">
        <f t="shared" si="0"/>
        <v>1.2971999999999999E-3</v>
      </c>
    </row>
    <row r="33" spans="1:7" x14ac:dyDescent="0.25">
      <c r="A33" s="44" t="s">
        <v>58</v>
      </c>
      <c r="B33" s="44" t="s">
        <v>57</v>
      </c>
      <c r="C33" s="45">
        <v>3.8E-3</v>
      </c>
      <c r="D33" s="46">
        <f>VLOOKUP(B33,'All Stocks'!$A$1:$E$69,2,FALSE)</f>
        <v>0.375</v>
      </c>
      <c r="E33" s="46">
        <f t="shared" si="0"/>
        <v>1.4250000000000001E-3</v>
      </c>
    </row>
    <row r="34" spans="1:7" x14ac:dyDescent="0.25">
      <c r="A34" s="14" t="s">
        <v>56</v>
      </c>
      <c r="B34" s="14" t="s">
        <v>55</v>
      </c>
      <c r="C34" s="15">
        <v>4.4000000000000003E-3</v>
      </c>
      <c r="D34" s="28">
        <f>VLOOKUP(B34,'All Stocks'!$A$1:$E$69,2,FALSE)</f>
        <v>0.59</v>
      </c>
      <c r="E34" s="28">
        <f t="shared" si="0"/>
        <v>2.5960000000000002E-3</v>
      </c>
    </row>
    <row r="35" spans="1:7" x14ac:dyDescent="0.25">
      <c r="A35" s="16" t="s">
        <v>61</v>
      </c>
      <c r="B35" s="16" t="s">
        <v>60</v>
      </c>
      <c r="C35" s="17">
        <v>8.0000000000000004E-4</v>
      </c>
      <c r="D35" s="29">
        <f>VLOOKUP(B35,'All Stocks'!$A$1:$E$69,2,FALSE)</f>
        <v>1.2010000000000001</v>
      </c>
      <c r="E35" s="29">
        <f t="shared" si="0"/>
        <v>9.6080000000000015E-4</v>
      </c>
    </row>
    <row r="36" spans="1:7" x14ac:dyDescent="0.25">
      <c r="A36" s="44" t="s">
        <v>40</v>
      </c>
      <c r="B36" s="44" t="s">
        <v>39</v>
      </c>
      <c r="C36" s="45">
        <v>1.12E-2</v>
      </c>
      <c r="D36" s="46">
        <f>VLOOKUP(B36,'All Stocks'!$A$1:$E$69,2,FALSE)</f>
        <v>0.43099999999999999</v>
      </c>
      <c r="E36" s="46">
        <f t="shared" si="0"/>
        <v>4.8272000000000002E-3</v>
      </c>
    </row>
    <row r="37" spans="1:7" x14ac:dyDescent="0.25">
      <c r="A37" s="14" t="s">
        <v>6</v>
      </c>
      <c r="B37" s="14" t="s">
        <v>5</v>
      </c>
      <c r="C37" s="15">
        <v>5.5300000000000002E-2</v>
      </c>
      <c r="D37" s="28">
        <f>VLOOKUP(B37,'All Stocks'!$A$1:$E$69,2,FALSE)</f>
        <v>0.61199999999999999</v>
      </c>
      <c r="E37" s="28">
        <f t="shared" si="0"/>
        <v>3.3843600000000001E-2</v>
      </c>
    </row>
    <row r="38" spans="1:7" x14ac:dyDescent="0.25">
      <c r="A38" s="16" t="s">
        <v>29</v>
      </c>
      <c r="B38" s="16" t="s">
        <v>51</v>
      </c>
      <c r="C38" s="17">
        <v>7.6E-3</v>
      </c>
      <c r="D38" s="29">
        <f>VLOOKUP(B38,'All Stocks'!$A$1:$E$69,2,FALSE)</f>
        <v>-7.0000000000000007E-2</v>
      </c>
      <c r="E38" s="29">
        <f t="shared" si="0"/>
        <v>-5.3200000000000003E-4</v>
      </c>
    </row>
    <row r="39" spans="1:7" x14ac:dyDescent="0.25">
      <c r="A39" s="16" t="s">
        <v>29</v>
      </c>
      <c r="B39" s="16" t="s">
        <v>31</v>
      </c>
      <c r="C39" s="17">
        <v>1.3299999999999999E-2</v>
      </c>
      <c r="D39" s="29">
        <f>VLOOKUP(B39,'All Stocks'!$A$1:$E$69,2,FALSE)</f>
        <v>0.9</v>
      </c>
      <c r="E39" s="29">
        <f t="shared" si="0"/>
        <v>1.197E-2</v>
      </c>
      <c r="G39" s="1"/>
    </row>
    <row r="40" spans="1:7" x14ac:dyDescent="0.25">
      <c r="A40" s="16" t="s">
        <v>29</v>
      </c>
      <c r="B40" s="16" t="s">
        <v>32</v>
      </c>
      <c r="C40" s="17">
        <v>1.2800000000000001E-2</v>
      </c>
      <c r="D40" s="29">
        <f>VLOOKUP(B40,'All Stocks'!$A$1:$E$69,2,FALSE)</f>
        <v>0.57499999999999996</v>
      </c>
      <c r="E40" s="29">
        <f t="shared" si="0"/>
        <v>7.3599999999999994E-3</v>
      </c>
    </row>
    <row r="41" spans="1:7" x14ac:dyDescent="0.25">
      <c r="A41" s="16" t="s">
        <v>29</v>
      </c>
      <c r="B41" s="16" t="s">
        <v>28</v>
      </c>
      <c r="C41" s="17">
        <v>1.3599999999999999E-2</v>
      </c>
      <c r="D41" s="29">
        <f>VLOOKUP(B41,'All Stocks'!$A$1:$E$69,2,FALSE)</f>
        <v>0.47199999999999998</v>
      </c>
      <c r="E41" s="29">
        <f t="shared" si="0"/>
        <v>6.419199999999999E-3</v>
      </c>
    </row>
    <row r="42" spans="1:7" x14ac:dyDescent="0.25">
      <c r="A42" s="16" t="s">
        <v>29</v>
      </c>
      <c r="B42" s="16" t="s">
        <v>36</v>
      </c>
      <c r="C42" s="17">
        <v>1.1900000000000001E-2</v>
      </c>
      <c r="D42" s="29">
        <f>VLOOKUP(B42,'All Stocks'!$A$1:$E$69,2,FALSE)</f>
        <v>0.54800000000000004</v>
      </c>
      <c r="E42" s="29">
        <f t="shared" si="0"/>
        <v>6.5212000000000013E-3</v>
      </c>
    </row>
    <row r="43" spans="1:7" x14ac:dyDescent="0.25">
      <c r="A43" s="44" t="s">
        <v>34</v>
      </c>
      <c r="B43" s="44" t="s">
        <v>33</v>
      </c>
      <c r="C43" s="45">
        <v>1.26E-2</v>
      </c>
      <c r="D43" s="46">
        <f>VLOOKUP(B43,'All Stocks'!$A$1:$E$69,2,FALSE)</f>
        <v>0.38300000000000001</v>
      </c>
      <c r="E43" s="46">
        <f t="shared" si="0"/>
        <v>4.8257999999999999E-3</v>
      </c>
    </row>
    <row r="44" spans="1:7" x14ac:dyDescent="0.25">
      <c r="A44" s="14" t="s">
        <v>3</v>
      </c>
      <c r="B44" s="14" t="s">
        <v>11</v>
      </c>
      <c r="C44" s="15">
        <v>3.3799999999999997E-2</v>
      </c>
      <c r="D44" s="28">
        <f>VLOOKUP(B44,'All Stocks'!$A$1:$E$69,2,FALSE)</f>
        <v>0.64500000000000002</v>
      </c>
      <c r="E44" s="28">
        <f t="shared" si="0"/>
        <v>2.1800999999999997E-2</v>
      </c>
    </row>
    <row r="45" spans="1:7" x14ac:dyDescent="0.25">
      <c r="A45" s="14" t="s">
        <v>3</v>
      </c>
      <c r="B45" s="14" t="s">
        <v>2</v>
      </c>
      <c r="C45" s="15">
        <v>7.8100000000000003E-2</v>
      </c>
      <c r="D45" s="28">
        <f>VLOOKUP(B45,'All Stocks'!$A$1:$E$69,2,FALSE)</f>
        <v>0.70599999999999996</v>
      </c>
      <c r="E45" s="28">
        <f t="shared" si="0"/>
        <v>5.5138599999999996E-2</v>
      </c>
    </row>
    <row r="46" spans="1:7" x14ac:dyDescent="0.25">
      <c r="A46" s="14" t="s">
        <v>3</v>
      </c>
      <c r="B46" s="14" t="s">
        <v>53</v>
      </c>
      <c r="C46" s="15">
        <v>5.1000000000000004E-3</v>
      </c>
      <c r="D46" s="28">
        <f>VLOOKUP(B46,'All Stocks'!$A$1:$E$69,2,FALSE)</f>
        <v>0.89100000000000001</v>
      </c>
      <c r="E46" s="28">
        <f t="shared" si="0"/>
        <v>4.5441000000000006E-3</v>
      </c>
    </row>
    <row r="47" spans="1:7" x14ac:dyDescent="0.25">
      <c r="A47" s="14" t="s">
        <v>3</v>
      </c>
      <c r="B47" s="14" t="s">
        <v>9</v>
      </c>
      <c r="C47" s="15">
        <v>3.9300000000000002E-2</v>
      </c>
      <c r="D47" s="28">
        <f>VLOOKUP(B47,'All Stocks'!$A$1:$E$69,2,FALSE)</f>
        <v>0.47099999999999997</v>
      </c>
      <c r="E47" s="28">
        <f t="shared" si="0"/>
        <v>1.85103E-2</v>
      </c>
    </row>
    <row r="48" spans="1:7" x14ac:dyDescent="0.25">
      <c r="A48" s="16" t="s">
        <v>15</v>
      </c>
      <c r="B48" s="16" t="s">
        <v>14</v>
      </c>
      <c r="C48" s="17">
        <v>3.0599999999999999E-2</v>
      </c>
      <c r="D48" s="29">
        <f>VLOOKUP(B48,'All Stocks'!$A$1:$E$69,2,FALSE)</f>
        <v>0.112</v>
      </c>
      <c r="E48" s="29">
        <f t="shared" si="0"/>
        <v>3.4272E-3</v>
      </c>
    </row>
  </sheetData>
  <sortState xmlns:xlrd2="http://schemas.microsoft.com/office/spreadsheetml/2017/richdata2" ref="A2:C49">
    <sortCondition ref="A1:A49"/>
  </sortState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C117D2E-76BC-4187-93F6-FD9C65B5FCFA}">
  <dimension ref="A1:I82"/>
  <sheetViews>
    <sheetView tabSelected="1" workbookViewId="0">
      <selection activeCell="D2" sqref="D2:D69"/>
    </sheetView>
  </sheetViews>
  <sheetFormatPr defaultRowHeight="15" x14ac:dyDescent="0.25"/>
  <cols>
    <col min="1" max="1" width="49.28515625" style="39" customWidth="1"/>
    <col min="2" max="2" width="9.140625" style="39"/>
    <col min="3" max="3" width="9.140625" style="40"/>
    <col min="4" max="4" width="15" style="40" bestFit="1" customWidth="1"/>
    <col min="5" max="5" width="9.140625" style="40"/>
    <col min="6" max="6" width="13.5703125" style="40" bestFit="1" customWidth="1"/>
    <col min="7" max="16384" width="9.140625" style="39"/>
  </cols>
  <sheetData>
    <row r="1" spans="1:9" customFormat="1" x14ac:dyDescent="0.25">
      <c r="A1" s="2" t="s">
        <v>70</v>
      </c>
      <c r="B1" s="3" t="s">
        <v>71</v>
      </c>
      <c r="C1" s="4" t="s">
        <v>68</v>
      </c>
      <c r="D1" s="4" t="s">
        <v>104</v>
      </c>
      <c r="E1" s="4" t="s">
        <v>69</v>
      </c>
      <c r="F1" s="4" t="s">
        <v>103</v>
      </c>
      <c r="H1" s="47" t="s">
        <v>99</v>
      </c>
      <c r="I1" s="47"/>
    </row>
    <row r="2" spans="1:9" customFormat="1" x14ac:dyDescent="0.25">
      <c r="A2" s="5" t="s">
        <v>50</v>
      </c>
      <c r="B2" s="5">
        <v>0.318</v>
      </c>
      <c r="C2" s="49">
        <v>8.3000000000000001E-3</v>
      </c>
      <c r="D2" s="5">
        <f>B2*C2</f>
        <v>2.6394000000000001E-3</v>
      </c>
      <c r="E2" s="49">
        <v>1.84E-2</v>
      </c>
      <c r="F2" s="5">
        <f>B2*E2</f>
        <v>5.8512E-3</v>
      </c>
    </row>
    <row r="3" spans="1:9" customFormat="1" x14ac:dyDescent="0.25">
      <c r="A3" s="6" t="s">
        <v>13</v>
      </c>
      <c r="B3" s="6">
        <v>0.121</v>
      </c>
      <c r="C3" s="50">
        <v>3.3599999999999998E-2</v>
      </c>
      <c r="D3" s="6">
        <f t="shared" ref="D3:D66" si="0">B3*C3</f>
        <v>4.0655999999999999E-3</v>
      </c>
      <c r="E3" s="50">
        <v>2.7900000000000001E-2</v>
      </c>
      <c r="F3" s="6">
        <f t="shared" ref="F3:F66" si="1">B3*E3</f>
        <v>3.3759000000000003E-3</v>
      </c>
    </row>
    <row r="4" spans="1:9" customFormat="1" x14ac:dyDescent="0.25">
      <c r="A4" s="5" t="s">
        <v>26</v>
      </c>
      <c r="B4" s="5">
        <v>0.46500000000000002</v>
      </c>
      <c r="C4" s="49">
        <v>1.7600000000000001E-2</v>
      </c>
      <c r="D4" s="5">
        <f t="shared" si="0"/>
        <v>8.1840000000000003E-3</v>
      </c>
      <c r="E4" s="49">
        <v>8.8999999999999999E-3</v>
      </c>
      <c r="F4" s="5">
        <f t="shared" si="1"/>
        <v>4.1384999999999998E-3</v>
      </c>
    </row>
    <row r="5" spans="1:9" customFormat="1" x14ac:dyDescent="0.25">
      <c r="A5" s="6" t="s">
        <v>10</v>
      </c>
      <c r="B5" s="6">
        <v>0.24099999999999999</v>
      </c>
      <c r="C5" s="50">
        <v>3.7199999999999997E-2</v>
      </c>
      <c r="D5" s="6">
        <f t="shared" si="0"/>
        <v>8.9651999999999996E-3</v>
      </c>
      <c r="E5" s="50">
        <v>2.1299999999999999E-2</v>
      </c>
      <c r="F5" s="6">
        <f t="shared" si="1"/>
        <v>5.1332999999999995E-3</v>
      </c>
    </row>
    <row r="6" spans="1:9" customFormat="1" x14ac:dyDescent="0.25">
      <c r="A6" s="5" t="s">
        <v>14</v>
      </c>
      <c r="B6" s="5">
        <v>0.112</v>
      </c>
      <c r="C6" s="49">
        <v>3.0599999999999999E-2</v>
      </c>
      <c r="D6" s="5">
        <f t="shared" si="0"/>
        <v>3.4272E-3</v>
      </c>
      <c r="E6" s="49">
        <v>2.2599999999999999E-2</v>
      </c>
      <c r="F6" s="5">
        <f t="shared" si="1"/>
        <v>2.5311999999999999E-3</v>
      </c>
    </row>
    <row r="7" spans="1:9" customFormat="1" x14ac:dyDescent="0.25">
      <c r="A7" s="6" t="s">
        <v>35</v>
      </c>
      <c r="B7" s="6">
        <v>0.125</v>
      </c>
      <c r="C7" s="50">
        <v>1.21E-2</v>
      </c>
      <c r="D7" s="6">
        <f t="shared" si="0"/>
        <v>1.5125E-3</v>
      </c>
      <c r="E7" s="50">
        <v>7.0000000000000001E-3</v>
      </c>
      <c r="F7" s="6">
        <f t="shared" si="1"/>
        <v>8.7500000000000002E-4</v>
      </c>
    </row>
    <row r="8" spans="1:9" customFormat="1" x14ac:dyDescent="0.25">
      <c r="A8" s="5" t="s">
        <v>31</v>
      </c>
      <c r="B8" s="5">
        <v>0.9</v>
      </c>
      <c r="C8" s="49">
        <v>1.3299999999999999E-2</v>
      </c>
      <c r="D8" s="5">
        <f t="shared" si="0"/>
        <v>1.197E-2</v>
      </c>
      <c r="E8" s="49">
        <v>7.1000000000000004E-3</v>
      </c>
      <c r="F8" s="5">
        <f t="shared" si="1"/>
        <v>6.3900000000000007E-3</v>
      </c>
    </row>
    <row r="9" spans="1:9" customFormat="1" x14ac:dyDescent="0.25">
      <c r="A9" s="5" t="s">
        <v>32</v>
      </c>
      <c r="B9" s="5">
        <v>0.57499999999999996</v>
      </c>
      <c r="C9" s="49">
        <v>1.2800000000000001E-2</v>
      </c>
      <c r="D9" s="5">
        <f t="shared" si="0"/>
        <v>7.3599999999999994E-3</v>
      </c>
      <c r="E9" s="49">
        <v>7.3000000000000001E-3</v>
      </c>
      <c r="F9" s="5">
        <f t="shared" si="1"/>
        <v>4.1974999999999998E-3</v>
      </c>
    </row>
    <row r="10" spans="1:9" customFormat="1" x14ac:dyDescent="0.25">
      <c r="A10" s="6" t="s">
        <v>28</v>
      </c>
      <c r="B10" s="6">
        <v>0.47199999999999998</v>
      </c>
      <c r="C10" s="50">
        <v>1.3599999999999999E-2</v>
      </c>
      <c r="D10" s="6">
        <f t="shared" si="0"/>
        <v>6.419199999999999E-3</v>
      </c>
      <c r="E10" s="50">
        <v>9.4999999999999998E-3</v>
      </c>
      <c r="F10" s="6">
        <f t="shared" si="1"/>
        <v>4.4839999999999993E-3</v>
      </c>
    </row>
    <row r="11" spans="1:9" customFormat="1" x14ac:dyDescent="0.25">
      <c r="A11" s="5" t="s">
        <v>46</v>
      </c>
      <c r="B11" s="5">
        <v>0.42599999999999999</v>
      </c>
      <c r="C11" s="49">
        <v>9.1000000000000004E-3</v>
      </c>
      <c r="D11" s="5">
        <f t="shared" si="0"/>
        <v>3.8766E-3</v>
      </c>
      <c r="E11" s="49">
        <v>6.4999999999999997E-3</v>
      </c>
      <c r="F11" s="5">
        <f t="shared" si="1"/>
        <v>2.7689999999999998E-3</v>
      </c>
    </row>
    <row r="12" spans="1:9" customFormat="1" x14ac:dyDescent="0.25">
      <c r="A12" s="6" t="s">
        <v>11</v>
      </c>
      <c r="B12" s="6">
        <v>0.64500000000000002</v>
      </c>
      <c r="C12" s="50">
        <v>3.3799999999999997E-2</v>
      </c>
      <c r="D12" s="6">
        <f t="shared" si="0"/>
        <v>2.1800999999999997E-2</v>
      </c>
      <c r="E12" s="50">
        <v>1.6799999999999999E-2</v>
      </c>
      <c r="F12" s="6">
        <f t="shared" si="1"/>
        <v>1.0836E-2</v>
      </c>
    </row>
    <row r="13" spans="1:9" customFormat="1" x14ac:dyDescent="0.25">
      <c r="A13" s="5" t="s">
        <v>0</v>
      </c>
      <c r="B13" s="5">
        <v>0.35899999999999999</v>
      </c>
      <c r="C13" s="49">
        <v>8.4500000000000006E-2</v>
      </c>
      <c r="D13" s="5">
        <f t="shared" si="0"/>
        <v>3.0335500000000001E-2</v>
      </c>
      <c r="E13" s="49">
        <v>0.1027</v>
      </c>
      <c r="F13" s="5">
        <f t="shared" si="1"/>
        <v>3.6869300000000001E-2</v>
      </c>
    </row>
    <row r="14" spans="1:9" customFormat="1" x14ac:dyDescent="0.25">
      <c r="A14" s="6" t="s">
        <v>47</v>
      </c>
      <c r="B14" s="6">
        <v>0.30099999999999999</v>
      </c>
      <c r="C14" s="50">
        <v>8.9999999999999993E-3</v>
      </c>
      <c r="D14" s="6">
        <f t="shared" si="0"/>
        <v>2.7089999999999996E-3</v>
      </c>
      <c r="E14" s="50">
        <v>9.1000000000000004E-3</v>
      </c>
      <c r="F14" s="6">
        <f t="shared" si="1"/>
        <v>2.7391E-3</v>
      </c>
    </row>
    <row r="15" spans="1:9" customFormat="1" x14ac:dyDescent="0.25">
      <c r="A15" s="5" t="s">
        <v>60</v>
      </c>
      <c r="B15" s="5">
        <v>1.2010000000000001</v>
      </c>
      <c r="C15" s="49">
        <v>8.0000000000000004E-4</v>
      </c>
      <c r="D15" s="5">
        <f t="shared" si="0"/>
        <v>9.6080000000000015E-4</v>
      </c>
      <c r="E15" s="49">
        <v>5.5999999999999999E-3</v>
      </c>
      <c r="F15" s="5">
        <f t="shared" si="1"/>
        <v>6.7256E-3</v>
      </c>
    </row>
    <row r="16" spans="1:9" customFormat="1" x14ac:dyDescent="0.25">
      <c r="A16" s="5" t="s">
        <v>17</v>
      </c>
      <c r="B16" s="5">
        <v>-1E-3</v>
      </c>
      <c r="C16" s="49">
        <v>2.4E-2</v>
      </c>
      <c r="D16" s="5">
        <f t="shared" si="0"/>
        <v>-2.4000000000000001E-5</v>
      </c>
      <c r="E16" s="49">
        <v>3.4299999999999997E-2</v>
      </c>
      <c r="F16" s="5">
        <f t="shared" si="1"/>
        <v>-3.43E-5</v>
      </c>
    </row>
    <row r="17" spans="1:6" customFormat="1" x14ac:dyDescent="0.25">
      <c r="A17" s="6" t="s">
        <v>7</v>
      </c>
      <c r="B17" s="6">
        <v>0.22500000000000001</v>
      </c>
      <c r="C17" s="50">
        <v>4.1599999999999998E-2</v>
      </c>
      <c r="D17" s="6">
        <f t="shared" si="0"/>
        <v>9.3600000000000003E-3</v>
      </c>
      <c r="E17" s="50">
        <v>7.2599999999999998E-2</v>
      </c>
      <c r="F17" s="6">
        <f t="shared" si="1"/>
        <v>1.6334999999999999E-2</v>
      </c>
    </row>
    <row r="18" spans="1:6" customFormat="1" x14ac:dyDescent="0.25">
      <c r="A18" s="5" t="s">
        <v>4</v>
      </c>
      <c r="B18" s="5">
        <v>0.22</v>
      </c>
      <c r="C18" s="49">
        <v>7.1199999999999999E-2</v>
      </c>
      <c r="D18" s="5">
        <f t="shared" si="0"/>
        <v>1.5664000000000001E-2</v>
      </c>
      <c r="E18" s="49">
        <v>6.2899999999999998E-2</v>
      </c>
      <c r="F18" s="5">
        <f t="shared" si="1"/>
        <v>1.3838E-2</v>
      </c>
    </row>
    <row r="19" spans="1:6" customFormat="1" x14ac:dyDescent="0.25">
      <c r="A19" s="6" t="s">
        <v>2</v>
      </c>
      <c r="B19" s="6">
        <v>0.70599999999999996</v>
      </c>
      <c r="C19" s="50">
        <v>7.8100000000000003E-2</v>
      </c>
      <c r="D19" s="6">
        <f t="shared" si="0"/>
        <v>5.5138599999999996E-2</v>
      </c>
      <c r="E19" s="50">
        <v>7.8E-2</v>
      </c>
      <c r="F19" s="6">
        <f t="shared" si="1"/>
        <v>5.5067999999999999E-2</v>
      </c>
    </row>
    <row r="20" spans="1:6" customFormat="1" x14ac:dyDescent="0.25">
      <c r="A20" s="5" t="s">
        <v>38</v>
      </c>
      <c r="B20" s="5">
        <v>7.9000000000000001E-2</v>
      </c>
      <c r="C20" s="49">
        <v>1.15E-2</v>
      </c>
      <c r="D20" s="5">
        <f t="shared" si="0"/>
        <v>9.0850000000000002E-4</v>
      </c>
      <c r="E20" s="49">
        <v>3.0200000000000001E-2</v>
      </c>
      <c r="F20" s="5">
        <f t="shared" si="1"/>
        <v>2.3858E-3</v>
      </c>
    </row>
    <row r="21" spans="1:6" customFormat="1" x14ac:dyDescent="0.25">
      <c r="A21" s="6" t="s">
        <v>23</v>
      </c>
      <c r="B21" s="6">
        <v>0.16500000000000001</v>
      </c>
      <c r="C21" s="50">
        <v>1.9800000000000002E-2</v>
      </c>
      <c r="D21" s="6">
        <f t="shared" si="0"/>
        <v>3.2670000000000004E-3</v>
      </c>
      <c r="E21" s="50">
        <v>4.2599999999999999E-2</v>
      </c>
      <c r="F21" s="6">
        <f t="shared" si="1"/>
        <v>7.0290000000000005E-3</v>
      </c>
    </row>
    <row r="22" spans="1:6" customFormat="1" x14ac:dyDescent="0.25">
      <c r="A22" s="5" t="s">
        <v>76</v>
      </c>
      <c r="B22" s="5">
        <v>0.27500000000000002</v>
      </c>
      <c r="C22" s="49">
        <v>3.3700000000000001E-2</v>
      </c>
      <c r="D22" s="5">
        <f t="shared" si="0"/>
        <v>9.2675000000000014E-3</v>
      </c>
      <c r="E22" s="49">
        <v>2.7400000000000001E-2</v>
      </c>
      <c r="F22" s="5">
        <f t="shared" si="1"/>
        <v>7.5350000000000009E-3</v>
      </c>
    </row>
    <row r="23" spans="1:6" customFormat="1" x14ac:dyDescent="0.25">
      <c r="A23" s="5" t="s">
        <v>30</v>
      </c>
      <c r="B23" s="5">
        <v>0.84199999999999997</v>
      </c>
      <c r="C23" s="49">
        <v>1.3299999999999999E-2</v>
      </c>
      <c r="D23" s="5">
        <f t="shared" si="0"/>
        <v>1.11986E-2</v>
      </c>
      <c r="E23" s="49">
        <v>1.2200000000000001E-2</v>
      </c>
      <c r="F23" s="5">
        <f t="shared" si="1"/>
        <v>1.0272400000000001E-2</v>
      </c>
    </row>
    <row r="24" spans="1:6" customFormat="1" x14ac:dyDescent="0.25">
      <c r="A24" s="6" t="s">
        <v>19</v>
      </c>
      <c r="B24" s="6">
        <v>8.5000000000000006E-2</v>
      </c>
      <c r="C24" s="50">
        <v>2.0500000000000001E-2</v>
      </c>
      <c r="D24" s="6">
        <f t="shared" si="0"/>
        <v>1.7425000000000001E-3</v>
      </c>
      <c r="E24" s="50">
        <v>1.6299999999999999E-2</v>
      </c>
      <c r="F24" s="6">
        <f t="shared" si="1"/>
        <v>1.3855E-3</v>
      </c>
    </row>
    <row r="25" spans="1:6" customFormat="1" x14ac:dyDescent="0.25">
      <c r="A25" s="5" t="s">
        <v>54</v>
      </c>
      <c r="B25" s="5">
        <v>-1.4999999999999999E-2</v>
      </c>
      <c r="C25" s="49">
        <v>5.0000000000000001E-3</v>
      </c>
      <c r="D25" s="5">
        <f t="shared" si="0"/>
        <v>-7.4999999999999993E-5</v>
      </c>
      <c r="E25" s="49">
        <v>1.03E-2</v>
      </c>
      <c r="F25" s="5">
        <f t="shared" si="1"/>
        <v>-1.5449999999999999E-4</v>
      </c>
    </row>
    <row r="26" spans="1:6" customFormat="1" x14ac:dyDescent="0.25">
      <c r="A26" s="6" t="s">
        <v>5</v>
      </c>
      <c r="B26" s="6">
        <v>0.61199999999999999</v>
      </c>
      <c r="C26" s="50">
        <v>5.5300000000000002E-2</v>
      </c>
      <c r="D26" s="6">
        <f t="shared" si="0"/>
        <v>3.3843600000000001E-2</v>
      </c>
      <c r="E26" s="50">
        <v>0.1011</v>
      </c>
      <c r="F26" s="6">
        <f t="shared" si="1"/>
        <v>6.1873199999999996E-2</v>
      </c>
    </row>
    <row r="27" spans="1:6" customFormat="1" x14ac:dyDescent="0.25">
      <c r="A27" s="5" t="s">
        <v>48</v>
      </c>
      <c r="B27" s="5">
        <v>0.16300000000000001</v>
      </c>
      <c r="C27" s="49">
        <v>8.8999999999999999E-3</v>
      </c>
      <c r="D27" s="5">
        <f t="shared" si="0"/>
        <v>1.4507000000000001E-3</v>
      </c>
      <c r="E27" s="49">
        <v>5.1999999999999998E-3</v>
      </c>
      <c r="F27" s="5">
        <f t="shared" si="1"/>
        <v>8.476E-4</v>
      </c>
    </row>
    <row r="28" spans="1:6" customFormat="1" x14ac:dyDescent="0.25">
      <c r="A28" s="6" t="s">
        <v>16</v>
      </c>
      <c r="B28" s="6">
        <v>0.40500000000000003</v>
      </c>
      <c r="C28" s="50">
        <v>2.76E-2</v>
      </c>
      <c r="D28" s="6">
        <f t="shared" si="0"/>
        <v>1.1178E-2</v>
      </c>
      <c r="E28" s="50">
        <v>1.84E-2</v>
      </c>
      <c r="F28" s="6">
        <f t="shared" si="1"/>
        <v>7.4520000000000003E-3</v>
      </c>
    </row>
    <row r="29" spans="1:6" customFormat="1" x14ac:dyDescent="0.25">
      <c r="A29" s="5" t="s">
        <v>36</v>
      </c>
      <c r="B29" s="5">
        <v>0.54800000000000004</v>
      </c>
      <c r="C29" s="49">
        <v>1.1900000000000001E-2</v>
      </c>
      <c r="D29" s="5">
        <f t="shared" si="0"/>
        <v>6.5212000000000013E-3</v>
      </c>
      <c r="E29" s="49">
        <v>1.0699999999999999E-2</v>
      </c>
      <c r="F29" s="5">
        <f t="shared" si="1"/>
        <v>5.8636000000000001E-3</v>
      </c>
    </row>
    <row r="30" spans="1:6" customFormat="1" x14ac:dyDescent="0.25">
      <c r="A30" s="5" t="s">
        <v>9</v>
      </c>
      <c r="B30" s="5">
        <v>0.47099999999999997</v>
      </c>
      <c r="C30" s="49">
        <v>3.9300000000000002E-2</v>
      </c>
      <c r="D30" s="5">
        <f t="shared" si="0"/>
        <v>1.85103E-2</v>
      </c>
      <c r="E30" s="49">
        <v>5.5500000000000001E-2</v>
      </c>
      <c r="F30" s="5">
        <f t="shared" si="1"/>
        <v>2.6140500000000001E-2</v>
      </c>
    </row>
    <row r="31" spans="1:6" customFormat="1" x14ac:dyDescent="0.25">
      <c r="A31" s="6" t="s">
        <v>75</v>
      </c>
      <c r="B31" s="6">
        <v>0.15</v>
      </c>
      <c r="C31" s="50">
        <v>1.03E-2</v>
      </c>
      <c r="D31" s="6">
        <f t="shared" si="0"/>
        <v>1.5449999999999999E-3</v>
      </c>
      <c r="E31" s="50">
        <v>1.01E-2</v>
      </c>
      <c r="F31" s="6">
        <f t="shared" si="1"/>
        <v>1.5149999999999999E-3</v>
      </c>
    </row>
    <row r="32" spans="1:6" customFormat="1" x14ac:dyDescent="0.25">
      <c r="A32" s="5" t="s">
        <v>74</v>
      </c>
      <c r="B32" s="5">
        <v>0.48399999999999999</v>
      </c>
      <c r="C32" s="49">
        <v>2.0199999999999999E-2</v>
      </c>
      <c r="D32" s="5">
        <f t="shared" si="0"/>
        <v>9.7767999999999987E-3</v>
      </c>
      <c r="E32" s="49">
        <v>1.04E-2</v>
      </c>
      <c r="F32" s="5">
        <f t="shared" si="1"/>
        <v>5.0336000000000001E-3</v>
      </c>
    </row>
    <row r="33" spans="1:6" customFormat="1" x14ac:dyDescent="0.25">
      <c r="A33" s="6"/>
      <c r="B33" s="6"/>
      <c r="C33" s="50"/>
      <c r="D33" s="6">
        <f t="shared" si="0"/>
        <v>0</v>
      </c>
      <c r="E33" s="50"/>
      <c r="F33" s="6"/>
    </row>
    <row r="34" spans="1:6" customFormat="1" x14ac:dyDescent="0.25">
      <c r="A34" s="5" t="s">
        <v>51</v>
      </c>
      <c r="B34" s="5">
        <v>-7.0000000000000007E-2</v>
      </c>
      <c r="C34" s="49">
        <v>7.6E-3</v>
      </c>
      <c r="D34" s="5">
        <f t="shared" si="0"/>
        <v>-5.3200000000000003E-4</v>
      </c>
      <c r="E34" s="49">
        <v>0</v>
      </c>
      <c r="F34" s="5">
        <f t="shared" si="1"/>
        <v>0</v>
      </c>
    </row>
    <row r="35" spans="1:6" customFormat="1" x14ac:dyDescent="0.25">
      <c r="A35" s="6" t="s">
        <v>33</v>
      </c>
      <c r="B35" s="6">
        <v>0.38300000000000001</v>
      </c>
      <c r="C35" s="50">
        <v>1.26E-2</v>
      </c>
      <c r="D35" s="6">
        <f t="shared" si="0"/>
        <v>4.8257999999999999E-3</v>
      </c>
      <c r="E35" s="50">
        <v>0</v>
      </c>
      <c r="F35" s="6">
        <f t="shared" si="1"/>
        <v>0</v>
      </c>
    </row>
    <row r="36" spans="1:6" customFormat="1" x14ac:dyDescent="0.25">
      <c r="A36" s="5" t="s">
        <v>24</v>
      </c>
      <c r="B36" s="5">
        <v>0.38</v>
      </c>
      <c r="C36" s="49">
        <v>1.7600000000000001E-2</v>
      </c>
      <c r="D36" s="5">
        <f t="shared" si="0"/>
        <v>6.6880000000000004E-3</v>
      </c>
      <c r="E36" s="49">
        <v>0</v>
      </c>
      <c r="F36" s="5">
        <f t="shared" si="1"/>
        <v>0</v>
      </c>
    </row>
    <row r="37" spans="1:6" customFormat="1" x14ac:dyDescent="0.25">
      <c r="A37" s="5" t="s">
        <v>55</v>
      </c>
      <c r="B37" s="5">
        <v>0.59</v>
      </c>
      <c r="C37" s="49">
        <v>4.4000000000000003E-3</v>
      </c>
      <c r="D37" s="5">
        <f t="shared" si="0"/>
        <v>2.5960000000000002E-3</v>
      </c>
      <c r="E37" s="49">
        <v>0</v>
      </c>
      <c r="F37" s="5">
        <f t="shared" si="1"/>
        <v>0</v>
      </c>
    </row>
    <row r="38" spans="1:6" customFormat="1" x14ac:dyDescent="0.25">
      <c r="A38" s="6" t="s">
        <v>57</v>
      </c>
      <c r="B38" s="6">
        <v>0.375</v>
      </c>
      <c r="C38" s="50">
        <v>3.8E-3</v>
      </c>
      <c r="D38" s="6">
        <f t="shared" si="0"/>
        <v>1.4250000000000001E-3</v>
      </c>
      <c r="E38" s="50">
        <v>0</v>
      </c>
      <c r="F38" s="6">
        <f t="shared" si="1"/>
        <v>0</v>
      </c>
    </row>
    <row r="39" spans="1:6" customFormat="1" x14ac:dyDescent="0.25">
      <c r="A39" s="5" t="s">
        <v>42</v>
      </c>
      <c r="B39" s="5">
        <v>0.71499999999999997</v>
      </c>
      <c r="C39" s="49">
        <v>1.0200000000000001E-2</v>
      </c>
      <c r="D39" s="5">
        <f t="shared" si="0"/>
        <v>7.293E-3</v>
      </c>
      <c r="E39" s="49">
        <v>0</v>
      </c>
      <c r="F39" s="5">
        <f t="shared" si="1"/>
        <v>0</v>
      </c>
    </row>
    <row r="40" spans="1:6" customFormat="1" x14ac:dyDescent="0.25">
      <c r="A40" s="6" t="s">
        <v>52</v>
      </c>
      <c r="B40" s="6">
        <v>0.224</v>
      </c>
      <c r="C40" s="50">
        <v>6.4999999999999997E-3</v>
      </c>
      <c r="D40" s="6">
        <f t="shared" si="0"/>
        <v>1.456E-3</v>
      </c>
      <c r="E40" s="50">
        <v>0</v>
      </c>
      <c r="F40" s="6">
        <f t="shared" si="1"/>
        <v>0</v>
      </c>
    </row>
    <row r="41" spans="1:6" customFormat="1" x14ac:dyDescent="0.25">
      <c r="A41" s="5" t="s">
        <v>45</v>
      </c>
      <c r="B41" s="5">
        <v>0.14099999999999999</v>
      </c>
      <c r="C41" s="49">
        <v>9.1999999999999998E-3</v>
      </c>
      <c r="D41" s="5">
        <f t="shared" si="0"/>
        <v>1.2971999999999999E-3</v>
      </c>
      <c r="E41" s="49">
        <v>0</v>
      </c>
      <c r="F41" s="5">
        <f t="shared" si="1"/>
        <v>0</v>
      </c>
    </row>
    <row r="42" spans="1:6" customFormat="1" x14ac:dyDescent="0.25">
      <c r="A42" s="6" t="s">
        <v>59</v>
      </c>
      <c r="B42" s="6">
        <v>0.80100000000000005</v>
      </c>
      <c r="C42" s="50">
        <v>2.0999999999999999E-3</v>
      </c>
      <c r="D42" s="6">
        <f t="shared" si="0"/>
        <v>1.6821E-3</v>
      </c>
      <c r="E42" s="50">
        <v>0</v>
      </c>
      <c r="F42" s="6">
        <f t="shared" si="1"/>
        <v>0</v>
      </c>
    </row>
    <row r="43" spans="1:6" customFormat="1" x14ac:dyDescent="0.25">
      <c r="A43" s="5" t="s">
        <v>49</v>
      </c>
      <c r="B43" s="5">
        <v>0.14599999999999999</v>
      </c>
      <c r="C43" s="49">
        <v>8.6999999999999994E-3</v>
      </c>
      <c r="D43" s="5">
        <f t="shared" si="0"/>
        <v>1.2701999999999998E-3</v>
      </c>
      <c r="E43" s="49">
        <v>0</v>
      </c>
      <c r="F43" s="5">
        <f t="shared" si="1"/>
        <v>0</v>
      </c>
    </row>
    <row r="44" spans="1:6" customFormat="1" x14ac:dyDescent="0.25">
      <c r="A44" s="5" t="s">
        <v>41</v>
      </c>
      <c r="B44" s="5">
        <v>0.503</v>
      </c>
      <c r="C44" s="49">
        <v>1.0699999999999999E-2</v>
      </c>
      <c r="D44" s="5">
        <f t="shared" si="0"/>
        <v>5.3820999999999999E-3</v>
      </c>
      <c r="E44" s="49">
        <v>0</v>
      </c>
      <c r="F44" s="5">
        <f t="shared" si="1"/>
        <v>0</v>
      </c>
    </row>
    <row r="45" spans="1:6" customFormat="1" x14ac:dyDescent="0.25">
      <c r="A45" s="6" t="s">
        <v>53</v>
      </c>
      <c r="B45" s="6">
        <v>0.89100000000000001</v>
      </c>
      <c r="C45" s="50">
        <v>5.1000000000000004E-3</v>
      </c>
      <c r="D45" s="6">
        <f t="shared" si="0"/>
        <v>4.5441000000000006E-3</v>
      </c>
      <c r="E45" s="50">
        <v>0</v>
      </c>
      <c r="F45" s="6">
        <f t="shared" si="1"/>
        <v>0</v>
      </c>
    </row>
    <row r="46" spans="1:6" customFormat="1" x14ac:dyDescent="0.25">
      <c r="A46" s="5" t="s">
        <v>39</v>
      </c>
      <c r="B46" s="5">
        <v>0.43099999999999999</v>
      </c>
      <c r="C46" s="49">
        <v>1.12E-2</v>
      </c>
      <c r="D46" s="5">
        <f t="shared" si="0"/>
        <v>4.8272000000000002E-3</v>
      </c>
      <c r="E46" s="49">
        <v>0</v>
      </c>
      <c r="F46" s="5">
        <f t="shared" si="1"/>
        <v>0</v>
      </c>
    </row>
    <row r="47" spans="1:6" customFormat="1" x14ac:dyDescent="0.25">
      <c r="A47" s="6" t="s">
        <v>37</v>
      </c>
      <c r="B47" s="6">
        <v>0.76900000000000002</v>
      </c>
      <c r="C47" s="50">
        <v>1.18E-2</v>
      </c>
      <c r="D47" s="6">
        <f t="shared" si="0"/>
        <v>9.0741999999999993E-3</v>
      </c>
      <c r="E47" s="50">
        <v>0</v>
      </c>
      <c r="F47" s="6">
        <f t="shared" si="1"/>
        <v>0</v>
      </c>
    </row>
    <row r="48" spans="1:6" customFormat="1" x14ac:dyDescent="0.25">
      <c r="A48" s="5" t="s">
        <v>27</v>
      </c>
      <c r="B48" s="5">
        <v>0.51800000000000002</v>
      </c>
      <c r="C48" s="49">
        <v>1.55E-2</v>
      </c>
      <c r="D48" s="5">
        <f t="shared" si="0"/>
        <v>8.0289999999999997E-3</v>
      </c>
      <c r="E48" s="49">
        <v>0</v>
      </c>
      <c r="F48" s="5">
        <f t="shared" si="1"/>
        <v>0</v>
      </c>
    </row>
    <row r="49" spans="1:6" customFormat="1" x14ac:dyDescent="0.25">
      <c r="A49" s="6" t="s">
        <v>44</v>
      </c>
      <c r="B49" s="6">
        <v>8.7999999999999995E-2</v>
      </c>
      <c r="C49" s="50">
        <v>9.5999999999999992E-3</v>
      </c>
      <c r="D49" s="6">
        <f t="shared" si="0"/>
        <v>8.4479999999999983E-4</v>
      </c>
      <c r="E49" s="50">
        <v>0</v>
      </c>
      <c r="F49" s="6">
        <f t="shared" si="1"/>
        <v>0</v>
      </c>
    </row>
    <row r="50" spans="1:6" customFormat="1" x14ac:dyDescent="0.25">
      <c r="A50" s="5"/>
      <c r="B50" s="5"/>
      <c r="C50" s="49"/>
      <c r="D50" s="5">
        <f t="shared" si="0"/>
        <v>0</v>
      </c>
      <c r="E50" s="49"/>
      <c r="F50" s="5">
        <f t="shared" si="1"/>
        <v>0</v>
      </c>
    </row>
    <row r="51" spans="1:6" customFormat="1" x14ac:dyDescent="0.25">
      <c r="A51" s="5" t="s">
        <v>64</v>
      </c>
      <c r="B51" s="5">
        <v>1.028</v>
      </c>
      <c r="C51" s="49">
        <v>0</v>
      </c>
      <c r="D51" s="5">
        <f t="shared" si="0"/>
        <v>0</v>
      </c>
      <c r="E51" s="49">
        <v>6.3E-3</v>
      </c>
      <c r="F51" s="5">
        <f t="shared" si="1"/>
        <v>6.4764000000000002E-3</v>
      </c>
    </row>
    <row r="52" spans="1:6" customFormat="1" x14ac:dyDescent="0.25">
      <c r="A52" s="6" t="s">
        <v>79</v>
      </c>
      <c r="B52" s="6">
        <v>0.14499999999999999</v>
      </c>
      <c r="C52" s="50">
        <v>0</v>
      </c>
      <c r="D52" s="6">
        <f t="shared" si="0"/>
        <v>0</v>
      </c>
      <c r="E52" s="50">
        <v>8.9999999999999993E-3</v>
      </c>
      <c r="F52" s="6">
        <f t="shared" si="1"/>
        <v>1.3049999999999997E-3</v>
      </c>
    </row>
    <row r="53" spans="1:6" customFormat="1" x14ac:dyDescent="0.25">
      <c r="A53" s="5" t="s">
        <v>90</v>
      </c>
      <c r="B53" s="5">
        <v>8.5999999999999993E-2</v>
      </c>
      <c r="C53" s="49">
        <v>0</v>
      </c>
      <c r="D53" s="5">
        <f t="shared" si="0"/>
        <v>0</v>
      </c>
      <c r="E53" s="49">
        <v>5.1999999999999998E-3</v>
      </c>
      <c r="F53" s="5">
        <f t="shared" si="1"/>
        <v>4.4719999999999992E-4</v>
      </c>
    </row>
    <row r="54" spans="1:6" customFormat="1" x14ac:dyDescent="0.25">
      <c r="A54" s="6" t="s">
        <v>92</v>
      </c>
      <c r="B54" s="6">
        <v>-0.124</v>
      </c>
      <c r="C54" s="50">
        <v>0</v>
      </c>
      <c r="D54" s="6">
        <f t="shared" si="0"/>
        <v>0</v>
      </c>
      <c r="E54" s="50">
        <v>4.4999999999999997E-3</v>
      </c>
      <c r="F54" s="6">
        <f t="shared" si="1"/>
        <v>-5.579999999999999E-4</v>
      </c>
    </row>
    <row r="55" spans="1:6" customFormat="1" x14ac:dyDescent="0.25">
      <c r="A55" s="5" t="s">
        <v>94</v>
      </c>
      <c r="B55" s="5">
        <v>0.46100000000000002</v>
      </c>
      <c r="C55" s="49">
        <v>0</v>
      </c>
      <c r="D55" s="5">
        <f t="shared" si="0"/>
        <v>0</v>
      </c>
      <c r="E55" s="49">
        <v>3.8999999999999998E-3</v>
      </c>
      <c r="F55" s="5">
        <f t="shared" si="1"/>
        <v>1.7979000000000001E-3</v>
      </c>
    </row>
    <row r="56" spans="1:6" customFormat="1" x14ac:dyDescent="0.25">
      <c r="A56" s="6" t="s">
        <v>86</v>
      </c>
      <c r="B56" s="6">
        <v>0.81399999999999995</v>
      </c>
      <c r="C56" s="50">
        <v>0</v>
      </c>
      <c r="D56" s="6">
        <f t="shared" si="0"/>
        <v>0</v>
      </c>
      <c r="E56" s="50">
        <v>7.0000000000000001E-3</v>
      </c>
      <c r="F56" s="6">
        <f t="shared" si="1"/>
        <v>5.6979999999999999E-3</v>
      </c>
    </row>
    <row r="57" spans="1:6" customFormat="1" x14ac:dyDescent="0.25">
      <c r="A57" s="5" t="s">
        <v>85</v>
      </c>
      <c r="B57" s="5">
        <v>0.67100000000000004</v>
      </c>
      <c r="C57" s="49">
        <v>0</v>
      </c>
      <c r="D57" s="5">
        <f t="shared" si="0"/>
        <v>0</v>
      </c>
      <c r="E57" s="49">
        <v>7.1999999999999998E-3</v>
      </c>
      <c r="F57" s="5">
        <f t="shared" si="1"/>
        <v>4.8311999999999999E-3</v>
      </c>
    </row>
    <row r="58" spans="1:6" customFormat="1" x14ac:dyDescent="0.25">
      <c r="A58" s="5" t="s">
        <v>93</v>
      </c>
      <c r="B58" s="5">
        <v>-5.2999999999999999E-2</v>
      </c>
      <c r="C58" s="49">
        <v>0</v>
      </c>
      <c r="D58" s="5">
        <f t="shared" si="0"/>
        <v>0</v>
      </c>
      <c r="E58" s="49">
        <v>4.0000000000000001E-3</v>
      </c>
      <c r="F58" s="5">
        <f t="shared" si="1"/>
        <v>-2.12E-4</v>
      </c>
    </row>
    <row r="59" spans="1:6" customFormat="1" x14ac:dyDescent="0.25">
      <c r="A59" s="6" t="s">
        <v>80</v>
      </c>
      <c r="B59" s="6">
        <v>1E-3</v>
      </c>
      <c r="C59" s="50">
        <v>0</v>
      </c>
      <c r="D59" s="6">
        <f t="shared" si="0"/>
        <v>0</v>
      </c>
      <c r="E59" s="50">
        <v>8.2000000000000007E-3</v>
      </c>
      <c r="F59" s="6">
        <f t="shared" si="1"/>
        <v>8.2000000000000011E-6</v>
      </c>
    </row>
    <row r="60" spans="1:6" customFormat="1" x14ac:dyDescent="0.25">
      <c r="A60" s="5" t="s">
        <v>87</v>
      </c>
      <c r="B60" s="5">
        <v>0.71099999999999997</v>
      </c>
      <c r="C60" s="49">
        <v>0</v>
      </c>
      <c r="D60" s="5">
        <f t="shared" si="0"/>
        <v>0</v>
      </c>
      <c r="E60" s="49">
        <v>6.0000000000000001E-3</v>
      </c>
      <c r="F60" s="5">
        <f t="shared" si="1"/>
        <v>4.2659999999999998E-3</v>
      </c>
    </row>
    <row r="61" spans="1:6" customFormat="1" x14ac:dyDescent="0.25">
      <c r="A61" s="6" t="s">
        <v>84</v>
      </c>
      <c r="B61" s="6">
        <v>-8.0000000000000002E-3</v>
      </c>
      <c r="C61" s="50">
        <v>0</v>
      </c>
      <c r="D61" s="6">
        <f t="shared" si="0"/>
        <v>0</v>
      </c>
      <c r="E61" s="50">
        <v>7.3000000000000001E-3</v>
      </c>
      <c r="F61" s="6">
        <f t="shared" si="1"/>
        <v>-5.8400000000000003E-5</v>
      </c>
    </row>
    <row r="62" spans="1:6" customFormat="1" x14ac:dyDescent="0.25">
      <c r="A62" s="5" t="s">
        <v>89</v>
      </c>
      <c r="B62" s="5">
        <v>0.27500000000000002</v>
      </c>
      <c r="C62" s="49">
        <v>0</v>
      </c>
      <c r="D62" s="5">
        <f t="shared" si="0"/>
        <v>0</v>
      </c>
      <c r="E62" s="49">
        <v>5.4999999999999997E-3</v>
      </c>
      <c r="F62" s="5">
        <f t="shared" si="1"/>
        <v>1.5125E-3</v>
      </c>
    </row>
    <row r="63" spans="1:6" customFormat="1" x14ac:dyDescent="0.25">
      <c r="A63" s="6" t="s">
        <v>81</v>
      </c>
      <c r="B63" s="6">
        <v>0.187</v>
      </c>
      <c r="C63" s="50">
        <v>0</v>
      </c>
      <c r="D63" s="6">
        <f t="shared" si="0"/>
        <v>0</v>
      </c>
      <c r="E63" s="50">
        <v>8.0000000000000002E-3</v>
      </c>
      <c r="F63" s="6">
        <f t="shared" si="1"/>
        <v>1.4959999999999999E-3</v>
      </c>
    </row>
    <row r="64" spans="1:6" customFormat="1" x14ac:dyDescent="0.25">
      <c r="A64" s="5" t="s">
        <v>88</v>
      </c>
      <c r="B64" s="5">
        <v>-0.03</v>
      </c>
      <c r="C64" s="49">
        <v>0</v>
      </c>
      <c r="D64" s="5">
        <f t="shared" si="0"/>
        <v>0</v>
      </c>
      <c r="E64" s="49">
        <v>5.7000000000000002E-3</v>
      </c>
      <c r="F64" s="5">
        <f t="shared" si="1"/>
        <v>-1.7100000000000001E-4</v>
      </c>
    </row>
    <row r="65" spans="1:6" customFormat="1" x14ac:dyDescent="0.25">
      <c r="A65" s="5" t="s">
        <v>82</v>
      </c>
      <c r="B65" s="5">
        <v>1.5549999999999999</v>
      </c>
      <c r="C65" s="49">
        <v>0</v>
      </c>
      <c r="D65" s="5">
        <f t="shared" si="0"/>
        <v>0</v>
      </c>
      <c r="E65" s="49">
        <v>8.0000000000000002E-3</v>
      </c>
      <c r="F65" s="5">
        <f t="shared" si="1"/>
        <v>1.244E-2</v>
      </c>
    </row>
    <row r="66" spans="1:6" customFormat="1" x14ac:dyDescent="0.25">
      <c r="A66" s="6" t="s">
        <v>83</v>
      </c>
      <c r="B66" s="6">
        <v>0.91600000000000004</v>
      </c>
      <c r="C66" s="50">
        <v>0</v>
      </c>
      <c r="D66" s="6">
        <f t="shared" si="0"/>
        <v>0</v>
      </c>
      <c r="E66" s="50">
        <v>7.7000000000000002E-3</v>
      </c>
      <c r="F66" s="6">
        <f t="shared" si="1"/>
        <v>7.0532000000000008E-3</v>
      </c>
    </row>
    <row r="67" spans="1:6" customFormat="1" x14ac:dyDescent="0.25">
      <c r="A67" s="5" t="s">
        <v>78</v>
      </c>
      <c r="B67" s="5">
        <v>0.27300000000000002</v>
      </c>
      <c r="C67" s="49">
        <v>0</v>
      </c>
      <c r="D67" s="5">
        <f t="shared" ref="D67:D69" si="2">B67*C67</f>
        <v>0</v>
      </c>
      <c r="E67" s="49">
        <v>1.01E-2</v>
      </c>
      <c r="F67" s="5">
        <f t="shared" ref="F67:F69" si="3">B67*E67</f>
        <v>2.7573000000000003E-3</v>
      </c>
    </row>
    <row r="68" spans="1:6" customFormat="1" x14ac:dyDescent="0.25">
      <c r="A68" s="6" t="s">
        <v>91</v>
      </c>
      <c r="B68" s="6">
        <v>0.13700000000000001</v>
      </c>
      <c r="C68" s="50">
        <v>0</v>
      </c>
      <c r="D68" s="6">
        <f t="shared" si="2"/>
        <v>0</v>
      </c>
      <c r="E68" s="50">
        <v>5.1999999999999998E-3</v>
      </c>
      <c r="F68" s="6">
        <f t="shared" si="3"/>
        <v>7.1239999999999997E-4</v>
      </c>
    </row>
    <row r="69" spans="1:6" customFormat="1" x14ac:dyDescent="0.25">
      <c r="A69" s="5" t="s">
        <v>77</v>
      </c>
      <c r="B69" s="5">
        <v>0.88300000000000001</v>
      </c>
      <c r="C69" s="49">
        <v>0</v>
      </c>
      <c r="D69" s="5">
        <f t="shared" si="2"/>
        <v>0</v>
      </c>
      <c r="E69" s="49">
        <v>1.0500000000000001E-2</v>
      </c>
      <c r="F69" s="5">
        <f t="shared" si="3"/>
        <v>9.2715000000000002E-3</v>
      </c>
    </row>
    <row r="70" spans="1:6" customFormat="1" x14ac:dyDescent="0.25">
      <c r="A70" s="42"/>
      <c r="B70" s="42"/>
      <c r="C70" s="51"/>
      <c r="D70" s="43">
        <f>SUM(D2:D69)</f>
        <v>0.36420200000000008</v>
      </c>
      <c r="E70" s="51"/>
      <c r="F70" s="43">
        <f>SUM(F2:F69)</f>
        <v>0.3783744</v>
      </c>
    </row>
    <row r="71" spans="1:6" x14ac:dyDescent="0.25">
      <c r="A71" s="38"/>
    </row>
    <row r="72" spans="1:6" x14ac:dyDescent="0.25">
      <c r="A72" s="38"/>
    </row>
    <row r="73" spans="1:6" x14ac:dyDescent="0.25">
      <c r="A73" s="38"/>
    </row>
    <row r="74" spans="1:6" x14ac:dyDescent="0.25">
      <c r="A74" s="38"/>
    </row>
    <row r="75" spans="1:6" x14ac:dyDescent="0.25">
      <c r="A75" s="38"/>
    </row>
    <row r="76" spans="1:6" x14ac:dyDescent="0.25">
      <c r="A76" s="38"/>
    </row>
    <row r="77" spans="1:6" x14ac:dyDescent="0.25">
      <c r="A77" s="38"/>
    </row>
    <row r="78" spans="1:6" x14ac:dyDescent="0.25">
      <c r="A78" s="38"/>
    </row>
    <row r="79" spans="1:6" x14ac:dyDescent="0.25">
      <c r="A79" s="38"/>
    </row>
    <row r="80" spans="1:6" x14ac:dyDescent="0.25">
      <c r="A80" s="38"/>
    </row>
    <row r="81" spans="1:1" x14ac:dyDescent="0.25">
      <c r="A81" s="38"/>
    </row>
    <row r="82" spans="1:1" x14ac:dyDescent="0.25">
      <c r="A82" s="38"/>
    </row>
  </sheetData>
  <mergeCells count="1">
    <mergeCell ref="H1:I1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D503865-C006-4EA0-9C6D-ACAC75CBDD21}">
  <dimension ref="A1:L24"/>
  <sheetViews>
    <sheetView workbookViewId="0">
      <selection activeCell="B2" sqref="B2:B23"/>
    </sheetView>
  </sheetViews>
  <sheetFormatPr defaultRowHeight="15" x14ac:dyDescent="0.25"/>
  <cols>
    <col min="1" max="1" width="39.5703125" style="7" customWidth="1"/>
    <col min="2" max="3" width="19.7109375" style="33" customWidth="1"/>
    <col min="4" max="4" width="18.28515625" style="7" customWidth="1"/>
    <col min="5" max="5" width="19.140625" style="7" customWidth="1"/>
    <col min="6" max="6" width="9.7109375" style="7" customWidth="1"/>
    <col min="7" max="7" width="17.28515625" style="7" customWidth="1"/>
    <col min="8" max="16384" width="9.140625" style="7"/>
  </cols>
  <sheetData>
    <row r="1" spans="1:12" x14ac:dyDescent="0.25">
      <c r="A1" s="2" t="s">
        <v>96</v>
      </c>
      <c r="B1" s="32" t="s">
        <v>97</v>
      </c>
      <c r="C1" s="32" t="s">
        <v>98</v>
      </c>
      <c r="D1" s="3" t="s">
        <v>68</v>
      </c>
      <c r="E1" s="3" t="s">
        <v>95</v>
      </c>
      <c r="F1" s="48" t="s">
        <v>102</v>
      </c>
      <c r="G1" s="48"/>
      <c r="H1" s="48"/>
      <c r="I1" s="48"/>
      <c r="J1" s="48"/>
      <c r="K1" s="26"/>
      <c r="L1" s="25"/>
    </row>
    <row r="2" spans="1:12" x14ac:dyDescent="0.25">
      <c r="A2" s="8" t="s">
        <v>1</v>
      </c>
      <c r="B2" s="8">
        <f>(SUMIF(Portfolio!A:A,'All Sectors'!A2,Portfolio!E:E))</f>
        <v>6.4510100000000001E-2</v>
      </c>
      <c r="C2" s="8">
        <f>SUMIF(Nifty50!A:A,'All Sectors'!A2,Nifty50!E:E)</f>
        <v>6.8572399999999992E-2</v>
      </c>
      <c r="D2" s="9">
        <f>8.45% + 7.12%+3.36%+2.76%+1.98%</f>
        <v>0.23669999999999997</v>
      </c>
      <c r="E2" s="9">
        <f>10.27%+6.29%+2.79%+1.84%+4.26%+0.82%</f>
        <v>0.26269999999999999</v>
      </c>
    </row>
    <row r="3" spans="1:12" x14ac:dyDescent="0.25">
      <c r="A3" s="10" t="s">
        <v>3</v>
      </c>
      <c r="B3" s="10">
        <f>(SUMIF(Portfolio!A:A,'All Sectors'!A3,Portfolio!E:E))</f>
        <v>9.9994E-2</v>
      </c>
      <c r="C3" s="10">
        <f>SUMIF(Nifty50!A:A,'All Sectors'!A3,Nifty50!E:E)</f>
        <v>0.10407330000000001</v>
      </c>
      <c r="D3" s="11">
        <f>7.81%+3.93%+3.38%+0.51%</f>
        <v>0.15629999999999999</v>
      </c>
      <c r="E3" s="11">
        <f>7.8%+1.68%+5.55%+1.05%+1.01%</f>
        <v>0.1709</v>
      </c>
    </row>
    <row r="4" spans="1:12" x14ac:dyDescent="0.25">
      <c r="A4" s="8" t="s">
        <v>12</v>
      </c>
      <c r="B4" s="8">
        <f>(SUMIF(Portfolio!A:A,'All Sectors'!A4,Portfolio!E:E))</f>
        <v>9.2675000000000014E-3</v>
      </c>
      <c r="C4" s="8">
        <f>SUMIF(Nifty50!A:A,'All Sectors'!A4,Nifty50!E:E)</f>
        <v>7.5350000000000009E-3</v>
      </c>
      <c r="D4" s="9">
        <v>3.3700000000000001E-2</v>
      </c>
      <c r="E4" s="9">
        <v>2.7400000000000001E-2</v>
      </c>
    </row>
    <row r="5" spans="1:12" x14ac:dyDescent="0.25">
      <c r="A5" s="10" t="s">
        <v>6</v>
      </c>
      <c r="B5" s="10">
        <f>(SUMIF(Portfolio!A:A,'All Sectors'!A5,Portfolio!E:E))</f>
        <v>3.3843600000000001E-2</v>
      </c>
      <c r="C5" s="10">
        <f>SUMIF(Nifty50!A:A,'All Sectors'!A5,Nifty50!E:E)</f>
        <v>6.2108400000000001E-2</v>
      </c>
      <c r="D5" s="11">
        <v>5.5300000000000002E-2</v>
      </c>
      <c r="E5" s="11">
        <f>0.4%+10.11%+0.52%</f>
        <v>0.1103</v>
      </c>
    </row>
    <row r="6" spans="1:12" x14ac:dyDescent="0.25">
      <c r="A6" s="8" t="s">
        <v>8</v>
      </c>
      <c r="B6" s="8">
        <f>(SUMIF(Portfolio!A:A,'All Sectors'!A6,Portfolio!E:E))</f>
        <v>2.7872299999999999E-2</v>
      </c>
      <c r="C6" s="8">
        <f>SUMIF(Nifty50!A:A,'All Sectors'!A6,Nifty50!E:E)</f>
        <v>2.53414E-2</v>
      </c>
      <c r="D6" s="9">
        <f>4.16%+3.72%+1.07%+0.9%+0.65%</f>
        <v>0.10500000000000001</v>
      </c>
      <c r="E6" s="9">
        <f>7.26%+2.13%+0.91%+0.9%+0.57%</f>
        <v>0.11769999999999999</v>
      </c>
    </row>
    <row r="7" spans="1:12" x14ac:dyDescent="0.25">
      <c r="A7" s="10" t="s">
        <v>15</v>
      </c>
      <c r="B7" s="10">
        <f>(SUMIF(Portfolio!A:A,'All Sectors'!A7,Portfolio!E:E))</f>
        <v>3.4272E-3</v>
      </c>
      <c r="C7" s="10">
        <f>SUMIF(Nifty50!A:A,'All Sectors'!A7,Nifty50!E:E)</f>
        <v>2.5311999999999999E-3</v>
      </c>
      <c r="D7" s="11">
        <v>3.0599999999999999E-2</v>
      </c>
      <c r="E7" s="11">
        <v>2.2599999999999999E-2</v>
      </c>
    </row>
    <row r="8" spans="1:12" x14ac:dyDescent="0.25">
      <c r="A8" s="8" t="s">
        <v>20</v>
      </c>
      <c r="B8" s="8">
        <f>(SUMIF(Portfolio!A:A,'All Sectors'!A8,Portfolio!E:E))</f>
        <v>2.5001700000000002E-2</v>
      </c>
      <c r="C8" s="8">
        <f>SUMIF(Nifty50!A:A,'All Sectors'!A8,Nifty50!E:E)</f>
        <v>3.5836600000000003E-2</v>
      </c>
      <c r="D8" s="9">
        <f>2.05%+1.76%+1.33%+0.91%</f>
        <v>6.0499999999999998E-2</v>
      </c>
      <c r="E8" s="9">
        <f>0.89%+0.8%+1.63%+1.22%+0.72%+0.65%</f>
        <v>5.9099999999999993E-2</v>
      </c>
    </row>
    <row r="9" spans="1:12" x14ac:dyDescent="0.25">
      <c r="A9" s="10" t="s">
        <v>29</v>
      </c>
      <c r="B9" s="10">
        <f>(SUMIF(Portfolio!A:A,'All Sectors'!A9,Portfolio!E:E))</f>
        <v>3.17384E-2</v>
      </c>
      <c r="C9" s="10">
        <f>SUMIF(Nifty50!A:A,'All Sectors'!A9,Nifty50!E:E)</f>
        <v>2.0935099999999998E-2</v>
      </c>
      <c r="D9" s="11">
        <f>1.36%+1.33%+1.28%+1.19%+0.76%</f>
        <v>5.9200000000000003E-2</v>
      </c>
      <c r="E9" s="11">
        <f>1.07%+0.95%+0.71%+0.73%</f>
        <v>3.4599999999999999E-2</v>
      </c>
    </row>
    <row r="10" spans="1:12" x14ac:dyDescent="0.25">
      <c r="A10" s="8" t="s">
        <v>18</v>
      </c>
      <c r="B10" s="8">
        <f>(SUMIF(Portfolio!A:A,'All Sectors'!A10,Portfolio!E:E))</f>
        <v>1.69879E-2</v>
      </c>
      <c r="C10" s="8">
        <f>SUMIF(Nifty50!A:A,'All Sectors'!A10,Nifty50!E:E)</f>
        <v>8.9232000000000009E-3</v>
      </c>
      <c r="D10" s="9">
        <f>2.4%+1.21%+1.18%+1.15%+0.87%+0.5%+0.83%+0.21%</f>
        <v>8.3500000000000005E-2</v>
      </c>
      <c r="E10" s="9">
        <f>3.43%+3.02%+1.84%+1.03%+0.7%</f>
        <v>0.10020000000000001</v>
      </c>
    </row>
    <row r="11" spans="1:12" x14ac:dyDescent="0.25">
      <c r="A11" s="10" t="s">
        <v>22</v>
      </c>
      <c r="B11" s="10">
        <f>(SUMIF(Portfolio!A:A,'All Sectors'!A11,Portfolio!E:E))</f>
        <v>1.1227499999999998E-2</v>
      </c>
      <c r="C11" s="10">
        <f>SUMIF(Nifty50!A:A,'All Sectors'!A11,Nifty50!E:E)</f>
        <v>1.1579200000000001E-2</v>
      </c>
      <c r="D11" s="11">
        <f>2.02%+0.89%</f>
        <v>2.9100000000000001E-2</v>
      </c>
      <c r="E11" s="11">
        <f>1.04%+0.7%+0.52%</f>
        <v>2.2599999999999999E-2</v>
      </c>
    </row>
    <row r="12" spans="1:12" x14ac:dyDescent="0.25">
      <c r="A12" s="8" t="s">
        <v>25</v>
      </c>
      <c r="B12" s="8">
        <f>(SUMIF(Portfolio!A:A,'All Sectors'!A12,Portfolio!E:E))</f>
        <v>1.7106799999999998E-2</v>
      </c>
      <c r="C12" s="8">
        <f>SUMIF(Nifty50!A:A,'All Sectors'!A12,Nifty50!E:E)</f>
        <v>1.5149999999999999E-3</v>
      </c>
      <c r="D12" s="9">
        <f>1.76%+1.55%+0.96%+1.03%</f>
        <v>5.3000000000000005E-2</v>
      </c>
      <c r="E12" s="9">
        <v>1.01E-2</v>
      </c>
    </row>
    <row r="13" spans="1:12" x14ac:dyDescent="0.25">
      <c r="A13" s="10" t="s">
        <v>34</v>
      </c>
      <c r="B13" s="10">
        <f>(SUMIF(Portfolio!A:A,'All Sectors'!A13,Portfolio!E:E))</f>
        <v>4.8257999999999999E-3</v>
      </c>
      <c r="C13" s="10">
        <f>SUMIF(Nifty50!A:A,'All Sectors'!A13,Nifty50!E:E)</f>
        <v>0</v>
      </c>
      <c r="D13" s="11">
        <v>1.26E-2</v>
      </c>
      <c r="E13" s="11">
        <v>0</v>
      </c>
    </row>
    <row r="14" spans="1:12" x14ac:dyDescent="0.25">
      <c r="A14" s="8" t="s">
        <v>40</v>
      </c>
      <c r="B14" s="8">
        <f>(SUMIF(Portfolio!A:A,'All Sectors'!A14,Portfolio!E:E))</f>
        <v>4.8272000000000002E-3</v>
      </c>
      <c r="C14" s="8">
        <f>SUMIF(Nifty50!A:A,'All Sectors'!A14,Nifty50!E:E)</f>
        <v>7.1239999999999997E-4</v>
      </c>
      <c r="D14" s="9">
        <v>1.12E-2</v>
      </c>
      <c r="E14" s="9">
        <v>5.1999999999999998E-3</v>
      </c>
    </row>
    <row r="15" spans="1:12" x14ac:dyDescent="0.25">
      <c r="A15" s="10" t="s">
        <v>43</v>
      </c>
      <c r="B15" s="10">
        <f>(SUMIF(Portfolio!A:A,'All Sectors'!A15,Portfolio!E:E))</f>
        <v>8.5901999999999992E-3</v>
      </c>
      <c r="C15" s="10">
        <f>SUMIF(Nifty50!A:A,'All Sectors'!A15,Nifty50!E:E)</f>
        <v>1.7979000000000001E-3</v>
      </c>
      <c r="D15" s="11">
        <f>1.02%+0.92%</f>
        <v>1.9400000000000001E-2</v>
      </c>
      <c r="E15" s="11">
        <v>3.8999999999999998E-3</v>
      </c>
    </row>
    <row r="16" spans="1:12" x14ac:dyDescent="0.25">
      <c r="A16" s="8" t="s">
        <v>58</v>
      </c>
      <c r="B16" s="8">
        <f>(SUMIF(Portfolio!A:A,'All Sectors'!A16,Portfolio!E:E))</f>
        <v>1.4250000000000001E-3</v>
      </c>
      <c r="C16" s="8">
        <f>SUMIF(Nifty50!A:A,'All Sectors'!A16,Nifty50!E:E)</f>
        <v>0</v>
      </c>
      <c r="D16" s="9">
        <v>3.8E-3</v>
      </c>
      <c r="E16" s="9">
        <v>0</v>
      </c>
    </row>
    <row r="17" spans="1:5" x14ac:dyDescent="0.25">
      <c r="A17" s="10" t="s">
        <v>56</v>
      </c>
      <c r="B17" s="10">
        <f>(SUMIF(Portfolio!A:A,'All Sectors'!A17,Portfolio!E:E))</f>
        <v>2.5960000000000002E-3</v>
      </c>
      <c r="C17" s="10">
        <f>SUMIF(Nifty50!A:A,'All Sectors'!A17,Nifty50!E:E)</f>
        <v>0</v>
      </c>
      <c r="D17" s="11">
        <v>4.4000000000000003E-3</v>
      </c>
      <c r="E17" s="11">
        <v>0</v>
      </c>
    </row>
    <row r="18" spans="1:5" x14ac:dyDescent="0.25">
      <c r="A18" s="8" t="s">
        <v>61</v>
      </c>
      <c r="B18" s="8">
        <f>(SUMIF(Portfolio!A:A,'All Sectors'!A18,Portfolio!E:E))</f>
        <v>9.6080000000000015E-4</v>
      </c>
      <c r="C18" s="8">
        <f>SUMIF(Nifty50!A:A,'All Sectors'!A18,Nifty50!E:E)</f>
        <v>6.7256E-3</v>
      </c>
      <c r="D18" s="9">
        <v>8.0000000000000004E-4</v>
      </c>
      <c r="E18" s="9">
        <v>5.5999999999999999E-3</v>
      </c>
    </row>
    <row r="19" spans="1:5" x14ac:dyDescent="0.25">
      <c r="A19" s="10" t="s">
        <v>63</v>
      </c>
      <c r="B19" s="10">
        <f>(SUMIF(Portfolio!A:A,'All Sectors'!A19,Portfolio!E:E))</f>
        <v>0</v>
      </c>
      <c r="C19" s="10">
        <f>SUMIF(Nifty50!A:A,'All Sectors'!A19,Nifty50!E:E)</f>
        <v>1.1319200000000001E-2</v>
      </c>
      <c r="D19" s="11">
        <v>0</v>
      </c>
      <c r="E19" s="11">
        <f>0.6%+0.77%</f>
        <v>1.37E-2</v>
      </c>
    </row>
    <row r="20" spans="1:5" x14ac:dyDescent="0.25">
      <c r="A20" s="8" t="s">
        <v>62</v>
      </c>
      <c r="B20" s="8">
        <f>(SUMIF(Portfolio!A:A,'All Sectors'!A20,Portfolio!E:E))</f>
        <v>0</v>
      </c>
      <c r="C20" s="8">
        <f>SUMIF(Nifty50!A:A,'All Sectors'!A20,Nifty50!E:E)</f>
        <v>1.4376E-3</v>
      </c>
      <c r="D20" s="9">
        <v>0</v>
      </c>
      <c r="E20" s="9">
        <f>0.8%+0.73%</f>
        <v>1.5300000000000001E-2</v>
      </c>
    </row>
    <row r="21" spans="1:5" x14ac:dyDescent="0.25">
      <c r="A21" s="10" t="s">
        <v>65</v>
      </c>
      <c r="B21" s="10">
        <f>(SUMIF(Portfolio!A:A,'All Sectors'!A21,Portfolio!E:E))</f>
        <v>0</v>
      </c>
      <c r="C21" s="10">
        <f>SUMIF(Nifty50!A:A,'All Sectors'!A21,Nifty50!E:E)</f>
        <v>6.4764000000000002E-3</v>
      </c>
      <c r="D21" s="11">
        <v>0</v>
      </c>
      <c r="E21" s="11">
        <v>6.3E-3</v>
      </c>
    </row>
    <row r="22" spans="1:5" x14ac:dyDescent="0.25">
      <c r="A22" s="8" t="s">
        <v>66</v>
      </c>
      <c r="B22" s="8">
        <f>(SUMIF(Portfolio!A:A,'All Sectors'!A22,Portfolio!E:E))</f>
        <v>0</v>
      </c>
      <c r="C22" s="8">
        <f>SUMIF(Nifty50!A:A,'All Sectors'!A22,Nifty50!E:E)</f>
        <v>1.5125E-3</v>
      </c>
      <c r="D22" s="9">
        <v>0</v>
      </c>
      <c r="E22" s="9">
        <v>5.4999999999999997E-3</v>
      </c>
    </row>
    <row r="23" spans="1:5" x14ac:dyDescent="0.25">
      <c r="A23" s="10" t="s">
        <v>67</v>
      </c>
      <c r="B23" s="10">
        <f>(SUMIF(Portfolio!A:A,'All Sectors'!A23,Portfolio!E:E))</f>
        <v>0</v>
      </c>
      <c r="C23" s="10">
        <f>SUMIF(Nifty50!A:A,'All Sectors'!A23,Nifty50!E:E)</f>
        <v>-5.579999999999999E-4</v>
      </c>
      <c r="D23" s="11">
        <v>0</v>
      </c>
      <c r="E23" s="11">
        <v>4.4999999999999997E-3</v>
      </c>
    </row>
    <row r="24" spans="1:5" x14ac:dyDescent="0.25">
      <c r="B24" s="41">
        <f>SUM(B2:B23)</f>
        <v>0.36420199999999991</v>
      </c>
      <c r="C24" s="41">
        <f>SUM(C2:C23)</f>
        <v>0.37837440000000006</v>
      </c>
      <c r="D24" s="12"/>
      <c r="E24" s="12"/>
    </row>
  </sheetData>
  <mergeCells count="1">
    <mergeCell ref="F1:J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4</vt:i4>
      </vt:variant>
      <vt:variant>
        <vt:lpstr>Named Ranges</vt:lpstr>
      </vt:variant>
      <vt:variant>
        <vt:i4>1</vt:i4>
      </vt:variant>
    </vt:vector>
  </HeadingPairs>
  <TitlesOfParts>
    <vt:vector size="5" baseType="lpstr">
      <vt:lpstr>Nifty50</vt:lpstr>
      <vt:lpstr>Portfolio</vt:lpstr>
      <vt:lpstr>All Stocks</vt:lpstr>
      <vt:lpstr>All Sectors</vt:lpstr>
      <vt:lpstr>Portfolio_Table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2021-03-05T14:46:03Z</dcterms:created>
  <dcterms:modified xsi:type="dcterms:W3CDTF">2021-03-05T20:38:41Z</dcterms:modified>
</cp:coreProperties>
</file>