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th\Desktop\Decision Analystics\"/>
    </mc:Choice>
  </mc:AlternateContent>
  <bookViews>
    <workbookView xWindow="0" yWindow="0" windowWidth="19200" windowHeight="7900" activeTab="6"/>
  </bookViews>
  <sheets>
    <sheet name="7.2)a)" sheetId="1" r:id="rId1"/>
    <sheet name="7.2)b)" sheetId="3" r:id="rId2"/>
    <sheet name="7.2)c)" sheetId="4" r:id="rId3"/>
    <sheet name="7.3)" sheetId="5" r:id="rId4"/>
    <sheet name="7.4)" sheetId="6" r:id="rId5"/>
    <sheet name="7.11)" sheetId="11" r:id="rId6"/>
    <sheet name="Case-Motel" sheetId="9" r:id="rId7"/>
  </sheets>
  <definedNames>
    <definedName name="solver_adj" localSheetId="5" hidden="1">'7.11)'!$D$48:$AB$48,'7.11)'!$AE$2:$AE$46</definedName>
    <definedName name="solver_adj" localSheetId="0" hidden="1">'7.2)a)'!$F$3:$F$10</definedName>
    <definedName name="solver_adj" localSheetId="1" hidden="1">'7.2)b)'!$F$3:$F$10</definedName>
    <definedName name="solver_adj" localSheetId="2" hidden="1">'7.2)c)'!$F$3:$F$10</definedName>
    <definedName name="solver_adj" localSheetId="3" hidden="1">'7.3)'!$E$4:$E$10,'7.3)'!$G$4:$G$10,'7.3)'!$J$4:$J$6,'7.3)'!$J$8:$J$9,'7.3)'!$L$4:$L$6,'7.3)'!$L$8:$L$9</definedName>
    <definedName name="solver_adj" localSheetId="4" hidden="1">'7.4)'!$E$4:$E$10,'7.4)'!$G$4:$G$7,'7.4)'!$G$9:$G$10,'7.4)'!$J$4:$J$6,'7.4)'!$J$8,'7.4)'!$J$9,'7.4)'!$L$4:$L$6,'7.4)'!$L$8,'7.4)'!$L$9</definedName>
    <definedName name="solver_adj" localSheetId="6" hidden="1">'Case-Motel'!$B$17:$K$18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drv" localSheetId="5" hidden="1">2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6" hidden="1">1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lhs1" localSheetId="5" hidden="1">'7.11)'!$AC$48</definedName>
    <definedName name="solver_lhs1" localSheetId="0" hidden="1">'7.2)a)'!$B$16:$C$16</definedName>
    <definedName name="solver_lhs1" localSheetId="1" hidden="1">'7.2)b)'!$B$16:$C$16</definedName>
    <definedName name="solver_lhs1" localSheetId="2" hidden="1">'7.2)c)'!$B$16:$C$16</definedName>
    <definedName name="solver_lhs1" localSheetId="3" hidden="1">'7.3)'!$B$15</definedName>
    <definedName name="solver_lhs1" localSheetId="4" hidden="1">'7.4)'!$B$17</definedName>
    <definedName name="solver_lhs1" localSheetId="6" hidden="1">'Case-Motel'!$B$17:$K$18</definedName>
    <definedName name="solver_lhs10" localSheetId="3" hidden="1">'7.3)'!$B$28</definedName>
    <definedName name="solver_lhs10" localSheetId="4" hidden="1">'7.4)'!$B$30</definedName>
    <definedName name="solver_lhs11" localSheetId="3" hidden="1">'7.3)'!$B$29</definedName>
    <definedName name="solver_lhs11" localSheetId="4" hidden="1">'7.4)'!$B$31</definedName>
    <definedName name="solver_lhs12" localSheetId="3" hidden="1">'7.3)'!$B$30</definedName>
    <definedName name="solver_lhs12" localSheetId="4" hidden="1">'7.4)'!$B$32</definedName>
    <definedName name="solver_lhs13" localSheetId="3" hidden="1">'7.3)'!$B$31</definedName>
    <definedName name="solver_lhs13" localSheetId="4" hidden="1">'7.4)'!$B$33</definedName>
    <definedName name="solver_lhs14" localSheetId="3" hidden="1">'7.3)'!$B$32</definedName>
    <definedName name="solver_lhs14" localSheetId="4" hidden="1">'7.4)'!$B$34</definedName>
    <definedName name="solver_lhs15" localSheetId="3" hidden="1">'7.3)'!$B$33</definedName>
    <definedName name="solver_lhs15" localSheetId="4" hidden="1">'7.4)'!$B$35</definedName>
    <definedName name="solver_lhs16" localSheetId="3" hidden="1">'7.3)'!$B$34</definedName>
    <definedName name="solver_lhs16" localSheetId="4" hidden="1">'7.4)'!$B$36:$B$37</definedName>
    <definedName name="solver_lhs17" localSheetId="3" hidden="1">'7.3)'!$B$35</definedName>
    <definedName name="solver_lhs17" localSheetId="4" hidden="1">'7.4)'!$B$38</definedName>
    <definedName name="solver_lhs18" localSheetId="3" hidden="1">'7.3)'!$B$36</definedName>
    <definedName name="solver_lhs18" localSheetId="4" hidden="1">'7.4)'!$B$39</definedName>
    <definedName name="solver_lhs19" localSheetId="3" hidden="1">'7.3)'!$B$37</definedName>
    <definedName name="solver_lhs19" localSheetId="4" hidden="1">'7.4)'!$B$40:$B$41</definedName>
    <definedName name="solver_lhs2" localSheetId="5" hidden="1">'7.11)'!$AE$2:$AE$46</definedName>
    <definedName name="solver_lhs2" localSheetId="0" hidden="1">'7.2)a)'!$F$3:$F$10</definedName>
    <definedName name="solver_lhs2" localSheetId="1" hidden="1">'7.2)b)'!$B$20</definedName>
    <definedName name="solver_lhs2" localSheetId="2" hidden="1">'7.2)c)'!$B$20</definedName>
    <definedName name="solver_lhs2" localSheetId="3" hidden="1">'7.3)'!$B$16:$B$18</definedName>
    <definedName name="solver_lhs2" localSheetId="4" hidden="1">'7.4)'!$B$18:$B$20</definedName>
    <definedName name="solver_lhs2" localSheetId="6" hidden="1">'Case-Motel'!$B$47:$K$47</definedName>
    <definedName name="solver_lhs20" localSheetId="3" hidden="1">'7.3)'!$B$38</definedName>
    <definedName name="solver_lhs20" localSheetId="4" hidden="1">'7.4)'!$B$42</definedName>
    <definedName name="solver_lhs21" localSheetId="3" hidden="1">'7.3)'!$B$39:$B$40</definedName>
    <definedName name="solver_lhs21" localSheetId="4" hidden="1">'7.4)'!$B$43</definedName>
    <definedName name="solver_lhs22" localSheetId="3" hidden="1">'7.3)'!$B$41</definedName>
    <definedName name="solver_lhs22" localSheetId="4" hidden="1">'7.4)'!$B$44</definedName>
    <definedName name="solver_lhs23" localSheetId="3" hidden="1">'7.3)'!$B$42</definedName>
    <definedName name="solver_lhs23" localSheetId="4" hidden="1">'7.4)'!$E$4:$E$10</definedName>
    <definedName name="solver_lhs24" localSheetId="3" hidden="1">'7.3)'!$B$43</definedName>
    <definedName name="solver_lhs24" localSheetId="4" hidden="1">'7.4)'!$G$4:$G$7</definedName>
    <definedName name="solver_lhs25" localSheetId="3" hidden="1">'7.3)'!$E$4:$E$10</definedName>
    <definedName name="solver_lhs25" localSheetId="4" hidden="1">'7.4)'!$G$9:$G$10</definedName>
    <definedName name="solver_lhs26" localSheetId="3" hidden="1">'7.3)'!$G$4:$G$10</definedName>
    <definedName name="solver_lhs26" localSheetId="4" hidden="1">'7.4)'!$L$4:$L$6</definedName>
    <definedName name="solver_lhs27" localSheetId="3" hidden="1">'7.3)'!$J$4:$J$6</definedName>
    <definedName name="solver_lhs27" localSheetId="4" hidden="1">'7.4)'!$L$8:$L$9</definedName>
    <definedName name="solver_lhs28" localSheetId="3" hidden="1">'7.3)'!$J$8:$J$9</definedName>
    <definedName name="solver_lhs29" localSheetId="3" hidden="1">'7.3)'!$L$4:$L$6</definedName>
    <definedName name="solver_lhs3" localSheetId="5" hidden="1">'7.11)'!$AE$2:$AE$46</definedName>
    <definedName name="solver_lhs3" localSheetId="1" hidden="1">'7.2)b)'!$F$3:$F$10</definedName>
    <definedName name="solver_lhs3" localSheetId="2" hidden="1">'7.2)c)'!$B$21</definedName>
    <definedName name="solver_lhs3" localSheetId="3" hidden="1">'7.3)'!$B$19:$B$21</definedName>
    <definedName name="solver_lhs3" localSheetId="4" hidden="1">'7.4)'!$B$21:$B$23</definedName>
    <definedName name="solver_lhs3" localSheetId="6" hidden="1">'Case-Motel'!$M$23:$M$30</definedName>
    <definedName name="solver_lhs30" localSheetId="3" hidden="1">'7.3)'!$L$8:$L$9</definedName>
    <definedName name="solver_lhs31" localSheetId="3" hidden="1">'7.3)'!$L$4:$L$6</definedName>
    <definedName name="solver_lhs32" localSheetId="3" hidden="1">'7.3)'!$L$8:$L$9</definedName>
    <definedName name="solver_lhs33" localSheetId="3" hidden="1">'7.3)'!$B$23</definedName>
    <definedName name="solver_lhs4" localSheetId="5" hidden="1">'7.11)'!$D$48:$AB$48</definedName>
    <definedName name="solver_lhs4" localSheetId="2" hidden="1">'7.2)c)'!$F$3:$F$10</definedName>
    <definedName name="solver_lhs4" localSheetId="3" hidden="1">'7.3)'!$B$22</definedName>
    <definedName name="solver_lhs4" localSheetId="4" hidden="1">'7.4)'!$B$24</definedName>
    <definedName name="solver_lhs4" localSheetId="6" hidden="1">'Case-Motel'!$M$34:$M$44</definedName>
    <definedName name="solver_lhs5" localSheetId="3" hidden="1">'7.3)'!$B$23</definedName>
    <definedName name="solver_lhs5" localSheetId="4" hidden="1">'7.4)'!$B$25</definedName>
    <definedName name="solver_lhs6" localSheetId="3" hidden="1">'7.3)'!$B$24</definedName>
    <definedName name="solver_lhs6" localSheetId="4" hidden="1">'7.4)'!$B$26</definedName>
    <definedName name="solver_lhs7" localSheetId="3" hidden="1">'7.3)'!$B$25</definedName>
    <definedName name="solver_lhs7" localSheetId="4" hidden="1">'7.4)'!$B$27</definedName>
    <definedName name="solver_lhs8" localSheetId="3" hidden="1">'7.3)'!$B$26</definedName>
    <definedName name="solver_lhs8" localSheetId="4" hidden="1">'7.4)'!$B$28</definedName>
    <definedName name="solver_lhs9" localSheetId="3" hidden="1">'7.3)'!$B$27</definedName>
    <definedName name="solver_lhs9" localSheetId="4" hidden="1">'7.4)'!$B$29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um" localSheetId="5" hidden="1">4</definedName>
    <definedName name="solver_num" localSheetId="0" hidden="1">2</definedName>
    <definedName name="solver_num" localSheetId="1" hidden="1">3</definedName>
    <definedName name="solver_num" localSheetId="2" hidden="1">4</definedName>
    <definedName name="solver_num" localSheetId="3" hidden="1">30</definedName>
    <definedName name="solver_num" localSheetId="4" hidden="1">27</definedName>
    <definedName name="solver_num" localSheetId="6" hidden="1">4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opt" localSheetId="5" hidden="1">'7.11)'!$C$50</definedName>
    <definedName name="solver_opt" localSheetId="0" hidden="1">'7.2)a)'!$B$12</definedName>
    <definedName name="solver_opt" localSheetId="1" hidden="1">'7.2)b)'!$B$12</definedName>
    <definedName name="solver_opt" localSheetId="2" hidden="1">'7.2)c)'!$B$12</definedName>
    <definedName name="solver_opt" localSheetId="3" hidden="1">'7.3)'!$B$12</definedName>
    <definedName name="solver_opt" localSheetId="4" hidden="1">'7.4)'!$B$12</definedName>
    <definedName name="solver_opt" localSheetId="6" hidden="1">'Case-Motel'!$L$10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rbv" localSheetId="5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6" hidden="1">1</definedName>
    <definedName name="solver_rel1" localSheetId="5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6" hidden="1">5</definedName>
    <definedName name="solver_rel10" localSheetId="3" hidden="1">2</definedName>
    <definedName name="solver_rel10" localSheetId="4" hidden="1">2</definedName>
    <definedName name="solver_rel11" localSheetId="3" hidden="1">1</definedName>
    <definedName name="solver_rel11" localSheetId="4" hidden="1">1</definedName>
    <definedName name="solver_rel12" localSheetId="3" hidden="1">3</definedName>
    <definedName name="solver_rel12" localSheetId="4" hidden="1">3</definedName>
    <definedName name="solver_rel13" localSheetId="3" hidden="1">1</definedName>
    <definedName name="solver_rel13" localSheetId="4" hidden="1">1</definedName>
    <definedName name="solver_rel14" localSheetId="3" hidden="1">2</definedName>
    <definedName name="solver_rel14" localSheetId="4" hidden="1">2</definedName>
    <definedName name="solver_rel15" localSheetId="3" hidden="1">1</definedName>
    <definedName name="solver_rel15" localSheetId="4" hidden="1">1</definedName>
    <definedName name="solver_rel16" localSheetId="3" hidden="1">2</definedName>
    <definedName name="solver_rel16" localSheetId="4" hidden="1">3</definedName>
    <definedName name="solver_rel17" localSheetId="3" hidden="1">1</definedName>
    <definedName name="solver_rel17" localSheetId="4" hidden="1">1</definedName>
    <definedName name="solver_rel18" localSheetId="3" hidden="1">3</definedName>
    <definedName name="solver_rel18" localSheetId="4" hidden="1">3</definedName>
    <definedName name="solver_rel19" localSheetId="3" hidden="1">1</definedName>
    <definedName name="solver_rel19" localSheetId="4" hidden="1">1</definedName>
    <definedName name="solver_rel2" localSheetId="5" hidden="1">1</definedName>
    <definedName name="solver_rel2" localSheetId="0" hidden="1">5</definedName>
    <definedName name="solver_rel2" localSheetId="1" hidden="1">1</definedName>
    <definedName name="solver_rel2" localSheetId="2" hidden="1">1</definedName>
    <definedName name="solver_rel2" localSheetId="3" hidden="1">2</definedName>
    <definedName name="solver_rel2" localSheetId="4" hidden="1">2</definedName>
    <definedName name="solver_rel2" localSheetId="6" hidden="1">1</definedName>
    <definedName name="solver_rel20" localSheetId="3" hidden="1">3</definedName>
    <definedName name="solver_rel20" localSheetId="4" hidden="1">3</definedName>
    <definedName name="solver_rel21" localSheetId="3" hidden="1">1</definedName>
    <definedName name="solver_rel21" localSheetId="4" hidden="1">1</definedName>
    <definedName name="solver_rel22" localSheetId="3" hidden="1">3</definedName>
    <definedName name="solver_rel22" localSheetId="4" hidden="1">2</definedName>
    <definedName name="solver_rel23" localSheetId="3" hidden="1">1</definedName>
    <definedName name="solver_rel23" localSheetId="4" hidden="1">4</definedName>
    <definedName name="solver_rel24" localSheetId="3" hidden="1">2</definedName>
    <definedName name="solver_rel24" localSheetId="4" hidden="1">5</definedName>
    <definedName name="solver_rel25" localSheetId="3" hidden="1">4</definedName>
    <definedName name="solver_rel25" localSheetId="4" hidden="1">5</definedName>
    <definedName name="solver_rel26" localSheetId="3" hidden="1">5</definedName>
    <definedName name="solver_rel26" localSheetId="4" hidden="1">5</definedName>
    <definedName name="solver_rel27" localSheetId="3" hidden="1">4</definedName>
    <definedName name="solver_rel27" localSheetId="4" hidden="1">5</definedName>
    <definedName name="solver_rel28" localSheetId="3" hidden="1">4</definedName>
    <definedName name="solver_rel29" localSheetId="3" hidden="1">5</definedName>
    <definedName name="solver_rel3" localSheetId="5" hidden="1">5</definedName>
    <definedName name="solver_rel3" localSheetId="1" hidden="1">5</definedName>
    <definedName name="solver_rel3" localSheetId="2" hidden="1">3</definedName>
    <definedName name="solver_rel3" localSheetId="3" hidden="1">1</definedName>
    <definedName name="solver_rel3" localSheetId="4" hidden="1">1</definedName>
    <definedName name="solver_rel3" localSheetId="6" hidden="1">1</definedName>
    <definedName name="solver_rel30" localSheetId="3" hidden="1">5</definedName>
    <definedName name="solver_rel31" localSheetId="3" hidden="1">5</definedName>
    <definedName name="solver_rel32" localSheetId="3" hidden="1">5</definedName>
    <definedName name="solver_rel33" localSheetId="3" hidden="1">1</definedName>
    <definedName name="solver_rel4" localSheetId="5" hidden="1">5</definedName>
    <definedName name="solver_rel4" localSheetId="2" hidden="1">5</definedName>
    <definedName name="solver_rel4" localSheetId="3" hidden="1">3</definedName>
    <definedName name="solver_rel4" localSheetId="4" hidden="1">3</definedName>
    <definedName name="solver_rel4" localSheetId="6" hidden="1">1</definedName>
    <definedName name="solver_rel5" localSheetId="3" hidden="1">1</definedName>
    <definedName name="solver_rel5" localSheetId="4" hidden="1">1</definedName>
    <definedName name="solver_rel6" localSheetId="3" hidden="1">2</definedName>
    <definedName name="solver_rel6" localSheetId="4" hidden="1">2</definedName>
    <definedName name="solver_rel7" localSheetId="3" hidden="1">1</definedName>
    <definedName name="solver_rel7" localSheetId="4" hidden="1">1</definedName>
    <definedName name="solver_rel8" localSheetId="3" hidden="1">3</definedName>
    <definedName name="solver_rel8" localSheetId="4" hidden="1">3</definedName>
    <definedName name="solver_rel9" localSheetId="3" hidden="1">1</definedName>
    <definedName name="solver_rel9" localSheetId="4" hidden="1">1</definedName>
    <definedName name="solver_rhs1" localSheetId="5" hidden="1">'7.11)'!$AE$48</definedName>
    <definedName name="solver_rhs1" localSheetId="0" hidden="1">'7.2)a)'!$B$18:$C$18</definedName>
    <definedName name="solver_rhs1" localSheetId="1" hidden="1">'7.2)b)'!$B$18:$C$18</definedName>
    <definedName name="solver_rhs1" localSheetId="2" hidden="1">'7.2)c)'!$B$18:$C$18</definedName>
    <definedName name="solver_rhs1" localSheetId="3" hidden="1">'7.3)'!$D$15</definedName>
    <definedName name="solver_rhs1" localSheetId="4" hidden="1">'7.4)'!$D$17</definedName>
    <definedName name="solver_rhs1" localSheetId="6" hidden="1">binary</definedName>
    <definedName name="solver_rhs10" localSheetId="3" hidden="1">'7.3)'!$D$28</definedName>
    <definedName name="solver_rhs10" localSheetId="4" hidden="1">'7.4)'!$D$30</definedName>
    <definedName name="solver_rhs11" localSheetId="3" hidden="1">'7.3)'!$D$29</definedName>
    <definedName name="solver_rhs11" localSheetId="4" hidden="1">'7.4)'!$D$31</definedName>
    <definedName name="solver_rhs12" localSheetId="3" hidden="1">'7.3)'!$D$30</definedName>
    <definedName name="solver_rhs12" localSheetId="4" hidden="1">'7.4)'!$D$32</definedName>
    <definedName name="solver_rhs13" localSheetId="3" hidden="1">'7.3)'!$D$31</definedName>
    <definedName name="solver_rhs13" localSheetId="4" hidden="1">'7.4)'!$D$33</definedName>
    <definedName name="solver_rhs14" localSheetId="3" hidden="1">'7.3)'!$D$32</definedName>
    <definedName name="solver_rhs14" localSheetId="4" hidden="1">'7.4)'!$D$34</definedName>
    <definedName name="solver_rhs15" localSheetId="3" hidden="1">'7.3)'!$D$33</definedName>
    <definedName name="solver_rhs15" localSheetId="4" hidden="1">'7.4)'!$D$35</definedName>
    <definedName name="solver_rhs16" localSheetId="3" hidden="1">'7.3)'!$D$34</definedName>
    <definedName name="solver_rhs16" localSheetId="4" hidden="1">'7.4)'!$D$36:$D$37</definedName>
    <definedName name="solver_rhs17" localSheetId="3" hidden="1">'7.3)'!$D$35</definedName>
    <definedName name="solver_rhs17" localSheetId="4" hidden="1">'7.4)'!$D$38</definedName>
    <definedName name="solver_rhs18" localSheetId="3" hidden="1">'7.3)'!$D$36</definedName>
    <definedName name="solver_rhs18" localSheetId="4" hidden="1">'7.4)'!$D$39</definedName>
    <definedName name="solver_rhs19" localSheetId="3" hidden="1">'7.3)'!$D$37</definedName>
    <definedName name="solver_rhs19" localSheetId="4" hidden="1">'7.4)'!$D$40:$D$41</definedName>
    <definedName name="solver_rhs2" localSheetId="5" hidden="1">'7.11)'!$AC$2:$AC$46</definedName>
    <definedName name="solver_rhs2" localSheetId="0" hidden="1">binary</definedName>
    <definedName name="solver_rhs2" localSheetId="1" hidden="1">'7.2)b)'!$D$20</definedName>
    <definedName name="solver_rhs2" localSheetId="2" hidden="1">'7.2)c)'!$D$20</definedName>
    <definedName name="solver_rhs2" localSheetId="3" hidden="1">'7.3)'!$D$16:$D$18</definedName>
    <definedName name="solver_rhs2" localSheetId="4" hidden="1">'7.4)'!$D$18:$D$20</definedName>
    <definedName name="solver_rhs2" localSheetId="6" hidden="1">'Case-Motel'!$B$49:$K$49</definedName>
    <definedName name="solver_rhs20" localSheetId="3" hidden="1">'7.3)'!$D$38</definedName>
    <definedName name="solver_rhs20" localSheetId="4" hidden="1">'7.4)'!$D$42</definedName>
    <definedName name="solver_rhs21" localSheetId="3" hidden="1">'7.3)'!$D$39:$D$40</definedName>
    <definedName name="solver_rhs21" localSheetId="4" hidden="1">'7.4)'!$D$43</definedName>
    <definedName name="solver_rhs22" localSheetId="3" hidden="1">'7.3)'!$D$41</definedName>
    <definedName name="solver_rhs22" localSheetId="4" hidden="1">'7.4)'!$D$44</definedName>
    <definedName name="solver_rhs23" localSheetId="3" hidden="1">'7.3)'!$D$42</definedName>
    <definedName name="solver_rhs23" localSheetId="4" hidden="1">integer</definedName>
    <definedName name="solver_rhs24" localSheetId="3" hidden="1">'7.3)'!$D$43</definedName>
    <definedName name="solver_rhs24" localSheetId="4" hidden="1">binary</definedName>
    <definedName name="solver_rhs25" localSheetId="3" hidden="1">integer</definedName>
    <definedName name="solver_rhs25" localSheetId="4" hidden="1">binary</definedName>
    <definedName name="solver_rhs26" localSheetId="3" hidden="1">binary</definedName>
    <definedName name="solver_rhs26" localSheetId="4" hidden="1">binary</definedName>
    <definedName name="solver_rhs27" localSheetId="3" hidden="1">integer</definedName>
    <definedName name="solver_rhs27" localSheetId="4" hidden="1">binary</definedName>
    <definedName name="solver_rhs28" localSheetId="3" hidden="1">integer</definedName>
    <definedName name="solver_rhs29" localSheetId="3" hidden="1">binary</definedName>
    <definedName name="solver_rhs3" localSheetId="5" hidden="1">binary</definedName>
    <definedName name="solver_rhs3" localSheetId="1" hidden="1">binary</definedName>
    <definedName name="solver_rhs3" localSheetId="2" hidden="1">'7.2)c)'!$D$21</definedName>
    <definedName name="solver_rhs3" localSheetId="3" hidden="1">'7.3)'!$D$19:$D$21</definedName>
    <definedName name="solver_rhs3" localSheetId="4" hidden="1">'7.4)'!$D$21:$D$23</definedName>
    <definedName name="solver_rhs3" localSheetId="6" hidden="1">'Case-Motel'!$O$23:$O$30</definedName>
    <definedName name="solver_rhs30" localSheetId="3" hidden="1">binary</definedName>
    <definedName name="solver_rhs31" localSheetId="3" hidden="1">binary</definedName>
    <definedName name="solver_rhs32" localSheetId="3" hidden="1">binary</definedName>
    <definedName name="solver_rhs33" localSheetId="3" hidden="1">'7.3)'!$D$23</definedName>
    <definedName name="solver_rhs4" localSheetId="5" hidden="1">binary</definedName>
    <definedName name="solver_rhs4" localSheetId="2" hidden="1">binary</definedName>
    <definedName name="solver_rhs4" localSheetId="3" hidden="1">'7.3)'!$D$22</definedName>
    <definedName name="solver_rhs4" localSheetId="4" hidden="1">'7.4)'!$D$24</definedName>
    <definedName name="solver_rhs4" localSheetId="6" hidden="1">'Case-Motel'!$O$34:$O$44</definedName>
    <definedName name="solver_rhs5" localSheetId="3" hidden="1">'7.3)'!$D$23</definedName>
    <definedName name="solver_rhs5" localSheetId="4" hidden="1">'7.4)'!$D$25</definedName>
    <definedName name="solver_rhs6" localSheetId="3" hidden="1">'7.3)'!$D$24</definedName>
    <definedName name="solver_rhs6" localSheetId="4" hidden="1">'7.4)'!$D$26</definedName>
    <definedName name="solver_rhs7" localSheetId="3" hidden="1">'7.3)'!$D$25</definedName>
    <definedName name="solver_rhs7" localSheetId="4" hidden="1">'7.4)'!$D$27</definedName>
    <definedName name="solver_rhs8" localSheetId="3" hidden="1">'7.3)'!$D$26</definedName>
    <definedName name="solver_rhs8" localSheetId="4" hidden="1">'7.4)'!$D$28</definedName>
    <definedName name="solver_rhs9" localSheetId="3" hidden="1">'7.3)'!$D$27</definedName>
    <definedName name="solver_rhs9" localSheetId="4" hidden="1">'7.4)'!$D$29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scl" localSheetId="5" hidden="1">2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6" hidden="1">1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yp" localSheetId="5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typ" localSheetId="6" hidden="1">1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1" l="1"/>
  <c r="AC48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C46" i="11"/>
  <c r="AC45" i="11"/>
  <c r="AC44" i="11"/>
  <c r="AC43" i="11"/>
  <c r="AC42" i="11"/>
  <c r="AC41" i="11"/>
  <c r="AC40" i="11"/>
  <c r="AC39" i="11"/>
  <c r="AC38" i="11"/>
  <c r="AC37" i="11"/>
  <c r="AC36" i="11"/>
  <c r="AC35" i="11"/>
  <c r="AC34" i="11"/>
  <c r="AC33" i="11"/>
  <c r="AC32" i="11"/>
  <c r="AC31" i="11"/>
  <c r="AC30" i="11"/>
  <c r="AC29" i="11"/>
  <c r="AC28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C3" i="11"/>
  <c r="AC2" i="11"/>
  <c r="D13" i="9" l="1"/>
  <c r="M44" i="9"/>
  <c r="M43" i="9"/>
  <c r="M42" i="9"/>
  <c r="M41" i="9"/>
  <c r="M40" i="9"/>
  <c r="M39" i="9"/>
  <c r="M38" i="9"/>
  <c r="M37" i="9"/>
  <c r="M36" i="9"/>
  <c r="M35" i="9"/>
  <c r="M34" i="9"/>
  <c r="M30" i="9"/>
  <c r="M29" i="9"/>
  <c r="M28" i="9"/>
  <c r="M27" i="9"/>
  <c r="M26" i="9"/>
  <c r="M25" i="9"/>
  <c r="M24" i="9"/>
  <c r="M23" i="9"/>
  <c r="K19" i="9"/>
  <c r="K47" i="9" s="1"/>
  <c r="J19" i="9"/>
  <c r="J47" i="9" s="1"/>
  <c r="I19" i="9"/>
  <c r="I47" i="9" s="1"/>
  <c r="H19" i="9"/>
  <c r="H47" i="9" s="1"/>
  <c r="G19" i="9"/>
  <c r="G47" i="9" s="1"/>
  <c r="F19" i="9"/>
  <c r="F47" i="9" s="1"/>
  <c r="E19" i="9"/>
  <c r="E47" i="9" s="1"/>
  <c r="D19" i="9"/>
  <c r="D47" i="9" s="1"/>
  <c r="C19" i="9"/>
  <c r="C47" i="9" s="1"/>
  <c r="B19" i="9"/>
  <c r="B47" i="9" s="1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G10" i="9" l="1"/>
  <c r="H10" i="9"/>
  <c r="K10" i="9"/>
  <c r="C10" i="9"/>
  <c r="D10" i="9"/>
  <c r="E10" i="9"/>
  <c r="I10" i="9"/>
  <c r="L9" i="9"/>
  <c r="B10" i="9"/>
  <c r="F10" i="9"/>
  <c r="J10" i="9"/>
  <c r="L8" i="9"/>
  <c r="L10" i="9" l="1"/>
  <c r="B14" i="6" l="1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B36" i="6"/>
  <c r="B35" i="6"/>
  <c r="B34" i="6"/>
  <c r="D33" i="6"/>
  <c r="B33" i="6"/>
  <c r="D32" i="6"/>
  <c r="B32" i="6"/>
  <c r="D31" i="6"/>
  <c r="B31" i="6"/>
  <c r="B30" i="6"/>
  <c r="D29" i="6"/>
  <c r="B29" i="6"/>
  <c r="D28" i="6"/>
  <c r="B28" i="6"/>
  <c r="D27" i="6"/>
  <c r="B27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B17" i="6"/>
  <c r="J11" i="6"/>
  <c r="E11" i="6"/>
  <c r="F10" i="6"/>
  <c r="K9" i="6"/>
  <c r="F9" i="6"/>
  <c r="K8" i="6"/>
  <c r="F8" i="6"/>
  <c r="F7" i="6"/>
  <c r="K6" i="6"/>
  <c r="F6" i="6"/>
  <c r="K5" i="6"/>
  <c r="F5" i="6"/>
  <c r="K4" i="6"/>
  <c r="F4" i="6"/>
  <c r="K11" i="6" l="1"/>
  <c r="D17" i="6"/>
  <c r="F11" i="6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B34" i="5"/>
  <c r="B33" i="5"/>
  <c r="B32" i="5"/>
  <c r="D31" i="5"/>
  <c r="B31" i="5"/>
  <c r="D30" i="5"/>
  <c r="B30" i="5"/>
  <c r="D29" i="5"/>
  <c r="B29" i="5"/>
  <c r="B28" i="5"/>
  <c r="D27" i="5"/>
  <c r="B27" i="5"/>
  <c r="D26" i="5"/>
  <c r="B26" i="5"/>
  <c r="D25" i="5"/>
  <c r="B25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B15" i="5"/>
  <c r="J11" i="5"/>
  <c r="E11" i="5"/>
  <c r="F10" i="5"/>
  <c r="K9" i="5"/>
  <c r="F9" i="5"/>
  <c r="K8" i="5"/>
  <c r="F8" i="5"/>
  <c r="F7" i="5"/>
  <c r="K6" i="5"/>
  <c r="F6" i="5"/>
  <c r="K5" i="5"/>
  <c r="F5" i="5"/>
  <c r="K4" i="5"/>
  <c r="F4" i="5"/>
  <c r="B12" i="6" l="1"/>
  <c r="K11" i="5"/>
  <c r="F11" i="5"/>
  <c r="D15" i="5"/>
  <c r="B12" i="5" l="1"/>
  <c r="B21" i="4" l="1"/>
  <c r="B20" i="4"/>
  <c r="C16" i="4"/>
  <c r="B16" i="4"/>
  <c r="B12" i="4"/>
  <c r="B20" i="3"/>
  <c r="C16" i="3"/>
  <c r="B16" i="3"/>
  <c r="B12" i="3"/>
  <c r="B12" i="1"/>
  <c r="C16" i="1"/>
  <c r="B16" i="1"/>
</calcChain>
</file>

<file path=xl/sharedStrings.xml><?xml version="1.0" encoding="utf-8"?>
<sst xmlns="http://schemas.openxmlformats.org/spreadsheetml/2006/main" count="366" uniqueCount="129">
  <si>
    <t>Project</t>
  </si>
  <si>
    <t>Scientists required</t>
  </si>
  <si>
    <t>Project Selected</t>
  </si>
  <si>
    <t>Used</t>
  </si>
  <si>
    <t>&lt;=</t>
  </si>
  <si>
    <t>Objective Function</t>
  </si>
  <si>
    <t>Availability</t>
  </si>
  <si>
    <t xml:space="preserve">Expense </t>
  </si>
  <si>
    <t xml:space="preserve">Profit </t>
  </si>
  <si>
    <t xml:space="preserve">Constraints </t>
  </si>
  <si>
    <t>Projects selected</t>
  </si>
  <si>
    <t>2,5,6</t>
  </si>
  <si>
    <t>Mutual Exclusive</t>
  </si>
  <si>
    <t>1,2,3,7</t>
  </si>
  <si>
    <t>Consumer Products</t>
  </si>
  <si>
    <t>&gt;=</t>
  </si>
  <si>
    <t>2,6,7</t>
  </si>
  <si>
    <t>Vendor A</t>
  </si>
  <si>
    <t>Vendor B</t>
  </si>
  <si>
    <t>Product</t>
  </si>
  <si>
    <t>Requirements</t>
  </si>
  <si>
    <t>Unit price</t>
  </si>
  <si>
    <t>Volume required</t>
  </si>
  <si>
    <t>Volume ordered</t>
  </si>
  <si>
    <t>Total price</t>
  </si>
  <si>
    <t>Binary constraint</t>
  </si>
  <si>
    <t>0-250</t>
  </si>
  <si>
    <t>0-300</t>
  </si>
  <si>
    <t>250-500</t>
  </si>
  <si>
    <t>300-500</t>
  </si>
  <si>
    <t>0-600</t>
  </si>
  <si>
    <t>0-1000</t>
  </si>
  <si>
    <t>600-1000</t>
  </si>
  <si>
    <t>0-1500</t>
  </si>
  <si>
    <t>1000-2000</t>
  </si>
  <si>
    <t>1500-2500</t>
  </si>
  <si>
    <t>2000-2500</t>
  </si>
  <si>
    <t>Total capacity</t>
  </si>
  <si>
    <t>Constraints</t>
  </si>
  <si>
    <t>Vendor A - 60% constraint</t>
  </si>
  <si>
    <t>Product 1 requirement</t>
  </si>
  <si>
    <t>=</t>
  </si>
  <si>
    <t>Product 2 requirement</t>
  </si>
  <si>
    <t>Product 3 requirement</t>
  </si>
  <si>
    <t>Vendor A capacity</t>
  </si>
  <si>
    <t>Vendor B capacity</t>
  </si>
  <si>
    <t>Product 1 (A11)</t>
  </si>
  <si>
    <t>A12</t>
  </si>
  <si>
    <t>Ya1+Ya2 - 1</t>
  </si>
  <si>
    <t>B11</t>
  </si>
  <si>
    <t>B12</t>
  </si>
  <si>
    <t>Yb1+Yb2 - 1</t>
  </si>
  <si>
    <t>A21</t>
  </si>
  <si>
    <t>A22</t>
  </si>
  <si>
    <t>Ya1+Ya2 - 2</t>
  </si>
  <si>
    <t>B21</t>
  </si>
  <si>
    <t>Ya1+Ya2 - 3</t>
  </si>
  <si>
    <t>A31</t>
  </si>
  <si>
    <t>A32</t>
  </si>
  <si>
    <t>A33</t>
  </si>
  <si>
    <t>B31</t>
  </si>
  <si>
    <t>B32</t>
  </si>
  <si>
    <t>Yb1+Yb2 - 3</t>
  </si>
  <si>
    <t>Impact on optimal purchase plan</t>
  </si>
  <si>
    <t>Objective Function of 7.3)</t>
  </si>
  <si>
    <t>County</t>
  </si>
  <si>
    <t>Population</t>
  </si>
  <si>
    <t>Constraint</t>
  </si>
  <si>
    <t>Decision Variable</t>
  </si>
  <si>
    <t>Abbeville</t>
  </si>
  <si>
    <t>Aiken</t>
  </si>
  <si>
    <t>Allendale</t>
  </si>
  <si>
    <t>Anderson</t>
  </si>
  <si>
    <t>Bamberg</t>
  </si>
  <si>
    <t>Barnwell</t>
  </si>
  <si>
    <t>Beaufort</t>
  </si>
  <si>
    <t>Berkeley</t>
  </si>
  <si>
    <t>Calhoun</t>
  </si>
  <si>
    <t>Cherokee</t>
  </si>
  <si>
    <t>Chester</t>
  </si>
  <si>
    <t>Chesterfield</t>
  </si>
  <si>
    <t>Claredon</t>
  </si>
  <si>
    <t>Colleton</t>
  </si>
  <si>
    <t>Darlington</t>
  </si>
  <si>
    <t>Dillon</t>
  </si>
  <si>
    <t>Dorchester</t>
  </si>
  <si>
    <t>Edgefield</t>
  </si>
  <si>
    <t>Fairfield</t>
  </si>
  <si>
    <t>Florence</t>
  </si>
  <si>
    <t>Georgetown</t>
  </si>
  <si>
    <t>Greenville</t>
  </si>
  <si>
    <t>Greenwood</t>
  </si>
  <si>
    <t>Hampton</t>
  </si>
  <si>
    <t>Horry</t>
  </si>
  <si>
    <t>Jasper</t>
  </si>
  <si>
    <t>Kershaw</t>
  </si>
  <si>
    <t>Lancaster</t>
  </si>
  <si>
    <t>Laurens</t>
  </si>
  <si>
    <t>Lee</t>
  </si>
  <si>
    <t>Lexington</t>
  </si>
  <si>
    <t>Marion</t>
  </si>
  <si>
    <t>Marlboro</t>
  </si>
  <si>
    <t>McCormick</t>
  </si>
  <si>
    <t>Newberry</t>
  </si>
  <si>
    <t>Oconee</t>
  </si>
  <si>
    <t>Orangeburg</t>
  </si>
  <si>
    <t>Pickens</t>
  </si>
  <si>
    <t>Richland</t>
  </si>
  <si>
    <t>Saluda</t>
  </si>
  <si>
    <t>Spartanburg</t>
  </si>
  <si>
    <t>Sumter</t>
  </si>
  <si>
    <t>Union</t>
  </si>
  <si>
    <t>Williamsburg</t>
  </si>
  <si>
    <t>York</t>
  </si>
  <si>
    <t>Population served</t>
  </si>
  <si>
    <t>Establish bases at station 5, 11, 19</t>
  </si>
  <si>
    <t>CE</t>
  </si>
  <si>
    <t>FS</t>
  </si>
  <si>
    <t>Location</t>
  </si>
  <si>
    <t>CE+FS</t>
  </si>
  <si>
    <t>1 CE hotel at a location</t>
  </si>
  <si>
    <t>1 FS hotel at a location</t>
  </si>
  <si>
    <t>CE(Million)</t>
  </si>
  <si>
    <t>FS(Million)</t>
  </si>
  <si>
    <t>Motels to be opened at</t>
  </si>
  <si>
    <t>1,4,7,9</t>
  </si>
  <si>
    <t>2,3,5,6,10</t>
  </si>
  <si>
    <t>Max NPV</t>
  </si>
  <si>
    <t>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</si>
</sst>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164" fontId="5" fillId="3" borderId="1" xfId="1" applyNumberFormat="1" applyFont="1" applyFill="1" applyBorder="1" applyAlignment="1">
      <alignment horizontal="right"/>
    </xf>
    <xf numFmtId="165" fontId="0" fillId="0" borderId="0" xfId="2" applyNumberFormat="1" applyFont="1" applyFill="1"/>
    <xf numFmtId="166" fontId="0" fillId="0" borderId="0" xfId="0" applyNumberFormat="1"/>
    <xf numFmtId="0" fontId="3" fillId="0" borderId="0" xfId="3" applyAlignment="1">
      <alignment horizontal="center"/>
    </xf>
    <xf numFmtId="0" fontId="1" fillId="0" borderId="1" xfId="0" applyFont="1" applyBorder="1"/>
    <xf numFmtId="0" fontId="0" fillId="0" borderId="1" xfId="0" applyBorder="1"/>
    <xf numFmtId="165" fontId="0" fillId="2" borderId="1" xfId="0" applyNumberFormat="1" applyFill="1" applyBorder="1"/>
    <xf numFmtId="0" fontId="8" fillId="3" borderId="1" xfId="0" applyFont="1" applyFill="1" applyBorder="1"/>
    <xf numFmtId="1" fontId="2" fillId="3" borderId="1" xfId="0" applyNumberFormat="1" applyFont="1" applyFill="1" applyBorder="1"/>
    <xf numFmtId="0" fontId="9" fillId="3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8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2" fillId="2" borderId="2" xfId="0" applyFont="1" applyFill="1" applyBorder="1"/>
    <xf numFmtId="165" fontId="0" fillId="0" borderId="1" xfId="2" applyNumberFormat="1" applyFont="1" applyFill="1" applyBorder="1"/>
    <xf numFmtId="165" fontId="2" fillId="2" borderId="2" xfId="0" applyNumberFormat="1" applyFont="1" applyFill="1" applyBorder="1"/>
    <xf numFmtId="165" fontId="0" fillId="0" borderId="1" xfId="0" applyNumberFormat="1" applyBorder="1"/>
  </cellXfs>
  <cellStyles count="4">
    <cellStyle name="Comma" xfId="1" builtinId="3"/>
    <cellStyle name="Currency 2" xfId="2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D20" sqref="D20"/>
    </sheetView>
  </sheetViews>
  <sheetFormatPr defaultRowHeight="14.5" x14ac:dyDescent="0.35"/>
  <cols>
    <col min="1" max="1" width="16.54296875" bestFit="1" customWidth="1"/>
    <col min="2" max="2" width="13.54296875" bestFit="1" customWidth="1"/>
    <col min="3" max="3" width="16.36328125" bestFit="1" customWidth="1"/>
    <col min="4" max="4" width="11.26953125" bestFit="1" customWidth="1"/>
    <col min="6" max="6" width="17.81640625" bestFit="1" customWidth="1"/>
  </cols>
  <sheetData>
    <row r="2" spans="1:6" x14ac:dyDescent="0.35">
      <c r="A2" s="18" t="s">
        <v>0</v>
      </c>
      <c r="B2" s="18" t="s">
        <v>7</v>
      </c>
      <c r="C2" s="18" t="s">
        <v>1</v>
      </c>
      <c r="D2" s="18" t="s">
        <v>8</v>
      </c>
      <c r="F2" s="18" t="s">
        <v>2</v>
      </c>
    </row>
    <row r="3" spans="1:6" x14ac:dyDescent="0.35">
      <c r="A3" s="18">
        <v>1</v>
      </c>
      <c r="B3" s="19">
        <v>60</v>
      </c>
      <c r="C3" s="19">
        <v>7</v>
      </c>
      <c r="D3" s="19">
        <v>36</v>
      </c>
      <c r="F3" s="19">
        <v>0</v>
      </c>
    </row>
    <row r="4" spans="1:6" x14ac:dyDescent="0.35">
      <c r="A4" s="18">
        <v>2</v>
      </c>
      <c r="B4" s="19">
        <v>110</v>
      </c>
      <c r="C4" s="19">
        <v>9</v>
      </c>
      <c r="D4" s="19">
        <v>82</v>
      </c>
      <c r="F4" s="19">
        <v>1</v>
      </c>
    </row>
    <row r="5" spans="1:6" x14ac:dyDescent="0.35">
      <c r="A5" s="18">
        <v>3</v>
      </c>
      <c r="B5" s="19">
        <v>53</v>
      </c>
      <c r="C5" s="19">
        <v>8</v>
      </c>
      <c r="D5" s="19">
        <v>29</v>
      </c>
      <c r="F5" s="19">
        <v>0</v>
      </c>
    </row>
    <row r="6" spans="1:6" x14ac:dyDescent="0.35">
      <c r="A6" s="18">
        <v>4</v>
      </c>
      <c r="B6" s="19">
        <v>47</v>
      </c>
      <c r="C6" s="19">
        <v>4</v>
      </c>
      <c r="D6" s="19">
        <v>16</v>
      </c>
      <c r="F6" s="19">
        <v>0</v>
      </c>
    </row>
    <row r="7" spans="1:6" x14ac:dyDescent="0.35">
      <c r="A7" s="18">
        <v>5</v>
      </c>
      <c r="B7" s="19">
        <v>92</v>
      </c>
      <c r="C7" s="19">
        <v>7</v>
      </c>
      <c r="D7" s="19">
        <v>56</v>
      </c>
      <c r="F7" s="19">
        <v>1</v>
      </c>
    </row>
    <row r="8" spans="1:6" x14ac:dyDescent="0.35">
      <c r="A8" s="18">
        <v>6</v>
      </c>
      <c r="B8" s="19">
        <v>85</v>
      </c>
      <c r="C8" s="19">
        <v>6</v>
      </c>
      <c r="D8" s="19">
        <v>61</v>
      </c>
      <c r="F8" s="19">
        <v>1</v>
      </c>
    </row>
    <row r="9" spans="1:6" x14ac:dyDescent="0.35">
      <c r="A9" s="18">
        <v>7</v>
      </c>
      <c r="B9" s="19">
        <v>73</v>
      </c>
      <c r="C9" s="19">
        <v>8</v>
      </c>
      <c r="D9" s="19">
        <v>48</v>
      </c>
      <c r="F9" s="19">
        <v>0</v>
      </c>
    </row>
    <row r="10" spans="1:6" x14ac:dyDescent="0.35">
      <c r="A10" s="18">
        <v>8</v>
      </c>
      <c r="B10" s="19">
        <v>65</v>
      </c>
      <c r="C10" s="19">
        <v>5</v>
      </c>
      <c r="D10" s="19">
        <v>41</v>
      </c>
      <c r="F10" s="19">
        <v>0</v>
      </c>
    </row>
    <row r="12" spans="1:6" x14ac:dyDescent="0.35">
      <c r="A12" s="2" t="s">
        <v>5</v>
      </c>
      <c r="B12" s="3">
        <f>SUMPRODUCT(D3:D10,F3:F10)*1000</f>
        <v>199000</v>
      </c>
    </row>
    <row r="13" spans="1:6" x14ac:dyDescent="0.35">
      <c r="A13" s="4" t="s">
        <v>10</v>
      </c>
      <c r="B13" s="4" t="s">
        <v>11</v>
      </c>
    </row>
    <row r="15" spans="1:6" x14ac:dyDescent="0.35">
      <c r="A15" s="1" t="s">
        <v>9</v>
      </c>
    </row>
    <row r="16" spans="1:6" x14ac:dyDescent="0.35">
      <c r="A16" s="18" t="s">
        <v>3</v>
      </c>
      <c r="B16" s="19">
        <f>SUMPRODUCT(B3:B10,F3:F10)</f>
        <v>287</v>
      </c>
      <c r="C16" s="19">
        <f>SUMPRODUCT(C3:C10,F3:F10)</f>
        <v>22</v>
      </c>
    </row>
    <row r="17" spans="1:3" x14ac:dyDescent="0.35">
      <c r="A17" s="18"/>
      <c r="B17" s="19" t="s">
        <v>4</v>
      </c>
      <c r="C17" s="19" t="s">
        <v>4</v>
      </c>
    </row>
    <row r="18" spans="1:3" x14ac:dyDescent="0.35">
      <c r="A18" s="18" t="s">
        <v>6</v>
      </c>
      <c r="B18" s="19">
        <v>300</v>
      </c>
      <c r="C18" s="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A20" sqref="A20:D20"/>
    </sheetView>
  </sheetViews>
  <sheetFormatPr defaultRowHeight="14.5" x14ac:dyDescent="0.35"/>
  <cols>
    <col min="1" max="1" width="16.54296875" bestFit="1" customWidth="1"/>
    <col min="2" max="2" width="13.54296875" bestFit="1" customWidth="1"/>
    <col min="3" max="3" width="16.36328125" bestFit="1" customWidth="1"/>
    <col min="4" max="4" width="11.26953125" bestFit="1" customWidth="1"/>
    <col min="6" max="6" width="17.81640625" bestFit="1" customWidth="1"/>
  </cols>
  <sheetData>
    <row r="2" spans="1:6" x14ac:dyDescent="0.35">
      <c r="A2" s="18" t="s">
        <v>0</v>
      </c>
      <c r="B2" s="18" t="s">
        <v>7</v>
      </c>
      <c r="C2" s="18" t="s">
        <v>1</v>
      </c>
      <c r="D2" s="18" t="s">
        <v>8</v>
      </c>
      <c r="F2" s="18" t="s">
        <v>2</v>
      </c>
    </row>
    <row r="3" spans="1:6" x14ac:dyDescent="0.35">
      <c r="A3" s="18">
        <v>1</v>
      </c>
      <c r="B3" s="19">
        <v>60</v>
      </c>
      <c r="C3" s="19">
        <v>7</v>
      </c>
      <c r="D3" s="19">
        <v>36</v>
      </c>
      <c r="F3" s="19">
        <v>1</v>
      </c>
    </row>
    <row r="4" spans="1:6" x14ac:dyDescent="0.35">
      <c r="A4" s="18">
        <v>2</v>
      </c>
      <c r="B4" s="19">
        <v>110</v>
      </c>
      <c r="C4" s="19">
        <v>9</v>
      </c>
      <c r="D4" s="19">
        <v>82</v>
      </c>
      <c r="F4" s="19">
        <v>1</v>
      </c>
    </row>
    <row r="5" spans="1:6" x14ac:dyDescent="0.35">
      <c r="A5" s="18">
        <v>3</v>
      </c>
      <c r="B5" s="19">
        <v>53</v>
      </c>
      <c r="C5" s="19">
        <v>8</v>
      </c>
      <c r="D5" s="19">
        <v>29</v>
      </c>
      <c r="F5" s="19">
        <v>1</v>
      </c>
    </row>
    <row r="6" spans="1:6" x14ac:dyDescent="0.35">
      <c r="A6" s="18">
        <v>4</v>
      </c>
      <c r="B6" s="19">
        <v>47</v>
      </c>
      <c r="C6" s="19">
        <v>4</v>
      </c>
      <c r="D6" s="19">
        <v>16</v>
      </c>
      <c r="F6" s="19">
        <v>0</v>
      </c>
    </row>
    <row r="7" spans="1:6" x14ac:dyDescent="0.35">
      <c r="A7" s="18">
        <v>5</v>
      </c>
      <c r="B7" s="19">
        <v>92</v>
      </c>
      <c r="C7" s="19">
        <v>7</v>
      </c>
      <c r="D7" s="19">
        <v>56</v>
      </c>
      <c r="F7" s="19">
        <v>0</v>
      </c>
    </row>
    <row r="8" spans="1:6" x14ac:dyDescent="0.35">
      <c r="A8" s="18">
        <v>6</v>
      </c>
      <c r="B8" s="19">
        <v>85</v>
      </c>
      <c r="C8" s="19">
        <v>6</v>
      </c>
      <c r="D8" s="19">
        <v>61</v>
      </c>
      <c r="F8" s="19">
        <v>0</v>
      </c>
    </row>
    <row r="9" spans="1:6" x14ac:dyDescent="0.35">
      <c r="A9" s="18">
        <v>7</v>
      </c>
      <c r="B9" s="19">
        <v>73</v>
      </c>
      <c r="C9" s="19">
        <v>8</v>
      </c>
      <c r="D9" s="19">
        <v>48</v>
      </c>
      <c r="F9" s="19">
        <v>1</v>
      </c>
    </row>
    <row r="10" spans="1:6" x14ac:dyDescent="0.35">
      <c r="A10" s="18">
        <v>8</v>
      </c>
      <c r="B10" s="19">
        <v>65</v>
      </c>
      <c r="C10" s="19">
        <v>5</v>
      </c>
      <c r="D10" s="19">
        <v>41</v>
      </c>
      <c r="F10" s="19">
        <v>0</v>
      </c>
    </row>
    <row r="12" spans="1:6" x14ac:dyDescent="0.35">
      <c r="A12" s="2" t="s">
        <v>5</v>
      </c>
      <c r="B12" s="3">
        <f>SUMPRODUCT(D3:D10,F3:F10)*1000</f>
        <v>195000</v>
      </c>
    </row>
    <row r="13" spans="1:6" x14ac:dyDescent="0.35">
      <c r="A13" s="4" t="s">
        <v>10</v>
      </c>
      <c r="B13" s="4" t="s">
        <v>13</v>
      </c>
    </row>
    <row r="15" spans="1:6" x14ac:dyDescent="0.35">
      <c r="A15" s="1" t="s">
        <v>9</v>
      </c>
    </row>
    <row r="16" spans="1:6" x14ac:dyDescent="0.35">
      <c r="A16" s="18" t="s">
        <v>3</v>
      </c>
      <c r="B16" s="19">
        <f>SUMPRODUCT(B3:B10,F3:F10)</f>
        <v>296</v>
      </c>
      <c r="C16" s="19">
        <f>SUMPRODUCT(C3:C10,F3:F10)</f>
        <v>32</v>
      </c>
    </row>
    <row r="17" spans="1:4" x14ac:dyDescent="0.35">
      <c r="A17" s="18"/>
      <c r="B17" s="19" t="s">
        <v>4</v>
      </c>
      <c r="C17" s="19" t="s">
        <v>4</v>
      </c>
    </row>
    <row r="18" spans="1:4" x14ac:dyDescent="0.35">
      <c r="A18" s="18" t="s">
        <v>6</v>
      </c>
      <c r="B18" s="19">
        <v>300</v>
      </c>
      <c r="C18" s="19">
        <v>40</v>
      </c>
    </row>
    <row r="20" spans="1:4" x14ac:dyDescent="0.35">
      <c r="A20" s="18" t="s">
        <v>12</v>
      </c>
      <c r="B20" s="19">
        <f>F4+F7</f>
        <v>1</v>
      </c>
      <c r="C20" s="19" t="s">
        <v>4</v>
      </c>
      <c r="D20" s="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E12" sqref="E12"/>
    </sheetView>
  </sheetViews>
  <sheetFormatPr defaultRowHeight="14.5" x14ac:dyDescent="0.35"/>
  <cols>
    <col min="1" max="1" width="17.453125" bestFit="1" customWidth="1"/>
    <col min="2" max="2" width="13.54296875" bestFit="1" customWidth="1"/>
    <col min="3" max="3" width="16.36328125" bestFit="1" customWidth="1"/>
    <col min="4" max="4" width="11.26953125" bestFit="1" customWidth="1"/>
    <col min="6" max="6" width="17.81640625" bestFit="1" customWidth="1"/>
  </cols>
  <sheetData>
    <row r="2" spans="1:6" x14ac:dyDescent="0.35">
      <c r="A2" s="18" t="s">
        <v>0</v>
      </c>
      <c r="B2" s="18" t="s">
        <v>7</v>
      </c>
      <c r="C2" s="18" t="s">
        <v>1</v>
      </c>
      <c r="D2" s="18" t="s">
        <v>8</v>
      </c>
      <c r="F2" s="18" t="s">
        <v>2</v>
      </c>
    </row>
    <row r="3" spans="1:6" x14ac:dyDescent="0.35">
      <c r="A3" s="18">
        <v>1</v>
      </c>
      <c r="B3" s="19">
        <v>60</v>
      </c>
      <c r="C3" s="19">
        <v>7</v>
      </c>
      <c r="D3" s="19">
        <v>36</v>
      </c>
      <c r="F3" s="19">
        <v>0</v>
      </c>
    </row>
    <row r="4" spans="1:6" x14ac:dyDescent="0.35">
      <c r="A4" s="18">
        <v>2</v>
      </c>
      <c r="B4" s="19">
        <v>110</v>
      </c>
      <c r="C4" s="19">
        <v>9</v>
      </c>
      <c r="D4" s="19">
        <v>82</v>
      </c>
      <c r="F4" s="19">
        <v>1</v>
      </c>
    </row>
    <row r="5" spans="1:6" x14ac:dyDescent="0.35">
      <c r="A5" s="18">
        <v>3</v>
      </c>
      <c r="B5" s="19">
        <v>53</v>
      </c>
      <c r="C5" s="19">
        <v>8</v>
      </c>
      <c r="D5" s="19">
        <v>29</v>
      </c>
      <c r="F5" s="19">
        <v>0</v>
      </c>
    </row>
    <row r="6" spans="1:6" x14ac:dyDescent="0.35">
      <c r="A6" s="18">
        <v>4</v>
      </c>
      <c r="B6" s="19">
        <v>47</v>
      </c>
      <c r="C6" s="19">
        <v>4</v>
      </c>
      <c r="D6" s="19">
        <v>16</v>
      </c>
      <c r="F6" s="19">
        <v>0</v>
      </c>
    </row>
    <row r="7" spans="1:6" x14ac:dyDescent="0.35">
      <c r="A7" s="18">
        <v>5</v>
      </c>
      <c r="B7" s="19">
        <v>92</v>
      </c>
      <c r="C7" s="19">
        <v>7</v>
      </c>
      <c r="D7" s="19">
        <v>56</v>
      </c>
      <c r="F7" s="19">
        <v>0</v>
      </c>
    </row>
    <row r="8" spans="1:6" x14ac:dyDescent="0.35">
      <c r="A8" s="18">
        <v>6</v>
      </c>
      <c r="B8" s="19">
        <v>85</v>
      </c>
      <c r="C8" s="19">
        <v>6</v>
      </c>
      <c r="D8" s="19">
        <v>61</v>
      </c>
      <c r="F8" s="19">
        <v>1</v>
      </c>
    </row>
    <row r="9" spans="1:6" x14ac:dyDescent="0.35">
      <c r="A9" s="18">
        <v>7</v>
      </c>
      <c r="B9" s="19">
        <v>73</v>
      </c>
      <c r="C9" s="19">
        <v>8</v>
      </c>
      <c r="D9" s="19">
        <v>48</v>
      </c>
      <c r="F9" s="19">
        <v>1</v>
      </c>
    </row>
    <row r="10" spans="1:6" x14ac:dyDescent="0.35">
      <c r="A10" s="18">
        <v>8</v>
      </c>
      <c r="B10" s="19">
        <v>65</v>
      </c>
      <c r="C10" s="19">
        <v>5</v>
      </c>
      <c r="D10" s="19">
        <v>41</v>
      </c>
      <c r="F10" s="19">
        <v>0</v>
      </c>
    </row>
    <row r="12" spans="1:6" x14ac:dyDescent="0.35">
      <c r="A12" s="2" t="s">
        <v>5</v>
      </c>
      <c r="B12" s="3">
        <f>SUMPRODUCT(D3:D10,F3:F10)*1000</f>
        <v>191000</v>
      </c>
    </row>
    <row r="13" spans="1:6" x14ac:dyDescent="0.35">
      <c r="A13" s="4" t="s">
        <v>10</v>
      </c>
      <c r="B13" s="4" t="s">
        <v>16</v>
      </c>
    </row>
    <row r="15" spans="1:6" x14ac:dyDescent="0.35">
      <c r="A15" s="1" t="s">
        <v>9</v>
      </c>
    </row>
    <row r="16" spans="1:6" x14ac:dyDescent="0.35">
      <c r="A16" s="18" t="s">
        <v>3</v>
      </c>
      <c r="B16" s="19">
        <f>SUMPRODUCT(B3:B10,F3:F10)</f>
        <v>268</v>
      </c>
      <c r="C16" s="19">
        <f>SUMPRODUCT(C3:C10,F3:F10)</f>
        <v>23</v>
      </c>
    </row>
    <row r="17" spans="1:4" x14ac:dyDescent="0.35">
      <c r="A17" s="18"/>
      <c r="B17" s="19" t="s">
        <v>4</v>
      </c>
      <c r="C17" s="19" t="s">
        <v>4</v>
      </c>
    </row>
    <row r="18" spans="1:4" x14ac:dyDescent="0.35">
      <c r="A18" s="18" t="s">
        <v>6</v>
      </c>
      <c r="B18" s="19">
        <v>300</v>
      </c>
      <c r="C18" s="19">
        <v>40</v>
      </c>
    </row>
    <row r="20" spans="1:4" x14ac:dyDescent="0.35">
      <c r="A20" s="18" t="s">
        <v>12</v>
      </c>
      <c r="B20" s="19">
        <f>F4+F7</f>
        <v>1</v>
      </c>
      <c r="C20" s="19" t="s">
        <v>4</v>
      </c>
      <c r="D20" s="19">
        <v>1</v>
      </c>
    </row>
    <row r="21" spans="1:4" x14ac:dyDescent="0.35">
      <c r="A21" s="18" t="s">
        <v>14</v>
      </c>
      <c r="B21" s="19">
        <f>SUM(F6:F10)</f>
        <v>2</v>
      </c>
      <c r="C21" s="19" t="s">
        <v>15</v>
      </c>
      <c r="D21" s="1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5" workbookViewId="0">
      <selection activeCell="E21" sqref="E21"/>
    </sheetView>
  </sheetViews>
  <sheetFormatPr defaultRowHeight="14.5" x14ac:dyDescent="0.35"/>
  <cols>
    <col min="1" max="1" width="22.6328125" bestFit="1" customWidth="1"/>
    <col min="2" max="2" width="12.54296875" bestFit="1" customWidth="1"/>
    <col min="3" max="3" width="8.90625" bestFit="1" customWidth="1"/>
    <col min="4" max="4" width="15" bestFit="1" customWidth="1"/>
    <col min="5" max="5" width="14.54296875" bestFit="1" customWidth="1"/>
    <col min="6" max="6" width="9.6328125" bestFit="1" customWidth="1"/>
    <col min="7" max="7" width="15.1796875" bestFit="1" customWidth="1"/>
    <col min="8" max="8" width="8.90625" bestFit="1" customWidth="1"/>
    <col min="9" max="9" width="15" bestFit="1" customWidth="1"/>
    <col min="10" max="10" width="14.54296875" bestFit="1" customWidth="1"/>
    <col min="11" max="11" width="9.6328125" bestFit="1" customWidth="1"/>
    <col min="12" max="12" width="15.1796875" bestFit="1" customWidth="1"/>
  </cols>
  <sheetData>
    <row r="2" spans="1:12" x14ac:dyDescent="0.35">
      <c r="C2" s="24" t="s">
        <v>17</v>
      </c>
      <c r="D2" s="24"/>
      <c r="E2" s="24"/>
      <c r="F2" s="24"/>
      <c r="G2" s="24"/>
      <c r="H2" s="24" t="s">
        <v>18</v>
      </c>
      <c r="I2" s="24"/>
      <c r="J2" s="24"/>
      <c r="K2" s="24"/>
      <c r="L2" s="24"/>
    </row>
    <row r="3" spans="1:12" x14ac:dyDescent="0.35">
      <c r="A3" s="18" t="s">
        <v>19</v>
      </c>
      <c r="B3" s="18" t="s">
        <v>20</v>
      </c>
      <c r="C3" s="18" t="s">
        <v>21</v>
      </c>
      <c r="D3" s="18" t="s">
        <v>22</v>
      </c>
      <c r="E3" s="18" t="s">
        <v>23</v>
      </c>
      <c r="F3" s="18" t="s">
        <v>24</v>
      </c>
      <c r="G3" s="18" t="s">
        <v>25</v>
      </c>
      <c r="H3" s="18" t="s">
        <v>21</v>
      </c>
      <c r="I3" s="18" t="s">
        <v>22</v>
      </c>
      <c r="J3" s="18" t="s">
        <v>23</v>
      </c>
      <c r="K3" s="18" t="s">
        <v>24</v>
      </c>
      <c r="L3" s="18" t="s">
        <v>25</v>
      </c>
    </row>
    <row r="4" spans="1:12" x14ac:dyDescent="0.35">
      <c r="A4" s="18">
        <v>1</v>
      </c>
      <c r="B4" s="19">
        <v>500</v>
      </c>
      <c r="C4" s="19">
        <v>225</v>
      </c>
      <c r="D4" s="19" t="s">
        <v>26</v>
      </c>
      <c r="E4" s="19">
        <v>0</v>
      </c>
      <c r="F4" s="19">
        <f>C4*E4</f>
        <v>0</v>
      </c>
      <c r="G4" s="19">
        <v>1</v>
      </c>
      <c r="H4" s="19">
        <v>224</v>
      </c>
      <c r="I4" s="19" t="s">
        <v>27</v>
      </c>
      <c r="J4" s="19">
        <v>0</v>
      </c>
      <c r="K4" s="19">
        <f>H4*J4</f>
        <v>0</v>
      </c>
      <c r="L4" s="19">
        <v>0</v>
      </c>
    </row>
    <row r="5" spans="1:12" x14ac:dyDescent="0.35">
      <c r="A5" s="18"/>
      <c r="B5" s="19"/>
      <c r="C5" s="19">
        <v>220</v>
      </c>
      <c r="D5" s="19" t="s">
        <v>28</v>
      </c>
      <c r="E5" s="19">
        <v>0</v>
      </c>
      <c r="F5" s="19">
        <f t="shared" ref="F5:F10" si="0">C5*E5</f>
        <v>0</v>
      </c>
      <c r="G5" s="19">
        <v>0</v>
      </c>
      <c r="H5" s="19">
        <v>214</v>
      </c>
      <c r="I5" s="19" t="s">
        <v>29</v>
      </c>
      <c r="J5" s="19">
        <v>500</v>
      </c>
      <c r="K5" s="19">
        <f t="shared" ref="K5:K9" si="1">H5*J5</f>
        <v>107000</v>
      </c>
      <c r="L5" s="19">
        <v>1</v>
      </c>
    </row>
    <row r="6" spans="1:12" x14ac:dyDescent="0.35">
      <c r="A6" s="18">
        <v>2</v>
      </c>
      <c r="B6" s="19">
        <v>1000</v>
      </c>
      <c r="C6" s="19">
        <v>124</v>
      </c>
      <c r="D6" s="19" t="s">
        <v>30</v>
      </c>
      <c r="E6" s="19">
        <v>0</v>
      </c>
      <c r="F6" s="19">
        <f t="shared" si="0"/>
        <v>0</v>
      </c>
      <c r="G6" s="19">
        <v>1</v>
      </c>
      <c r="H6" s="19">
        <v>120</v>
      </c>
      <c r="I6" s="19" t="s">
        <v>31</v>
      </c>
      <c r="J6" s="19">
        <v>1000</v>
      </c>
      <c r="K6" s="19">
        <f t="shared" si="1"/>
        <v>120000</v>
      </c>
      <c r="L6" s="19">
        <v>0</v>
      </c>
    </row>
    <row r="7" spans="1:12" x14ac:dyDescent="0.35">
      <c r="A7" s="18"/>
      <c r="B7" s="19"/>
      <c r="C7" s="19">
        <v>115</v>
      </c>
      <c r="D7" s="19" t="s">
        <v>32</v>
      </c>
      <c r="E7" s="19">
        <v>0</v>
      </c>
      <c r="F7" s="19">
        <f t="shared" si="0"/>
        <v>0</v>
      </c>
      <c r="G7" s="19">
        <v>0</v>
      </c>
      <c r="H7" s="19"/>
      <c r="I7" s="19"/>
      <c r="J7" s="19"/>
      <c r="K7" s="19"/>
      <c r="L7" s="19"/>
    </row>
    <row r="8" spans="1:12" x14ac:dyDescent="0.35">
      <c r="A8" s="18">
        <v>3</v>
      </c>
      <c r="B8" s="19">
        <v>2500</v>
      </c>
      <c r="C8" s="19">
        <v>60</v>
      </c>
      <c r="D8" s="19" t="s">
        <v>31</v>
      </c>
      <c r="E8" s="19">
        <v>0</v>
      </c>
      <c r="F8" s="19">
        <f t="shared" si="0"/>
        <v>0</v>
      </c>
      <c r="G8" s="19">
        <v>0</v>
      </c>
      <c r="H8" s="19">
        <v>54</v>
      </c>
      <c r="I8" s="19" t="s">
        <v>33</v>
      </c>
      <c r="J8" s="19">
        <v>100</v>
      </c>
      <c r="K8" s="19">
        <f t="shared" si="1"/>
        <v>5400</v>
      </c>
      <c r="L8" s="19">
        <v>1</v>
      </c>
    </row>
    <row r="9" spans="1:12" x14ac:dyDescent="0.35">
      <c r="A9" s="19"/>
      <c r="B9" s="19"/>
      <c r="C9" s="19">
        <v>56</v>
      </c>
      <c r="D9" s="19" t="s">
        <v>34</v>
      </c>
      <c r="E9" s="19">
        <v>0</v>
      </c>
      <c r="F9" s="19">
        <f t="shared" si="0"/>
        <v>0</v>
      </c>
      <c r="G9" s="19">
        <v>0</v>
      </c>
      <c r="H9" s="19">
        <v>52</v>
      </c>
      <c r="I9" s="19" t="s">
        <v>35</v>
      </c>
      <c r="J9" s="19">
        <v>0</v>
      </c>
      <c r="K9" s="19">
        <f t="shared" si="1"/>
        <v>0</v>
      </c>
      <c r="L9" s="19">
        <v>0</v>
      </c>
    </row>
    <row r="10" spans="1:12" x14ac:dyDescent="0.35">
      <c r="A10" s="19"/>
      <c r="B10" s="19"/>
      <c r="C10" s="19">
        <v>51</v>
      </c>
      <c r="D10" s="19" t="s">
        <v>36</v>
      </c>
      <c r="E10" s="19">
        <v>2400</v>
      </c>
      <c r="F10" s="19">
        <f t="shared" si="0"/>
        <v>122400</v>
      </c>
      <c r="G10" s="19">
        <v>1</v>
      </c>
      <c r="H10" s="19"/>
      <c r="I10" s="19"/>
      <c r="J10" s="19"/>
      <c r="K10" s="19"/>
      <c r="L10" s="19"/>
    </row>
    <row r="11" spans="1:12" x14ac:dyDescent="0.35">
      <c r="A11" s="18" t="s">
        <v>37</v>
      </c>
      <c r="B11" s="19"/>
      <c r="C11" s="19"/>
      <c r="D11" s="19">
        <v>2500</v>
      </c>
      <c r="E11" s="19">
        <f>SUM(E4:E10)</f>
        <v>2400</v>
      </c>
      <c r="F11" s="19">
        <f>SUM(F4:F10)</f>
        <v>122400</v>
      </c>
      <c r="G11" s="19"/>
      <c r="H11" s="19"/>
      <c r="I11" s="19">
        <v>2000</v>
      </c>
      <c r="J11" s="19">
        <f>SUM(J4:J9)</f>
        <v>1600</v>
      </c>
      <c r="K11" s="19">
        <f>SUM(K4:K9)</f>
        <v>232400</v>
      </c>
      <c r="L11" s="19"/>
    </row>
    <row r="12" spans="1:12" x14ac:dyDescent="0.35">
      <c r="A12" s="28" t="s">
        <v>5</v>
      </c>
      <c r="B12" s="29">
        <f>SUM(F11,K11)</f>
        <v>354800</v>
      </c>
    </row>
    <row r="14" spans="1:12" x14ac:dyDescent="0.35">
      <c r="A14" s="1" t="s">
        <v>38</v>
      </c>
    </row>
    <row r="15" spans="1:12" x14ac:dyDescent="0.35">
      <c r="A15" s="19" t="s">
        <v>39</v>
      </c>
      <c r="B15" s="19">
        <f>SUM(E4:E10)</f>
        <v>2400</v>
      </c>
      <c r="C15" s="19" t="s">
        <v>4</v>
      </c>
      <c r="D15" s="19">
        <f>0.6*(E11+J11)</f>
        <v>2400</v>
      </c>
    </row>
    <row r="16" spans="1:12" x14ac:dyDescent="0.35">
      <c r="A16" s="19" t="s">
        <v>40</v>
      </c>
      <c r="B16" s="19">
        <f>SUM(E4:E5,J4:J5)</f>
        <v>500</v>
      </c>
      <c r="C16" s="19" t="s">
        <v>41</v>
      </c>
      <c r="D16" s="19">
        <f>B4</f>
        <v>500</v>
      </c>
    </row>
    <row r="17" spans="1:4" x14ac:dyDescent="0.35">
      <c r="A17" s="19" t="s">
        <v>42</v>
      </c>
      <c r="B17" s="19">
        <f>SUM(E6:E7,J6)</f>
        <v>1000</v>
      </c>
      <c r="C17" s="19" t="s">
        <v>41</v>
      </c>
      <c r="D17" s="19">
        <f>B6</f>
        <v>1000</v>
      </c>
    </row>
    <row r="18" spans="1:4" x14ac:dyDescent="0.35">
      <c r="A18" s="19" t="s">
        <v>43</v>
      </c>
      <c r="B18" s="19">
        <f>SUM(E8:E10,J8:J9)</f>
        <v>2500</v>
      </c>
      <c r="C18" s="19" t="s">
        <v>41</v>
      </c>
      <c r="D18" s="19">
        <f>B8</f>
        <v>2500</v>
      </c>
    </row>
    <row r="19" spans="1:4" x14ac:dyDescent="0.35">
      <c r="A19" s="19" t="s">
        <v>44</v>
      </c>
      <c r="B19" s="19">
        <f>SUM(E4:E10)</f>
        <v>2400</v>
      </c>
      <c r="C19" s="19" t="s">
        <v>4</v>
      </c>
      <c r="D19" s="19">
        <f>D11</f>
        <v>2500</v>
      </c>
    </row>
    <row r="20" spans="1:4" x14ac:dyDescent="0.35">
      <c r="A20" s="19" t="s">
        <v>45</v>
      </c>
      <c r="B20" s="19">
        <f>SUM(J4:J5,J6,J8:J9)</f>
        <v>1600</v>
      </c>
      <c r="C20" s="19" t="s">
        <v>4</v>
      </c>
      <c r="D20" s="19">
        <f>I11</f>
        <v>2000</v>
      </c>
    </row>
    <row r="21" spans="1:4" x14ac:dyDescent="0.35">
      <c r="A21" s="19" t="s">
        <v>46</v>
      </c>
      <c r="B21" s="19">
        <f>E4</f>
        <v>0</v>
      </c>
      <c r="C21" s="19" t="s">
        <v>4</v>
      </c>
      <c r="D21" s="19">
        <f>250*G4</f>
        <v>250</v>
      </c>
    </row>
    <row r="22" spans="1:4" x14ac:dyDescent="0.35">
      <c r="A22" s="19" t="s">
        <v>47</v>
      </c>
      <c r="B22" s="19">
        <f>E5</f>
        <v>0</v>
      </c>
      <c r="C22" s="19" t="s">
        <v>15</v>
      </c>
      <c r="D22" s="19">
        <f>250*G5</f>
        <v>0</v>
      </c>
    </row>
    <row r="23" spans="1:4" x14ac:dyDescent="0.35">
      <c r="A23" s="19" t="s">
        <v>47</v>
      </c>
      <c r="B23" s="19">
        <f>E5</f>
        <v>0</v>
      </c>
      <c r="C23" s="19" t="s">
        <v>4</v>
      </c>
      <c r="D23" s="19">
        <f>500*G5</f>
        <v>0</v>
      </c>
    </row>
    <row r="24" spans="1:4" x14ac:dyDescent="0.35">
      <c r="A24" s="19" t="s">
        <v>48</v>
      </c>
      <c r="B24" s="19">
        <f>SUM(G4:G5)</f>
        <v>1</v>
      </c>
      <c r="C24" s="19" t="s">
        <v>41</v>
      </c>
      <c r="D24" s="19">
        <v>1</v>
      </c>
    </row>
    <row r="25" spans="1:4" x14ac:dyDescent="0.35">
      <c r="A25" s="19" t="s">
        <v>49</v>
      </c>
      <c r="B25" s="19">
        <f>J4</f>
        <v>0</v>
      </c>
      <c r="C25" s="19" t="s">
        <v>4</v>
      </c>
      <c r="D25" s="19">
        <f>300*L4</f>
        <v>0</v>
      </c>
    </row>
    <row r="26" spans="1:4" x14ac:dyDescent="0.35">
      <c r="A26" s="19" t="s">
        <v>50</v>
      </c>
      <c r="B26" s="19">
        <f>J5</f>
        <v>500</v>
      </c>
      <c r="C26" s="19" t="s">
        <v>15</v>
      </c>
      <c r="D26" s="19">
        <f>301*L5</f>
        <v>301</v>
      </c>
    </row>
    <row r="27" spans="1:4" x14ac:dyDescent="0.35">
      <c r="A27" s="19" t="s">
        <v>50</v>
      </c>
      <c r="B27" s="19">
        <f>J5</f>
        <v>500</v>
      </c>
      <c r="C27" s="19" t="s">
        <v>4</v>
      </c>
      <c r="D27" s="19">
        <f>500*L5</f>
        <v>500</v>
      </c>
    </row>
    <row r="28" spans="1:4" x14ac:dyDescent="0.35">
      <c r="A28" s="19" t="s">
        <v>51</v>
      </c>
      <c r="B28" s="19">
        <f>SUM(L4:L5)</f>
        <v>1</v>
      </c>
      <c r="C28" s="19" t="s">
        <v>41</v>
      </c>
      <c r="D28" s="19">
        <v>1</v>
      </c>
    </row>
    <row r="29" spans="1:4" x14ac:dyDescent="0.35">
      <c r="A29" s="19" t="s">
        <v>52</v>
      </c>
      <c r="B29" s="19">
        <f>E6</f>
        <v>0</v>
      </c>
      <c r="C29" s="19" t="s">
        <v>4</v>
      </c>
      <c r="D29" s="19">
        <f>600*G6</f>
        <v>600</v>
      </c>
    </row>
    <row r="30" spans="1:4" x14ac:dyDescent="0.35">
      <c r="A30" s="19" t="s">
        <v>53</v>
      </c>
      <c r="B30" s="19">
        <f>E7</f>
        <v>0</v>
      </c>
      <c r="C30" s="19" t="s">
        <v>15</v>
      </c>
      <c r="D30" s="19">
        <f>601*G7</f>
        <v>0</v>
      </c>
    </row>
    <row r="31" spans="1:4" x14ac:dyDescent="0.35">
      <c r="A31" s="19" t="s">
        <v>53</v>
      </c>
      <c r="B31" s="19">
        <f>E7</f>
        <v>0</v>
      </c>
      <c r="C31" s="19" t="s">
        <v>4</v>
      </c>
      <c r="D31" s="19">
        <f>1000*G7</f>
        <v>0</v>
      </c>
    </row>
    <row r="32" spans="1:4" x14ac:dyDescent="0.35">
      <c r="A32" s="19" t="s">
        <v>54</v>
      </c>
      <c r="B32" s="19">
        <f>SUM(G6:G7)</f>
        <v>1</v>
      </c>
      <c r="C32" s="19" t="s">
        <v>41</v>
      </c>
      <c r="D32" s="19">
        <v>1</v>
      </c>
    </row>
    <row r="33" spans="1:4" x14ac:dyDescent="0.35">
      <c r="A33" s="19" t="s">
        <v>55</v>
      </c>
      <c r="B33" s="19">
        <f>J6</f>
        <v>1000</v>
      </c>
      <c r="C33" s="19" t="s">
        <v>4</v>
      </c>
      <c r="D33" s="19">
        <v>1000</v>
      </c>
    </row>
    <row r="34" spans="1:4" x14ac:dyDescent="0.35">
      <c r="A34" s="19" t="s">
        <v>56</v>
      </c>
      <c r="B34" s="19">
        <f>SUM(G8:G10)</f>
        <v>1</v>
      </c>
      <c r="C34" s="19" t="s">
        <v>41</v>
      </c>
      <c r="D34" s="19">
        <v>1</v>
      </c>
    </row>
    <row r="35" spans="1:4" x14ac:dyDescent="0.35">
      <c r="A35" s="19" t="s">
        <v>57</v>
      </c>
      <c r="B35" s="19">
        <f>E8</f>
        <v>0</v>
      </c>
      <c r="C35" s="19" t="s">
        <v>4</v>
      </c>
      <c r="D35" s="19">
        <f>1000*G8</f>
        <v>0</v>
      </c>
    </row>
    <row r="36" spans="1:4" x14ac:dyDescent="0.35">
      <c r="A36" s="19" t="s">
        <v>58</v>
      </c>
      <c r="B36" s="19">
        <f>E9</f>
        <v>0</v>
      </c>
      <c r="C36" s="19" t="s">
        <v>15</v>
      </c>
      <c r="D36" s="19">
        <f>1001*G9</f>
        <v>0</v>
      </c>
    </row>
    <row r="37" spans="1:4" x14ac:dyDescent="0.35">
      <c r="A37" s="19" t="s">
        <v>58</v>
      </c>
      <c r="B37" s="19">
        <f>E9</f>
        <v>0</v>
      </c>
      <c r="C37" s="19" t="s">
        <v>4</v>
      </c>
      <c r="D37" s="19">
        <f>2000*G9</f>
        <v>0</v>
      </c>
    </row>
    <row r="38" spans="1:4" x14ac:dyDescent="0.35">
      <c r="A38" s="19" t="s">
        <v>59</v>
      </c>
      <c r="B38" s="19">
        <f>E10</f>
        <v>2400</v>
      </c>
      <c r="C38" s="19" t="s">
        <v>15</v>
      </c>
      <c r="D38" s="19">
        <f>2001*G10</f>
        <v>2001</v>
      </c>
    </row>
    <row r="39" spans="1:4" x14ac:dyDescent="0.35">
      <c r="A39" s="19" t="s">
        <v>59</v>
      </c>
      <c r="B39" s="19">
        <f>E10</f>
        <v>2400</v>
      </c>
      <c r="C39" s="19" t="s">
        <v>4</v>
      </c>
      <c r="D39" s="19">
        <f>2500*G10</f>
        <v>2500</v>
      </c>
    </row>
    <row r="40" spans="1:4" x14ac:dyDescent="0.35">
      <c r="A40" s="19" t="s">
        <v>60</v>
      </c>
      <c r="B40" s="19">
        <f>J8</f>
        <v>100</v>
      </c>
      <c r="C40" s="19" t="s">
        <v>4</v>
      </c>
      <c r="D40" s="19">
        <f>1500*L8</f>
        <v>1500</v>
      </c>
    </row>
    <row r="41" spans="1:4" x14ac:dyDescent="0.35">
      <c r="A41" s="19" t="s">
        <v>60</v>
      </c>
      <c r="B41" s="19">
        <f>J9</f>
        <v>0</v>
      </c>
      <c r="C41" s="19" t="s">
        <v>15</v>
      </c>
      <c r="D41" s="19">
        <f>1501*L9</f>
        <v>0</v>
      </c>
    </row>
    <row r="42" spans="1:4" x14ac:dyDescent="0.35">
      <c r="A42" s="19" t="s">
        <v>61</v>
      </c>
      <c r="B42" s="19">
        <f>J9</f>
        <v>0</v>
      </c>
      <c r="C42" s="19" t="s">
        <v>4</v>
      </c>
      <c r="D42" s="19">
        <f>2500*L9</f>
        <v>0</v>
      </c>
    </row>
    <row r="43" spans="1:4" x14ac:dyDescent="0.35">
      <c r="A43" s="19" t="s">
        <v>62</v>
      </c>
      <c r="B43" s="19">
        <f>SUM(L8:L9)</f>
        <v>1</v>
      </c>
      <c r="C43" s="19" t="s">
        <v>41</v>
      </c>
      <c r="D43" s="19">
        <v>1</v>
      </c>
    </row>
  </sheetData>
  <mergeCells count="2">
    <mergeCell ref="C2:G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5" workbookViewId="0">
      <selection activeCell="A17" sqref="A17:D44"/>
    </sheetView>
  </sheetViews>
  <sheetFormatPr defaultRowHeight="14.5" x14ac:dyDescent="0.35"/>
  <cols>
    <col min="1" max="1" width="28.7265625" bestFit="1" customWidth="1"/>
    <col min="2" max="2" width="12.54296875" bestFit="1" customWidth="1"/>
    <col min="3" max="3" width="8.90625" bestFit="1" customWidth="1"/>
    <col min="4" max="4" width="15" bestFit="1" customWidth="1"/>
    <col min="5" max="5" width="14.54296875" bestFit="1" customWidth="1"/>
    <col min="6" max="6" width="9.6328125" bestFit="1" customWidth="1"/>
    <col min="7" max="7" width="15.1796875" bestFit="1" customWidth="1"/>
    <col min="9" max="9" width="15" bestFit="1" customWidth="1"/>
    <col min="10" max="10" width="14.54296875" bestFit="1" customWidth="1"/>
    <col min="12" max="12" width="15.1796875" bestFit="1" customWidth="1"/>
  </cols>
  <sheetData>
    <row r="2" spans="1:12" x14ac:dyDescent="0.35">
      <c r="C2" s="24" t="s">
        <v>17</v>
      </c>
      <c r="D2" s="24"/>
      <c r="E2" s="24"/>
      <c r="F2" s="24"/>
      <c r="G2" s="24"/>
      <c r="H2" s="24" t="s">
        <v>18</v>
      </c>
      <c r="I2" s="24"/>
      <c r="J2" s="24"/>
      <c r="K2" s="24"/>
      <c r="L2" s="24"/>
    </row>
    <row r="3" spans="1:12" x14ac:dyDescent="0.35">
      <c r="A3" s="18" t="s">
        <v>19</v>
      </c>
      <c r="B3" s="18" t="s">
        <v>20</v>
      </c>
      <c r="C3" s="18" t="s">
        <v>21</v>
      </c>
      <c r="D3" s="18" t="s">
        <v>22</v>
      </c>
      <c r="E3" s="18" t="s">
        <v>23</v>
      </c>
      <c r="F3" s="18" t="s">
        <v>24</v>
      </c>
      <c r="G3" s="18" t="s">
        <v>25</v>
      </c>
      <c r="H3" s="18" t="s">
        <v>21</v>
      </c>
      <c r="I3" s="18" t="s">
        <v>22</v>
      </c>
      <c r="J3" s="18" t="s">
        <v>23</v>
      </c>
      <c r="K3" s="18" t="s">
        <v>24</v>
      </c>
      <c r="L3" s="18" t="s">
        <v>25</v>
      </c>
    </row>
    <row r="4" spans="1:12" x14ac:dyDescent="0.35">
      <c r="A4" s="18">
        <v>1</v>
      </c>
      <c r="B4" s="19">
        <v>500</v>
      </c>
      <c r="C4" s="19">
        <v>225</v>
      </c>
      <c r="D4" s="19" t="s">
        <v>26</v>
      </c>
      <c r="E4" s="19">
        <v>0</v>
      </c>
      <c r="F4" s="19">
        <f>C4*E4</f>
        <v>0</v>
      </c>
      <c r="G4" s="19">
        <v>0</v>
      </c>
      <c r="H4" s="19">
        <v>224</v>
      </c>
      <c r="I4" s="19" t="s">
        <v>27</v>
      </c>
      <c r="J4" s="19">
        <v>0</v>
      </c>
      <c r="K4" s="19">
        <f>H4*J4</f>
        <v>0</v>
      </c>
      <c r="L4" s="19">
        <v>1</v>
      </c>
    </row>
    <row r="5" spans="1:12" x14ac:dyDescent="0.35">
      <c r="A5" s="18"/>
      <c r="B5" s="19"/>
      <c r="C5" s="19">
        <v>220</v>
      </c>
      <c r="D5" s="19" t="s">
        <v>28</v>
      </c>
      <c r="E5" s="19">
        <v>500</v>
      </c>
      <c r="F5" s="19">
        <f t="shared" ref="F5:F8" si="0">C5*E5</f>
        <v>110000</v>
      </c>
      <c r="G5" s="19">
        <v>1</v>
      </c>
      <c r="H5" s="19">
        <v>214</v>
      </c>
      <c r="I5" s="19" t="s">
        <v>29</v>
      </c>
      <c r="J5" s="19">
        <v>3.4106051316484809E-13</v>
      </c>
      <c r="K5" s="19">
        <f t="shared" ref="K5:K9" si="1">H5*J5</f>
        <v>7.2986949817277491E-11</v>
      </c>
      <c r="L5" s="19">
        <v>0</v>
      </c>
    </row>
    <row r="6" spans="1:12" x14ac:dyDescent="0.35">
      <c r="A6" s="18">
        <v>2</v>
      </c>
      <c r="B6" s="19">
        <v>1000</v>
      </c>
      <c r="C6" s="19">
        <v>124</v>
      </c>
      <c r="D6" s="19" t="s">
        <v>30</v>
      </c>
      <c r="E6" s="19">
        <v>0</v>
      </c>
      <c r="F6" s="19">
        <f t="shared" si="0"/>
        <v>0</v>
      </c>
      <c r="G6" s="19">
        <v>0</v>
      </c>
      <c r="H6" s="19">
        <v>120</v>
      </c>
      <c r="I6" s="19" t="s">
        <v>31</v>
      </c>
      <c r="J6" s="19">
        <v>0</v>
      </c>
      <c r="K6" s="19">
        <f t="shared" si="1"/>
        <v>0</v>
      </c>
      <c r="L6" s="19">
        <v>0</v>
      </c>
    </row>
    <row r="7" spans="1:12" x14ac:dyDescent="0.35">
      <c r="A7" s="18"/>
      <c r="B7" s="19"/>
      <c r="C7" s="19">
        <v>115</v>
      </c>
      <c r="D7" s="19" t="s">
        <v>32</v>
      </c>
      <c r="E7" s="19">
        <v>1000</v>
      </c>
      <c r="F7" s="19">
        <f t="shared" si="0"/>
        <v>115000</v>
      </c>
      <c r="G7" s="19">
        <v>1</v>
      </c>
      <c r="H7" s="19"/>
      <c r="I7" s="19"/>
      <c r="J7" s="19"/>
      <c r="K7" s="19"/>
      <c r="L7" s="19"/>
    </row>
    <row r="8" spans="1:12" x14ac:dyDescent="0.35">
      <c r="A8" s="18">
        <v>3</v>
      </c>
      <c r="B8" s="19">
        <v>2500</v>
      </c>
      <c r="C8" s="19">
        <v>60</v>
      </c>
      <c r="D8" s="19" t="s">
        <v>31</v>
      </c>
      <c r="E8" s="19">
        <v>500</v>
      </c>
      <c r="F8" s="19">
        <f t="shared" si="0"/>
        <v>30000</v>
      </c>
      <c r="G8" s="19"/>
      <c r="H8" s="19">
        <v>54</v>
      </c>
      <c r="I8" s="19" t="s">
        <v>33</v>
      </c>
      <c r="J8" s="19">
        <v>0</v>
      </c>
      <c r="K8" s="19">
        <f t="shared" si="1"/>
        <v>0</v>
      </c>
      <c r="L8" s="19">
        <v>0</v>
      </c>
    </row>
    <row r="9" spans="1:12" x14ac:dyDescent="0.35">
      <c r="A9" s="19"/>
      <c r="B9" s="19"/>
      <c r="C9" s="19">
        <v>56</v>
      </c>
      <c r="D9" s="19" t="s">
        <v>34</v>
      </c>
      <c r="E9" s="19">
        <v>0</v>
      </c>
      <c r="F9" s="19">
        <f>C9*E9</f>
        <v>0</v>
      </c>
      <c r="G9" s="19">
        <v>0</v>
      </c>
      <c r="H9" s="19">
        <v>52</v>
      </c>
      <c r="I9" s="19" t="s">
        <v>35</v>
      </c>
      <c r="J9" s="19">
        <v>2000.0000000000005</v>
      </c>
      <c r="K9" s="19">
        <f t="shared" si="1"/>
        <v>104000.00000000003</v>
      </c>
      <c r="L9" s="19">
        <v>1</v>
      </c>
    </row>
    <row r="10" spans="1:12" x14ac:dyDescent="0.35">
      <c r="A10" s="19"/>
      <c r="B10" s="19"/>
      <c r="C10" s="19">
        <v>51</v>
      </c>
      <c r="D10" s="19" t="s">
        <v>36</v>
      </c>
      <c r="E10" s="19">
        <v>0</v>
      </c>
      <c r="F10" s="19">
        <f>C10*E10</f>
        <v>0</v>
      </c>
      <c r="G10" s="19">
        <v>0</v>
      </c>
      <c r="H10" s="19"/>
      <c r="I10" s="19"/>
      <c r="J10" s="19"/>
      <c r="K10" s="19"/>
      <c r="L10" s="19"/>
    </row>
    <row r="11" spans="1:12" x14ac:dyDescent="0.35">
      <c r="A11" s="18" t="s">
        <v>37</v>
      </c>
      <c r="B11" s="19"/>
      <c r="C11" s="19"/>
      <c r="D11" s="19">
        <v>2500</v>
      </c>
      <c r="E11" s="19">
        <f>SUM(E4:E10)</f>
        <v>2000</v>
      </c>
      <c r="F11" s="19">
        <f>SUM(F4:F10)</f>
        <v>255000</v>
      </c>
      <c r="G11" s="19"/>
      <c r="H11" s="19"/>
      <c r="I11" s="19">
        <v>2000</v>
      </c>
      <c r="J11" s="19">
        <f>SUM(J4:J9)</f>
        <v>2000.0000000000009</v>
      </c>
      <c r="K11" s="19">
        <f>SUM(K4:K9)</f>
        <v>104000.0000000001</v>
      </c>
      <c r="L11" s="19"/>
    </row>
    <row r="12" spans="1:12" x14ac:dyDescent="0.35">
      <c r="A12" s="28" t="s">
        <v>5</v>
      </c>
      <c r="B12" s="29">
        <f>SUM(F11,K11)</f>
        <v>359000.00000000012</v>
      </c>
    </row>
    <row r="13" spans="1:12" x14ac:dyDescent="0.35">
      <c r="A13" s="2" t="s">
        <v>64</v>
      </c>
      <c r="B13" s="3">
        <v>354800</v>
      </c>
      <c r="G13" s="25"/>
      <c r="H13" s="25"/>
      <c r="I13" s="25"/>
      <c r="J13" s="25"/>
    </row>
    <row r="14" spans="1:12" x14ac:dyDescent="0.35">
      <c r="A14" s="2" t="s">
        <v>63</v>
      </c>
      <c r="B14" s="4">
        <f>B12-B13</f>
        <v>4200.0000000001164</v>
      </c>
    </row>
    <row r="16" spans="1:12" x14ac:dyDescent="0.35">
      <c r="A16" s="5" t="s">
        <v>38</v>
      </c>
    </row>
    <row r="17" spans="1:4" x14ac:dyDescent="0.35">
      <c r="A17" s="19" t="s">
        <v>39</v>
      </c>
      <c r="B17" s="19">
        <f>SUM(E4:E10)</f>
        <v>2000</v>
      </c>
      <c r="C17" s="19" t="s">
        <v>4</v>
      </c>
      <c r="D17" s="19">
        <f>0.6*(E11+J11)</f>
        <v>2400.0000000000005</v>
      </c>
    </row>
    <row r="18" spans="1:4" x14ac:dyDescent="0.35">
      <c r="A18" s="19" t="s">
        <v>40</v>
      </c>
      <c r="B18" s="19">
        <f>SUM(E4:E5,J4:J5)</f>
        <v>500.00000000000034</v>
      </c>
      <c r="C18" s="19" t="s">
        <v>41</v>
      </c>
      <c r="D18" s="19">
        <f>B4</f>
        <v>500</v>
      </c>
    </row>
    <row r="19" spans="1:4" x14ac:dyDescent="0.35">
      <c r="A19" s="19" t="s">
        <v>42</v>
      </c>
      <c r="B19" s="19">
        <f>SUM(E6:E7,J6)</f>
        <v>1000</v>
      </c>
      <c r="C19" s="19" t="s">
        <v>41</v>
      </c>
      <c r="D19" s="19">
        <f>B6</f>
        <v>1000</v>
      </c>
    </row>
    <row r="20" spans="1:4" x14ac:dyDescent="0.35">
      <c r="A20" s="19" t="s">
        <v>43</v>
      </c>
      <c r="B20" s="19">
        <f>SUM(E8:E10,J8:J9)</f>
        <v>2500.0000000000005</v>
      </c>
      <c r="C20" s="19" t="s">
        <v>41</v>
      </c>
      <c r="D20" s="19">
        <f>B8</f>
        <v>2500</v>
      </c>
    </row>
    <row r="21" spans="1:4" x14ac:dyDescent="0.35">
      <c r="A21" s="19" t="s">
        <v>44</v>
      </c>
      <c r="B21" s="19">
        <f>SUM(E4:E10)</f>
        <v>2000</v>
      </c>
      <c r="C21" s="19" t="s">
        <v>4</v>
      </c>
      <c r="D21" s="19">
        <f>D11</f>
        <v>2500</v>
      </c>
    </row>
    <row r="22" spans="1:4" x14ac:dyDescent="0.35">
      <c r="A22" s="19" t="s">
        <v>45</v>
      </c>
      <c r="B22" s="19">
        <f>SUM(J4:J5,J6,J8:J9)</f>
        <v>2000.0000000000009</v>
      </c>
      <c r="C22" s="19" t="s">
        <v>4</v>
      </c>
      <c r="D22" s="19">
        <f>I11</f>
        <v>2000</v>
      </c>
    </row>
    <row r="23" spans="1:4" x14ac:dyDescent="0.35">
      <c r="A23" s="19" t="s">
        <v>46</v>
      </c>
      <c r="B23" s="19">
        <f>E4</f>
        <v>0</v>
      </c>
      <c r="C23" s="19" t="s">
        <v>4</v>
      </c>
      <c r="D23" s="19">
        <f>250*G4</f>
        <v>0</v>
      </c>
    </row>
    <row r="24" spans="1:4" x14ac:dyDescent="0.35">
      <c r="A24" s="19" t="s">
        <v>47</v>
      </c>
      <c r="B24" s="19">
        <f>E5</f>
        <v>500</v>
      </c>
      <c r="C24" s="19" t="s">
        <v>15</v>
      </c>
      <c r="D24" s="19">
        <f>250*G5</f>
        <v>250</v>
      </c>
    </row>
    <row r="25" spans="1:4" x14ac:dyDescent="0.35">
      <c r="A25" s="19" t="s">
        <v>47</v>
      </c>
      <c r="B25" s="19">
        <f>E5</f>
        <v>500</v>
      </c>
      <c r="C25" s="19" t="s">
        <v>4</v>
      </c>
      <c r="D25" s="19">
        <f>500*G5</f>
        <v>500</v>
      </c>
    </row>
    <row r="26" spans="1:4" x14ac:dyDescent="0.35">
      <c r="A26" s="19" t="s">
        <v>48</v>
      </c>
      <c r="B26" s="19">
        <f>SUM(G4:G5)</f>
        <v>1</v>
      </c>
      <c r="C26" s="19" t="s">
        <v>41</v>
      </c>
      <c r="D26" s="19">
        <v>1</v>
      </c>
    </row>
    <row r="27" spans="1:4" x14ac:dyDescent="0.35">
      <c r="A27" s="19" t="s">
        <v>49</v>
      </c>
      <c r="B27" s="19">
        <f>J4</f>
        <v>0</v>
      </c>
      <c r="C27" s="19" t="s">
        <v>4</v>
      </c>
      <c r="D27" s="19">
        <f>300*L4</f>
        <v>300</v>
      </c>
    </row>
    <row r="28" spans="1:4" x14ac:dyDescent="0.35">
      <c r="A28" s="19" t="s">
        <v>50</v>
      </c>
      <c r="B28" s="19">
        <f>J5</f>
        <v>3.4106051316484809E-13</v>
      </c>
      <c r="C28" s="19" t="s">
        <v>15</v>
      </c>
      <c r="D28" s="19">
        <f>301*L5</f>
        <v>0</v>
      </c>
    </row>
    <row r="29" spans="1:4" x14ac:dyDescent="0.35">
      <c r="A29" s="19" t="s">
        <v>50</v>
      </c>
      <c r="B29" s="19">
        <f>J5</f>
        <v>3.4106051316484809E-13</v>
      </c>
      <c r="C29" s="19" t="s">
        <v>4</v>
      </c>
      <c r="D29" s="19">
        <f>500*L5</f>
        <v>0</v>
      </c>
    </row>
    <row r="30" spans="1:4" x14ac:dyDescent="0.35">
      <c r="A30" s="19" t="s">
        <v>51</v>
      </c>
      <c r="B30" s="19">
        <f>SUM(L4:L5)</f>
        <v>1</v>
      </c>
      <c r="C30" s="19" t="s">
        <v>41</v>
      </c>
      <c r="D30" s="19">
        <v>1</v>
      </c>
    </row>
    <row r="31" spans="1:4" x14ac:dyDescent="0.35">
      <c r="A31" s="19" t="s">
        <v>52</v>
      </c>
      <c r="B31" s="19">
        <f>E6</f>
        <v>0</v>
      </c>
      <c r="C31" s="19" t="s">
        <v>4</v>
      </c>
      <c r="D31" s="19">
        <f>600*G6</f>
        <v>0</v>
      </c>
    </row>
    <row r="32" spans="1:4" x14ac:dyDescent="0.35">
      <c r="A32" s="19" t="s">
        <v>53</v>
      </c>
      <c r="B32" s="19">
        <f>E7</f>
        <v>1000</v>
      </c>
      <c r="C32" s="19" t="s">
        <v>15</v>
      </c>
      <c r="D32" s="19">
        <f>601*G7</f>
        <v>601</v>
      </c>
    </row>
    <row r="33" spans="1:4" x14ac:dyDescent="0.35">
      <c r="A33" s="19" t="s">
        <v>53</v>
      </c>
      <c r="B33" s="19">
        <f>E7</f>
        <v>1000</v>
      </c>
      <c r="C33" s="19" t="s">
        <v>4</v>
      </c>
      <c r="D33" s="19">
        <f>1000*G7</f>
        <v>1000</v>
      </c>
    </row>
    <row r="34" spans="1:4" x14ac:dyDescent="0.35">
      <c r="A34" s="19" t="s">
        <v>54</v>
      </c>
      <c r="B34" s="19">
        <f>SUM(G6:G7)</f>
        <v>1</v>
      </c>
      <c r="C34" s="19" t="s">
        <v>41</v>
      </c>
      <c r="D34" s="19">
        <v>1</v>
      </c>
    </row>
    <row r="35" spans="1:4" x14ac:dyDescent="0.35">
      <c r="A35" s="19" t="s">
        <v>55</v>
      </c>
      <c r="B35" s="19">
        <f>J6</f>
        <v>0</v>
      </c>
      <c r="C35" s="19" t="s">
        <v>4</v>
      </c>
      <c r="D35" s="19">
        <v>1000</v>
      </c>
    </row>
    <row r="36" spans="1:4" x14ac:dyDescent="0.35">
      <c r="A36" s="19" t="s">
        <v>56</v>
      </c>
      <c r="B36" s="19">
        <f>SUM(G9:G10)</f>
        <v>0</v>
      </c>
      <c r="C36" s="19" t="s">
        <v>15</v>
      </c>
      <c r="D36" s="19">
        <v>0</v>
      </c>
    </row>
    <row r="37" spans="1:4" x14ac:dyDescent="0.35">
      <c r="A37" s="19" t="s">
        <v>57</v>
      </c>
      <c r="B37" s="19">
        <f>E8</f>
        <v>500</v>
      </c>
      <c r="C37" s="19" t="s">
        <v>15</v>
      </c>
      <c r="D37" s="19">
        <f>1000*G9</f>
        <v>0</v>
      </c>
    </row>
    <row r="38" spans="1:4" x14ac:dyDescent="0.35">
      <c r="A38" s="19" t="s">
        <v>58</v>
      </c>
      <c r="B38" s="19">
        <f>E9</f>
        <v>0</v>
      </c>
      <c r="C38" s="19" t="s">
        <v>4</v>
      </c>
      <c r="D38" s="19">
        <f>2000*G9</f>
        <v>0</v>
      </c>
    </row>
    <row r="39" spans="1:4" x14ac:dyDescent="0.35">
      <c r="A39" s="19" t="s">
        <v>59</v>
      </c>
      <c r="B39" s="19">
        <f>E9</f>
        <v>0</v>
      </c>
      <c r="C39" s="19" t="s">
        <v>15</v>
      </c>
      <c r="D39" s="19">
        <f>2000*G10</f>
        <v>0</v>
      </c>
    </row>
    <row r="40" spans="1:4" x14ac:dyDescent="0.35">
      <c r="A40" s="19" t="s">
        <v>59</v>
      </c>
      <c r="B40" s="19">
        <f>E10</f>
        <v>0</v>
      </c>
      <c r="C40" s="19" t="s">
        <v>4</v>
      </c>
      <c r="D40" s="19">
        <f>2500*G10</f>
        <v>0</v>
      </c>
    </row>
    <row r="41" spans="1:4" x14ac:dyDescent="0.35">
      <c r="A41" s="19" t="s">
        <v>60</v>
      </c>
      <c r="B41" s="19">
        <f>J8</f>
        <v>0</v>
      </c>
      <c r="C41" s="19" t="s">
        <v>4</v>
      </c>
      <c r="D41" s="19">
        <f>1500*L8</f>
        <v>0</v>
      </c>
    </row>
    <row r="42" spans="1:4" x14ac:dyDescent="0.35">
      <c r="A42" s="19" t="s">
        <v>60</v>
      </c>
      <c r="B42" s="19">
        <f>J9</f>
        <v>2000.0000000000005</v>
      </c>
      <c r="C42" s="19" t="s">
        <v>15</v>
      </c>
      <c r="D42" s="19">
        <f>1501*L9</f>
        <v>1501</v>
      </c>
    </row>
    <row r="43" spans="1:4" x14ac:dyDescent="0.35">
      <c r="A43" s="19" t="s">
        <v>61</v>
      </c>
      <c r="B43" s="19">
        <f>J9</f>
        <v>2000.0000000000005</v>
      </c>
      <c r="C43" s="19" t="s">
        <v>4</v>
      </c>
      <c r="D43" s="19">
        <f>2500*L9</f>
        <v>2500</v>
      </c>
    </row>
    <row r="44" spans="1:4" x14ac:dyDescent="0.35">
      <c r="A44" s="19" t="s">
        <v>62</v>
      </c>
      <c r="B44" s="19">
        <f>SUM(L8:L9)</f>
        <v>1</v>
      </c>
      <c r="C44" s="19" t="s">
        <v>41</v>
      </c>
      <c r="D44" s="19">
        <v>1</v>
      </c>
    </row>
  </sheetData>
  <mergeCells count="3">
    <mergeCell ref="C2:G2"/>
    <mergeCell ref="H2:L2"/>
    <mergeCell ref="G13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opLeftCell="A37" workbookViewId="0">
      <selection activeCell="B55" sqref="B55"/>
    </sheetView>
  </sheetViews>
  <sheetFormatPr defaultRowHeight="14.5" x14ac:dyDescent="0.35"/>
  <cols>
    <col min="2" max="2" width="31.54296875" bestFit="1" customWidth="1"/>
    <col min="3" max="3" width="10.7265625" bestFit="1" customWidth="1"/>
    <col min="29" max="29" width="9.453125" bestFit="1" customWidth="1"/>
    <col min="31" max="31" width="15.1796875" bestFit="1" customWidth="1"/>
  </cols>
  <sheetData>
    <row r="1" spans="1:31" x14ac:dyDescent="0.35">
      <c r="A1" s="23"/>
      <c r="B1" s="11" t="s">
        <v>65</v>
      </c>
      <c r="C1" s="9" t="s">
        <v>66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2">
        <v>18</v>
      </c>
      <c r="V1" s="12">
        <v>19</v>
      </c>
      <c r="W1" s="12">
        <v>20</v>
      </c>
      <c r="X1" s="12">
        <v>21</v>
      </c>
      <c r="Y1" s="12">
        <v>22</v>
      </c>
      <c r="Z1" s="12">
        <v>23</v>
      </c>
      <c r="AA1" s="12">
        <v>24</v>
      </c>
      <c r="AB1" s="12">
        <v>25</v>
      </c>
      <c r="AC1" s="10" t="s">
        <v>67</v>
      </c>
      <c r="AD1" s="10"/>
      <c r="AE1" s="10" t="s">
        <v>68</v>
      </c>
    </row>
    <row r="2" spans="1:31" x14ac:dyDescent="0.35">
      <c r="A2" s="23">
        <v>1</v>
      </c>
      <c r="B2" s="13" t="s">
        <v>69</v>
      </c>
      <c r="C2" s="14">
        <v>93109</v>
      </c>
      <c r="D2" s="7">
        <v>0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1</v>
      </c>
      <c r="K2" s="7">
        <v>1</v>
      </c>
      <c r="L2" s="7">
        <v>0</v>
      </c>
      <c r="M2" s="7">
        <v>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1</v>
      </c>
      <c r="W2" s="7">
        <v>0</v>
      </c>
      <c r="X2" s="7">
        <v>0</v>
      </c>
      <c r="Y2" s="7">
        <v>0</v>
      </c>
      <c r="Z2" s="7">
        <v>1</v>
      </c>
      <c r="AA2" s="7">
        <v>1</v>
      </c>
      <c r="AB2" s="7">
        <v>0</v>
      </c>
      <c r="AC2" s="10">
        <f>SUMPRODUCT($D$48:$AB$48,D2:AB2)</f>
        <v>1</v>
      </c>
      <c r="AD2" s="10" t="s">
        <v>15</v>
      </c>
      <c r="AE2" s="10">
        <v>1</v>
      </c>
    </row>
    <row r="3" spans="1:31" x14ac:dyDescent="0.35">
      <c r="A3" s="23">
        <v>2</v>
      </c>
      <c r="B3" s="13" t="s">
        <v>70</v>
      </c>
      <c r="C3" s="14">
        <v>105481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10">
        <f t="shared" ref="AC3:AC46" si="0">SUMPRODUCT($D$48:$AB$48,D3:AB3)</f>
        <v>1</v>
      </c>
      <c r="AD3" s="10" t="s">
        <v>15</v>
      </c>
      <c r="AE3" s="10">
        <v>1</v>
      </c>
    </row>
    <row r="4" spans="1:31" x14ac:dyDescent="0.35">
      <c r="A4" s="23">
        <v>3</v>
      </c>
      <c r="B4" s="13" t="s">
        <v>71</v>
      </c>
      <c r="C4" s="14">
        <v>69358</v>
      </c>
      <c r="D4" s="7">
        <v>1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7">
        <v>1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10">
        <f t="shared" si="0"/>
        <v>0</v>
      </c>
      <c r="AD4" s="10" t="s">
        <v>15</v>
      </c>
      <c r="AE4" s="10">
        <v>0</v>
      </c>
    </row>
    <row r="5" spans="1:31" x14ac:dyDescent="0.35">
      <c r="A5" s="23">
        <v>4</v>
      </c>
      <c r="B5" s="13" t="s">
        <v>72</v>
      </c>
      <c r="C5" s="14">
        <v>3583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1</v>
      </c>
      <c r="N5" s="7">
        <v>0</v>
      </c>
      <c r="O5" s="7">
        <v>1</v>
      </c>
      <c r="P5" s="7">
        <v>0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0</v>
      </c>
      <c r="Z5" s="7">
        <v>0</v>
      </c>
      <c r="AA5" s="7">
        <v>0</v>
      </c>
      <c r="AB5" s="7">
        <v>0</v>
      </c>
      <c r="AC5" s="10">
        <f t="shared" si="0"/>
        <v>0</v>
      </c>
      <c r="AD5" s="10" t="s">
        <v>15</v>
      </c>
      <c r="AE5" s="10">
        <v>0</v>
      </c>
    </row>
    <row r="6" spans="1:31" x14ac:dyDescent="0.35">
      <c r="A6" s="23">
        <v>5</v>
      </c>
      <c r="B6" s="13" t="s">
        <v>73</v>
      </c>
      <c r="C6" s="14">
        <v>135155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1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0</v>
      </c>
      <c r="AC6" s="10">
        <f t="shared" si="0"/>
        <v>1</v>
      </c>
      <c r="AD6" s="10" t="s">
        <v>15</v>
      </c>
      <c r="AE6" s="10">
        <v>1</v>
      </c>
    </row>
    <row r="7" spans="1:31" x14ac:dyDescent="0.35">
      <c r="A7" s="23">
        <v>6</v>
      </c>
      <c r="B7" s="13" t="s">
        <v>74</v>
      </c>
      <c r="C7" s="14">
        <v>134336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1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10">
        <f t="shared" si="0"/>
        <v>1</v>
      </c>
      <c r="AD7" s="10" t="s">
        <v>15</v>
      </c>
      <c r="AE7" s="10">
        <v>1</v>
      </c>
    </row>
    <row r="8" spans="1:31" x14ac:dyDescent="0.35">
      <c r="A8" s="23">
        <v>7</v>
      </c>
      <c r="B8" s="13" t="s">
        <v>75</v>
      </c>
      <c r="C8" s="14">
        <v>55393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1</v>
      </c>
      <c r="X8" s="7">
        <v>0</v>
      </c>
      <c r="Y8" s="7">
        <v>1</v>
      </c>
      <c r="Z8" s="7">
        <v>0</v>
      </c>
      <c r="AA8" s="7">
        <v>0</v>
      </c>
      <c r="AB8" s="7">
        <v>0</v>
      </c>
      <c r="AC8" s="10">
        <f t="shared" si="0"/>
        <v>1</v>
      </c>
      <c r="AD8" s="10" t="s">
        <v>15</v>
      </c>
      <c r="AE8" s="10">
        <v>1</v>
      </c>
    </row>
    <row r="9" spans="1:31" x14ac:dyDescent="0.35">
      <c r="A9" s="23">
        <v>8</v>
      </c>
      <c r="B9" s="13" t="s">
        <v>76</v>
      </c>
      <c r="C9" s="14">
        <v>91701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0">
        <f t="shared" si="0"/>
        <v>1</v>
      </c>
      <c r="AD9" s="10" t="s">
        <v>15</v>
      </c>
      <c r="AE9" s="10">
        <v>1</v>
      </c>
    </row>
    <row r="10" spans="1:31" x14ac:dyDescent="0.35">
      <c r="A10" s="23">
        <v>9</v>
      </c>
      <c r="B10" s="13" t="s">
        <v>77</v>
      </c>
      <c r="C10" s="14">
        <v>26290</v>
      </c>
      <c r="D10" s="7">
        <v>0</v>
      </c>
      <c r="E10" s="7">
        <v>0</v>
      </c>
      <c r="F10" s="7">
        <v>0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0">
        <f t="shared" si="0"/>
        <v>1</v>
      </c>
      <c r="AD10" s="10" t="s">
        <v>15</v>
      </c>
      <c r="AE10" s="10">
        <v>1</v>
      </c>
    </row>
    <row r="11" spans="1:31" x14ac:dyDescent="0.35">
      <c r="A11" s="23">
        <v>10</v>
      </c>
      <c r="B11" s="13" t="s">
        <v>78</v>
      </c>
      <c r="C11" s="14">
        <v>58751</v>
      </c>
      <c r="D11" s="7">
        <v>1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>
        <v>1</v>
      </c>
      <c r="Z11" s="7">
        <v>0</v>
      </c>
      <c r="AA11" s="7">
        <v>0</v>
      </c>
      <c r="AB11" s="7">
        <v>0</v>
      </c>
      <c r="AC11" s="10">
        <f t="shared" si="0"/>
        <v>0</v>
      </c>
      <c r="AD11" s="10" t="s">
        <v>15</v>
      </c>
      <c r="AE11" s="10">
        <v>0</v>
      </c>
    </row>
    <row r="12" spans="1:31" x14ac:dyDescent="0.35">
      <c r="A12" s="23">
        <v>11</v>
      </c>
      <c r="B12" s="13" t="s">
        <v>79</v>
      </c>
      <c r="C12" s="14">
        <v>80815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v>1</v>
      </c>
      <c r="T12" s="7">
        <v>0</v>
      </c>
      <c r="U12" s="8">
        <v>0</v>
      </c>
      <c r="V12" s="7">
        <v>1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10">
        <f t="shared" si="0"/>
        <v>1</v>
      </c>
      <c r="AD12" s="10" t="s">
        <v>15</v>
      </c>
      <c r="AE12" s="10">
        <v>1</v>
      </c>
    </row>
    <row r="13" spans="1:31" x14ac:dyDescent="0.35">
      <c r="A13" s="23">
        <v>12</v>
      </c>
      <c r="B13" s="13" t="s">
        <v>80</v>
      </c>
      <c r="C13" s="14">
        <v>138362</v>
      </c>
      <c r="D13" s="7">
        <v>0</v>
      </c>
      <c r="E13" s="7">
        <v>0</v>
      </c>
      <c r="F13" s="7">
        <v>1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1</v>
      </c>
      <c r="Q13" s="7">
        <v>1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10">
        <f t="shared" si="0"/>
        <v>0</v>
      </c>
      <c r="AD13" s="10" t="s">
        <v>15</v>
      </c>
      <c r="AE13" s="10">
        <v>0</v>
      </c>
    </row>
    <row r="14" spans="1:31" x14ac:dyDescent="0.35">
      <c r="A14" s="23">
        <v>13</v>
      </c>
      <c r="B14" s="13" t="s">
        <v>81</v>
      </c>
      <c r="C14" s="14">
        <v>3503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1</v>
      </c>
      <c r="K14" s="7">
        <v>0</v>
      </c>
      <c r="L14" s="7">
        <v>0</v>
      </c>
      <c r="M14" s="7">
        <v>1</v>
      </c>
      <c r="N14" s="7">
        <v>0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10">
        <f t="shared" si="0"/>
        <v>0</v>
      </c>
      <c r="AD14" s="10" t="s">
        <v>15</v>
      </c>
      <c r="AE14" s="10">
        <v>0</v>
      </c>
    </row>
    <row r="15" spans="1:31" x14ac:dyDescent="0.35">
      <c r="A15" s="23">
        <v>14</v>
      </c>
      <c r="B15" s="13" t="s">
        <v>82</v>
      </c>
      <c r="C15" s="14">
        <v>28612</v>
      </c>
      <c r="D15" s="7">
        <v>0</v>
      </c>
      <c r="E15" s="7">
        <v>0</v>
      </c>
      <c r="F15" s="7">
        <v>0</v>
      </c>
      <c r="G15" s="7">
        <v>1</v>
      </c>
      <c r="H15" s="7">
        <v>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1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10">
        <f t="shared" si="0"/>
        <v>2</v>
      </c>
      <c r="AD15" s="10" t="s">
        <v>15</v>
      </c>
      <c r="AE15" s="10">
        <v>1</v>
      </c>
    </row>
    <row r="16" spans="1:31" x14ac:dyDescent="0.35">
      <c r="A16" s="23">
        <v>15</v>
      </c>
      <c r="B16" s="13" t="s">
        <v>83</v>
      </c>
      <c r="C16" s="14">
        <v>15303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1</v>
      </c>
      <c r="Y16" s="7">
        <v>0</v>
      </c>
      <c r="Z16" s="7">
        <v>1</v>
      </c>
      <c r="AA16" s="7">
        <v>0</v>
      </c>
      <c r="AB16" s="7">
        <v>1</v>
      </c>
      <c r="AC16" s="10">
        <f t="shared" si="0"/>
        <v>0</v>
      </c>
      <c r="AD16" s="10" t="s">
        <v>15</v>
      </c>
      <c r="AE16" s="10">
        <v>0</v>
      </c>
    </row>
    <row r="17" spans="1:31" x14ac:dyDescent="0.35">
      <c r="A17" s="23">
        <v>16</v>
      </c>
      <c r="B17" s="13" t="s">
        <v>84</v>
      </c>
      <c r="C17" s="14">
        <v>125505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7">
        <v>1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1</v>
      </c>
      <c r="AB17" s="7">
        <v>0</v>
      </c>
      <c r="AC17" s="10">
        <f t="shared" si="0"/>
        <v>1</v>
      </c>
      <c r="AD17" s="10" t="s">
        <v>15</v>
      </c>
      <c r="AE17" s="10">
        <v>1</v>
      </c>
    </row>
    <row r="18" spans="1:31" x14ac:dyDescent="0.35">
      <c r="A18" s="23">
        <v>17</v>
      </c>
      <c r="B18" s="13" t="s">
        <v>85</v>
      </c>
      <c r="C18" s="14">
        <v>163144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1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10">
        <f t="shared" si="0"/>
        <v>1</v>
      </c>
      <c r="AD18" s="10" t="s">
        <v>15</v>
      </c>
      <c r="AE18" s="10">
        <v>1</v>
      </c>
    </row>
    <row r="19" spans="1:31" x14ac:dyDescent="0.35">
      <c r="A19" s="23">
        <v>18</v>
      </c>
      <c r="B19" s="13" t="s">
        <v>86</v>
      </c>
      <c r="C19" s="14">
        <v>10692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1</v>
      </c>
      <c r="R19" s="7">
        <v>0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10">
        <f t="shared" si="0"/>
        <v>1</v>
      </c>
      <c r="AD19" s="10" t="s">
        <v>15</v>
      </c>
      <c r="AE19" s="10">
        <v>1</v>
      </c>
    </row>
    <row r="20" spans="1:31" x14ac:dyDescent="0.35">
      <c r="A20" s="23">
        <v>19</v>
      </c>
      <c r="B20" s="13" t="s">
        <v>87</v>
      </c>
      <c r="C20" s="14">
        <v>100910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10">
        <f t="shared" si="0"/>
        <v>1</v>
      </c>
      <c r="AD20" s="10" t="s">
        <v>15</v>
      </c>
      <c r="AE20" s="10">
        <v>1</v>
      </c>
    </row>
    <row r="21" spans="1:31" x14ac:dyDescent="0.35">
      <c r="A21" s="23">
        <v>20</v>
      </c>
      <c r="B21" s="13" t="s">
        <v>88</v>
      </c>
      <c r="C21" s="14">
        <v>71737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1</v>
      </c>
      <c r="K21" s="7">
        <v>0</v>
      </c>
      <c r="L21" s="7">
        <v>1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1</v>
      </c>
      <c r="Z21" s="7">
        <v>1</v>
      </c>
      <c r="AA21" s="7">
        <v>1</v>
      </c>
      <c r="AB21" s="7">
        <v>0</v>
      </c>
      <c r="AC21" s="10">
        <f t="shared" si="0"/>
        <v>1</v>
      </c>
      <c r="AD21" s="10" t="s">
        <v>15</v>
      </c>
      <c r="AE21" s="10">
        <v>1</v>
      </c>
    </row>
    <row r="22" spans="1:31" x14ac:dyDescent="0.35">
      <c r="A22" s="23">
        <v>21</v>
      </c>
      <c r="B22" s="13" t="s">
        <v>89</v>
      </c>
      <c r="C22" s="14">
        <v>96531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10">
        <f t="shared" si="0"/>
        <v>1</v>
      </c>
      <c r="AD22" s="10" t="s">
        <v>15</v>
      </c>
      <c r="AE22" s="10">
        <v>1</v>
      </c>
    </row>
    <row r="23" spans="1:31" x14ac:dyDescent="0.35">
      <c r="A23" s="23">
        <v>22</v>
      </c>
      <c r="B23" s="13" t="s">
        <v>90</v>
      </c>
      <c r="C23" s="14">
        <v>123314</v>
      </c>
      <c r="D23" s="7">
        <v>0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1</v>
      </c>
      <c r="K23" s="7">
        <v>0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>
        <v>0</v>
      </c>
      <c r="Z23" s="7">
        <v>1</v>
      </c>
      <c r="AA23" s="7">
        <v>0</v>
      </c>
      <c r="AB23" s="7">
        <v>0</v>
      </c>
      <c r="AC23" s="10">
        <f t="shared" si="0"/>
        <v>1</v>
      </c>
      <c r="AD23" s="10" t="s">
        <v>15</v>
      </c>
      <c r="AE23" s="10">
        <v>1</v>
      </c>
    </row>
    <row r="24" spans="1:31" x14ac:dyDescent="0.35">
      <c r="A24" s="23">
        <v>23</v>
      </c>
      <c r="B24" s="13" t="s">
        <v>91</v>
      </c>
      <c r="C24" s="14">
        <v>68294</v>
      </c>
      <c r="D24" s="7">
        <v>1</v>
      </c>
      <c r="E24" s="7">
        <v>0</v>
      </c>
      <c r="F24" s="7">
        <v>0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R24" s="7">
        <v>1</v>
      </c>
      <c r="S24" s="7">
        <v>0</v>
      </c>
      <c r="T24" s="7">
        <v>0</v>
      </c>
      <c r="U24" s="7">
        <v>0</v>
      </c>
      <c r="V24" s="7">
        <v>1</v>
      </c>
      <c r="W24" s="7">
        <v>1</v>
      </c>
      <c r="X24" s="7">
        <v>0</v>
      </c>
      <c r="Y24" s="7">
        <v>1</v>
      </c>
      <c r="Z24" s="7">
        <v>0</v>
      </c>
      <c r="AA24" s="7">
        <v>0</v>
      </c>
      <c r="AB24" s="7">
        <v>0</v>
      </c>
      <c r="AC24" s="10">
        <f t="shared" si="0"/>
        <v>3</v>
      </c>
      <c r="AD24" s="10" t="s">
        <v>15</v>
      </c>
      <c r="AE24" s="10">
        <v>1</v>
      </c>
    </row>
    <row r="25" spans="1:31" x14ac:dyDescent="0.35">
      <c r="A25" s="23">
        <v>24</v>
      </c>
      <c r="B25" s="13" t="s">
        <v>92</v>
      </c>
      <c r="C25" s="14">
        <v>47899</v>
      </c>
      <c r="D25" s="7">
        <v>1</v>
      </c>
      <c r="E25" s="7">
        <v>0</v>
      </c>
      <c r="F25" s="7">
        <v>0</v>
      </c>
      <c r="G25" s="7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1</v>
      </c>
      <c r="Y25" s="7">
        <v>0</v>
      </c>
      <c r="Z25" s="7">
        <v>0</v>
      </c>
      <c r="AA25" s="7">
        <v>0</v>
      </c>
      <c r="AB25" s="7">
        <v>1</v>
      </c>
      <c r="AC25" s="10">
        <f t="shared" si="0"/>
        <v>1</v>
      </c>
      <c r="AD25" s="10" t="s">
        <v>15</v>
      </c>
      <c r="AE25" s="10">
        <v>1</v>
      </c>
    </row>
    <row r="26" spans="1:31" x14ac:dyDescent="0.35">
      <c r="A26" s="23">
        <v>25</v>
      </c>
      <c r="B26" s="13" t="s">
        <v>93</v>
      </c>
      <c r="C26" s="14">
        <v>11904</v>
      </c>
      <c r="D26" s="7">
        <v>0</v>
      </c>
      <c r="E26" s="7">
        <v>1</v>
      </c>
      <c r="F26" s="7">
        <v>1</v>
      </c>
      <c r="G26" s="7">
        <v>1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1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1</v>
      </c>
      <c r="AB26" s="7">
        <v>0</v>
      </c>
      <c r="AC26" s="10">
        <f t="shared" si="0"/>
        <v>1</v>
      </c>
      <c r="AD26" s="10" t="s">
        <v>15</v>
      </c>
      <c r="AE26" s="10">
        <v>1</v>
      </c>
    </row>
    <row r="27" spans="1:31" x14ac:dyDescent="0.35">
      <c r="A27" s="23">
        <v>26</v>
      </c>
      <c r="B27" s="13" t="s">
        <v>94</v>
      </c>
      <c r="C27" s="14">
        <v>162741</v>
      </c>
      <c r="D27" s="7">
        <v>1</v>
      </c>
      <c r="E27" s="7">
        <v>1</v>
      </c>
      <c r="F27" s="7">
        <v>0</v>
      </c>
      <c r="G27" s="7">
        <v>1</v>
      </c>
      <c r="H27" s="7">
        <v>0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10">
        <f t="shared" si="0"/>
        <v>1</v>
      </c>
      <c r="AD27" s="10" t="s">
        <v>15</v>
      </c>
      <c r="AE27" s="10">
        <v>1</v>
      </c>
    </row>
    <row r="28" spans="1:31" x14ac:dyDescent="0.35">
      <c r="A28" s="23">
        <v>27</v>
      </c>
      <c r="B28" s="13" t="s">
        <v>95</v>
      </c>
      <c r="C28" s="14">
        <v>158158</v>
      </c>
      <c r="D28" s="7">
        <v>1</v>
      </c>
      <c r="E28" s="7">
        <v>1</v>
      </c>
      <c r="F28" s="7">
        <v>0</v>
      </c>
      <c r="G28" s="7">
        <v>0</v>
      </c>
      <c r="H28" s="7">
        <v>1</v>
      </c>
      <c r="I28" s="7">
        <v>0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1</v>
      </c>
      <c r="S28" s="7">
        <v>0</v>
      </c>
      <c r="T28" s="7">
        <v>1</v>
      </c>
      <c r="U28" s="7">
        <v>0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10">
        <f t="shared" si="0"/>
        <v>2</v>
      </c>
      <c r="AD28" s="10" t="s">
        <v>15</v>
      </c>
      <c r="AE28" s="10">
        <v>1</v>
      </c>
    </row>
    <row r="29" spans="1:31" x14ac:dyDescent="0.35">
      <c r="A29" s="23">
        <v>28</v>
      </c>
      <c r="B29" s="13" t="s">
        <v>96</v>
      </c>
      <c r="C29" s="14">
        <v>39963</v>
      </c>
      <c r="D29" s="7">
        <v>1</v>
      </c>
      <c r="E29" s="7">
        <v>0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1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1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10">
        <f t="shared" si="0"/>
        <v>0</v>
      </c>
      <c r="AD29" s="10" t="s">
        <v>15</v>
      </c>
      <c r="AE29" s="10">
        <v>0</v>
      </c>
    </row>
    <row r="30" spans="1:31" x14ac:dyDescent="0.35">
      <c r="A30" s="23">
        <v>29</v>
      </c>
      <c r="B30" s="13" t="s">
        <v>97</v>
      </c>
      <c r="C30" s="14">
        <v>50358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7">
        <v>0</v>
      </c>
      <c r="S30" s="7">
        <v>1</v>
      </c>
      <c r="T30" s="7">
        <v>1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10">
        <f t="shared" si="0"/>
        <v>0</v>
      </c>
      <c r="AD30" s="10" t="s">
        <v>15</v>
      </c>
      <c r="AE30" s="10">
        <v>0</v>
      </c>
    </row>
    <row r="31" spans="1:31" x14ac:dyDescent="0.35">
      <c r="A31" s="23">
        <v>30</v>
      </c>
      <c r="B31" s="13" t="s">
        <v>98</v>
      </c>
      <c r="C31" s="14">
        <v>159543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7">
        <v>1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10">
        <f t="shared" si="0"/>
        <v>1</v>
      </c>
      <c r="AD31" s="10" t="s">
        <v>15</v>
      </c>
      <c r="AE31" s="10">
        <v>1</v>
      </c>
    </row>
    <row r="32" spans="1:31" x14ac:dyDescent="0.35">
      <c r="A32" s="23">
        <v>31</v>
      </c>
      <c r="B32" s="13" t="s">
        <v>99</v>
      </c>
      <c r="C32" s="14">
        <v>77538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1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1</v>
      </c>
      <c r="W32" s="8">
        <v>0</v>
      </c>
      <c r="X32" s="8">
        <v>0</v>
      </c>
      <c r="Y32" s="8">
        <v>1</v>
      </c>
      <c r="Z32" s="8">
        <v>0</v>
      </c>
      <c r="AA32" s="8">
        <v>0</v>
      </c>
      <c r="AB32" s="8">
        <v>1</v>
      </c>
      <c r="AC32" s="10">
        <f t="shared" si="0"/>
        <v>2</v>
      </c>
      <c r="AD32" s="10" t="s">
        <v>15</v>
      </c>
      <c r="AE32" s="10">
        <v>1</v>
      </c>
    </row>
    <row r="33" spans="1:31" x14ac:dyDescent="0.35">
      <c r="A33" s="23">
        <v>32</v>
      </c>
      <c r="B33" s="13" t="s">
        <v>100</v>
      </c>
      <c r="C33" s="14">
        <v>130967</v>
      </c>
      <c r="D33" s="8">
        <v>0</v>
      </c>
      <c r="E33" s="8">
        <v>1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1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10">
        <f t="shared" si="0"/>
        <v>1</v>
      </c>
      <c r="AD33" s="10" t="s">
        <v>15</v>
      </c>
      <c r="AE33" s="10">
        <v>1</v>
      </c>
    </row>
    <row r="34" spans="1:31" x14ac:dyDescent="0.35">
      <c r="A34" s="23">
        <v>33</v>
      </c>
      <c r="B34" s="13" t="s">
        <v>101</v>
      </c>
      <c r="C34" s="14">
        <v>115343</v>
      </c>
      <c r="D34" s="8">
        <v>0</v>
      </c>
      <c r="E34" s="8">
        <v>1</v>
      </c>
      <c r="F34" s="8">
        <v>0</v>
      </c>
      <c r="G34" s="8">
        <v>0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1</v>
      </c>
      <c r="O34" s="8">
        <v>0</v>
      </c>
      <c r="P34" s="8">
        <v>0</v>
      </c>
      <c r="Q34" s="8">
        <v>1</v>
      </c>
      <c r="R34" s="8">
        <v>1</v>
      </c>
      <c r="S34" s="8">
        <v>0</v>
      </c>
      <c r="T34" s="8">
        <v>1</v>
      </c>
      <c r="U34" s="8">
        <v>1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10">
        <f t="shared" si="0"/>
        <v>2</v>
      </c>
      <c r="AD34" s="10" t="s">
        <v>15</v>
      </c>
      <c r="AE34" s="10">
        <v>1</v>
      </c>
    </row>
    <row r="35" spans="1:31" x14ac:dyDescent="0.35">
      <c r="A35" s="23">
        <v>34</v>
      </c>
      <c r="B35" s="13" t="s">
        <v>102</v>
      </c>
      <c r="C35" s="14">
        <v>107742</v>
      </c>
      <c r="D35" s="8">
        <v>1</v>
      </c>
      <c r="E35" s="8">
        <v>1</v>
      </c>
      <c r="F35" s="8">
        <v>0</v>
      </c>
      <c r="G35" s="8">
        <v>0</v>
      </c>
      <c r="H35" s="8">
        <v>0</v>
      </c>
      <c r="I35" s="8">
        <v>1</v>
      </c>
      <c r="J35" s="8">
        <v>1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1</v>
      </c>
      <c r="Z35" s="8">
        <v>0</v>
      </c>
      <c r="AA35" s="8">
        <v>0</v>
      </c>
      <c r="AB35" s="8">
        <v>0</v>
      </c>
      <c r="AC35" s="10">
        <f t="shared" si="0"/>
        <v>0</v>
      </c>
      <c r="AD35" s="10" t="s">
        <v>15</v>
      </c>
      <c r="AE35" s="10">
        <v>0</v>
      </c>
    </row>
    <row r="36" spans="1:31" x14ac:dyDescent="0.35">
      <c r="A36" s="23">
        <v>35</v>
      </c>
      <c r="B36" s="13" t="s">
        <v>103</v>
      </c>
      <c r="C36" s="14">
        <v>131642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1</v>
      </c>
      <c r="S36" s="8">
        <v>1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1</v>
      </c>
      <c r="AB36" s="8">
        <v>0</v>
      </c>
      <c r="AC36" s="10">
        <f t="shared" si="0"/>
        <v>0</v>
      </c>
      <c r="AD36" s="10" t="s">
        <v>15</v>
      </c>
      <c r="AE36" s="10">
        <v>0</v>
      </c>
    </row>
    <row r="37" spans="1:31" x14ac:dyDescent="0.35">
      <c r="A37" s="23">
        <v>36</v>
      </c>
      <c r="B37" s="13" t="s">
        <v>104</v>
      </c>
      <c r="C37" s="14">
        <v>145303</v>
      </c>
      <c r="D37" s="8">
        <v>0</v>
      </c>
      <c r="E37" s="8">
        <v>1</v>
      </c>
      <c r="F37" s="8">
        <v>0</v>
      </c>
      <c r="G37" s="8">
        <v>1</v>
      </c>
      <c r="H37" s="8">
        <v>1</v>
      </c>
      <c r="I37" s="8">
        <v>0</v>
      </c>
      <c r="J37" s="8">
        <v>0</v>
      </c>
      <c r="K37" s="8">
        <v>0</v>
      </c>
      <c r="L37" s="8">
        <v>1</v>
      </c>
      <c r="M37" s="8">
        <v>0</v>
      </c>
      <c r="N37" s="8">
        <v>0</v>
      </c>
      <c r="O37" s="8">
        <v>0</v>
      </c>
      <c r="P37" s="8">
        <v>1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1</v>
      </c>
      <c r="X37" s="8">
        <v>1</v>
      </c>
      <c r="Y37" s="8">
        <v>0</v>
      </c>
      <c r="Z37" s="8">
        <v>1</v>
      </c>
      <c r="AA37" s="8">
        <v>0</v>
      </c>
      <c r="AB37" s="8">
        <v>0</v>
      </c>
      <c r="AC37" s="10">
        <f t="shared" si="0"/>
        <v>1</v>
      </c>
      <c r="AD37" s="10" t="s">
        <v>15</v>
      </c>
      <c r="AE37" s="10">
        <v>1</v>
      </c>
    </row>
    <row r="38" spans="1:31" x14ac:dyDescent="0.35">
      <c r="A38" s="23">
        <v>37</v>
      </c>
      <c r="B38" s="13" t="s">
        <v>105</v>
      </c>
      <c r="C38" s="14">
        <v>15198</v>
      </c>
      <c r="D38" s="8">
        <v>0</v>
      </c>
      <c r="E38" s="8">
        <v>0</v>
      </c>
      <c r="F38" s="8">
        <v>1</v>
      </c>
      <c r="G38" s="8">
        <v>0</v>
      </c>
      <c r="H38" s="8">
        <v>1</v>
      </c>
      <c r="I38" s="8">
        <v>0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1</v>
      </c>
      <c r="Z38" s="8">
        <v>0</v>
      </c>
      <c r="AA38" s="8">
        <v>0</v>
      </c>
      <c r="AB38" s="8">
        <v>0</v>
      </c>
      <c r="AC38" s="10">
        <f t="shared" si="0"/>
        <v>1</v>
      </c>
      <c r="AD38" s="10" t="s">
        <v>15</v>
      </c>
      <c r="AE38" s="10">
        <v>1</v>
      </c>
    </row>
    <row r="39" spans="1:31" x14ac:dyDescent="0.35">
      <c r="A39" s="23">
        <v>38</v>
      </c>
      <c r="B39" s="13" t="s">
        <v>106</v>
      </c>
      <c r="C39" s="14">
        <v>117555</v>
      </c>
      <c r="D39" s="8">
        <v>1</v>
      </c>
      <c r="E39" s="8">
        <v>0</v>
      </c>
      <c r="F39" s="8">
        <v>0</v>
      </c>
      <c r="G39" s="8">
        <v>0</v>
      </c>
      <c r="H39" s="8">
        <v>1</v>
      </c>
      <c r="I39" s="8">
        <v>0</v>
      </c>
      <c r="J39" s="8">
        <v>1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1</v>
      </c>
      <c r="R39" s="8">
        <v>0</v>
      </c>
      <c r="S39" s="8">
        <v>0</v>
      </c>
      <c r="T39" s="8">
        <v>0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1</v>
      </c>
      <c r="AA39" s="8">
        <v>1</v>
      </c>
      <c r="AB39" s="8">
        <v>0</v>
      </c>
      <c r="AC39" s="10">
        <f t="shared" si="0"/>
        <v>2</v>
      </c>
      <c r="AD39" s="10" t="s">
        <v>15</v>
      </c>
      <c r="AE39" s="10">
        <v>1</v>
      </c>
    </row>
    <row r="40" spans="1:31" x14ac:dyDescent="0.35">
      <c r="A40" s="23">
        <v>39</v>
      </c>
      <c r="B40" s="13" t="s">
        <v>107</v>
      </c>
      <c r="C40" s="14">
        <v>114203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1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10">
        <f t="shared" si="0"/>
        <v>0</v>
      </c>
      <c r="AD40" s="10" t="s">
        <v>15</v>
      </c>
      <c r="AE40" s="10">
        <v>0</v>
      </c>
    </row>
    <row r="41" spans="1:31" x14ac:dyDescent="0.35">
      <c r="A41" s="23">
        <v>40</v>
      </c>
      <c r="B41" s="13" t="s">
        <v>108</v>
      </c>
      <c r="C41" s="14">
        <v>56227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0</v>
      </c>
      <c r="U41" s="8">
        <v>0</v>
      </c>
      <c r="V41" s="8">
        <v>1</v>
      </c>
      <c r="W41" s="8">
        <v>0</v>
      </c>
      <c r="X41" s="8">
        <v>0</v>
      </c>
      <c r="Y41" s="8">
        <v>1</v>
      </c>
      <c r="Z41" s="8">
        <v>0</v>
      </c>
      <c r="AA41" s="8">
        <v>0</v>
      </c>
      <c r="AB41" s="8">
        <v>0</v>
      </c>
      <c r="AC41" s="10">
        <f t="shared" si="0"/>
        <v>1</v>
      </c>
      <c r="AD41" s="10" t="s">
        <v>15</v>
      </c>
      <c r="AE41" s="10">
        <v>1</v>
      </c>
    </row>
    <row r="42" spans="1:31" x14ac:dyDescent="0.35">
      <c r="A42" s="23">
        <v>41</v>
      </c>
      <c r="B42" s="13" t="s">
        <v>109</v>
      </c>
      <c r="C42" s="14">
        <v>112869</v>
      </c>
      <c r="D42" s="8">
        <v>1</v>
      </c>
      <c r="E42" s="8">
        <v>0</v>
      </c>
      <c r="F42" s="8">
        <v>1</v>
      </c>
      <c r="G42" s="8">
        <v>0</v>
      </c>
      <c r="H42" s="8">
        <v>0</v>
      </c>
      <c r="I42" s="8">
        <v>1</v>
      </c>
      <c r="J42" s="8">
        <v>0</v>
      </c>
      <c r="K42" s="8">
        <v>0</v>
      </c>
      <c r="L42" s="8">
        <v>0</v>
      </c>
      <c r="M42" s="8">
        <v>0</v>
      </c>
      <c r="N42" s="8">
        <v>1</v>
      </c>
      <c r="O42" s="8">
        <v>0</v>
      </c>
      <c r="P42" s="8">
        <v>1</v>
      </c>
      <c r="Q42" s="8">
        <v>1</v>
      </c>
      <c r="R42" s="8">
        <v>0</v>
      </c>
      <c r="S42" s="8">
        <v>0</v>
      </c>
      <c r="T42" s="8">
        <v>0</v>
      </c>
      <c r="U42" s="8">
        <v>0</v>
      </c>
      <c r="V42" s="8">
        <v>1</v>
      </c>
      <c r="W42" s="8">
        <v>1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10">
        <f t="shared" si="0"/>
        <v>2</v>
      </c>
      <c r="AD42" s="10" t="s">
        <v>15</v>
      </c>
      <c r="AE42" s="10">
        <v>1</v>
      </c>
    </row>
    <row r="43" spans="1:31" x14ac:dyDescent="0.35">
      <c r="A43" s="23">
        <v>42</v>
      </c>
      <c r="B43" s="13" t="s">
        <v>110</v>
      </c>
      <c r="C43" s="14">
        <v>43744</v>
      </c>
      <c r="D43" s="8">
        <v>1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1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10">
        <f t="shared" si="0"/>
        <v>0</v>
      </c>
      <c r="AD43" s="10" t="s">
        <v>15</v>
      </c>
      <c r="AE43" s="10">
        <v>0</v>
      </c>
    </row>
    <row r="44" spans="1:31" x14ac:dyDescent="0.35">
      <c r="A44" s="23">
        <v>43</v>
      </c>
      <c r="B44" s="13" t="s">
        <v>111</v>
      </c>
      <c r="C44" s="14">
        <v>100277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1</v>
      </c>
      <c r="Q44" s="8">
        <v>0</v>
      </c>
      <c r="R44" s="8">
        <v>1</v>
      </c>
      <c r="S44" s="8">
        <v>1</v>
      </c>
      <c r="T44" s="8">
        <v>0</v>
      </c>
      <c r="U44" s="8">
        <v>0</v>
      </c>
      <c r="V44" s="8">
        <v>0</v>
      </c>
      <c r="W44" s="8">
        <v>1</v>
      </c>
      <c r="X44" s="8">
        <v>0</v>
      </c>
      <c r="Y44" s="8">
        <v>0</v>
      </c>
      <c r="Z44" s="8">
        <v>1</v>
      </c>
      <c r="AA44" s="8">
        <v>0</v>
      </c>
      <c r="AB44" s="8">
        <v>0</v>
      </c>
      <c r="AC44" s="10">
        <f t="shared" si="0"/>
        <v>0</v>
      </c>
      <c r="AD44" s="10" t="s">
        <v>15</v>
      </c>
      <c r="AE44" s="10">
        <v>0</v>
      </c>
    </row>
    <row r="45" spans="1:31" x14ac:dyDescent="0.35">
      <c r="A45" s="23">
        <v>44</v>
      </c>
      <c r="B45" s="13" t="s">
        <v>112</v>
      </c>
      <c r="C45" s="14">
        <v>69503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1</v>
      </c>
      <c r="AA45" s="8">
        <v>0</v>
      </c>
      <c r="AB45" s="8">
        <v>0</v>
      </c>
      <c r="AC45" s="10">
        <f t="shared" si="0"/>
        <v>1</v>
      </c>
      <c r="AD45" s="10" t="s">
        <v>15</v>
      </c>
      <c r="AE45" s="10">
        <v>1</v>
      </c>
    </row>
    <row r="46" spans="1:31" x14ac:dyDescent="0.35">
      <c r="A46" s="23">
        <v>45</v>
      </c>
      <c r="B46" s="13" t="s">
        <v>113</v>
      </c>
      <c r="C46" s="14">
        <v>48458</v>
      </c>
      <c r="D46" s="8">
        <v>0</v>
      </c>
      <c r="E46" s="8">
        <v>1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1</v>
      </c>
      <c r="AA46" s="8">
        <v>0</v>
      </c>
      <c r="AB46" s="8">
        <v>0</v>
      </c>
      <c r="AC46" s="10">
        <f t="shared" si="0"/>
        <v>1</v>
      </c>
      <c r="AD46" s="10" t="s">
        <v>15</v>
      </c>
      <c r="AE46" s="10">
        <v>1</v>
      </c>
    </row>
    <row r="47" spans="1:31" x14ac:dyDescent="0.35">
      <c r="A47" s="23"/>
      <c r="B47" s="13" t="s">
        <v>114</v>
      </c>
      <c r="C47" s="14">
        <f>SUM(C2:C46)</f>
        <v>3817014</v>
      </c>
      <c r="D47" s="8">
        <f>SUMPRODUCT($C$2:$C$46,D2:D46)</f>
        <v>1306353</v>
      </c>
      <c r="E47" s="8">
        <f t="shared" ref="E47:AB47" si="1">SUMPRODUCT($C$2:$C$46,E2:E46)</f>
        <v>1224175</v>
      </c>
      <c r="F47" s="8">
        <f t="shared" si="1"/>
        <v>694129</v>
      </c>
      <c r="G47" s="8">
        <f t="shared" si="1"/>
        <v>708457</v>
      </c>
      <c r="H47" s="8">
        <f t="shared" si="1"/>
        <v>1274376</v>
      </c>
      <c r="I47" s="8">
        <f t="shared" si="1"/>
        <v>555999</v>
      </c>
      <c r="J47" s="8">
        <f t="shared" si="1"/>
        <v>1221476</v>
      </c>
      <c r="K47" s="8">
        <f t="shared" si="1"/>
        <v>344467</v>
      </c>
      <c r="L47" s="8">
        <f t="shared" si="1"/>
        <v>697427</v>
      </c>
      <c r="M47" s="8">
        <f t="shared" si="1"/>
        <v>436054</v>
      </c>
      <c r="N47" s="8">
        <f t="shared" si="1"/>
        <v>1121641</v>
      </c>
      <c r="O47" s="8">
        <f t="shared" si="1"/>
        <v>383845</v>
      </c>
      <c r="P47" s="8">
        <f t="shared" si="1"/>
        <v>950139</v>
      </c>
      <c r="Q47" s="8">
        <f t="shared" si="1"/>
        <v>959525</v>
      </c>
      <c r="R47" s="8">
        <f t="shared" si="1"/>
        <v>986070</v>
      </c>
      <c r="S47" s="8">
        <f t="shared" si="1"/>
        <v>623939</v>
      </c>
      <c r="T47" s="8">
        <f t="shared" si="1"/>
        <v>483919</v>
      </c>
      <c r="U47" s="8">
        <f t="shared" si="1"/>
        <v>705914</v>
      </c>
      <c r="V47" s="8">
        <f t="shared" si="1"/>
        <v>1290871</v>
      </c>
      <c r="W47" s="8">
        <f t="shared" si="1"/>
        <v>993504</v>
      </c>
      <c r="X47" s="8">
        <f t="shared" si="1"/>
        <v>252051</v>
      </c>
      <c r="Y47" s="8">
        <f t="shared" si="1"/>
        <v>777002</v>
      </c>
      <c r="Z47" s="8">
        <f t="shared" si="1"/>
        <v>885469</v>
      </c>
      <c r="AA47" s="8">
        <f t="shared" si="1"/>
        <v>686607</v>
      </c>
      <c r="AB47" s="8">
        <f t="shared" si="1"/>
        <v>506932</v>
      </c>
      <c r="AC47" s="10"/>
      <c r="AD47" s="10"/>
      <c r="AE47" s="10"/>
    </row>
    <row r="48" spans="1:31" x14ac:dyDescent="0.35">
      <c r="A48" s="10"/>
      <c r="B48" s="10" t="s">
        <v>128</v>
      </c>
      <c r="C48" s="10"/>
      <c r="D48" s="10">
        <v>0</v>
      </c>
      <c r="E48" s="10">
        <v>0</v>
      </c>
      <c r="F48" s="10">
        <v>0</v>
      </c>
      <c r="G48" s="10">
        <v>0</v>
      </c>
      <c r="H48" s="21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21">
        <v>1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21">
        <v>1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22">
        <f>SUM(D48:AB48)</f>
        <v>3</v>
      </c>
      <c r="AD48" s="8" t="s">
        <v>41</v>
      </c>
      <c r="AE48" s="8">
        <v>3</v>
      </c>
    </row>
    <row r="49" spans="1:31" x14ac:dyDescent="0.35">
      <c r="A49" s="10"/>
      <c r="B49" s="1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x14ac:dyDescent="0.35">
      <c r="A50" s="10"/>
      <c r="B50" s="26" t="s">
        <v>5</v>
      </c>
      <c r="C50" s="26">
        <f>SUMPRODUCT(C2:C46,AE2:AE46)</f>
        <v>2940225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x14ac:dyDescent="0.35">
      <c r="A51" s="10"/>
      <c r="B51" s="27" t="s">
        <v>115</v>
      </c>
      <c r="C51" s="3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33" workbookViewId="0">
      <selection activeCell="C52" sqref="C52"/>
    </sheetView>
  </sheetViews>
  <sheetFormatPr defaultRowHeight="14.5" x14ac:dyDescent="0.35"/>
  <cols>
    <col min="1" max="1" width="20.6328125" bestFit="1" customWidth="1"/>
    <col min="12" max="12" width="9.6328125" bestFit="1" customWidth="1"/>
  </cols>
  <sheetData>
    <row r="1" spans="1:16" x14ac:dyDescent="0.35">
      <c r="A1" s="6"/>
    </row>
    <row r="2" spans="1:16" x14ac:dyDescent="0.35">
      <c r="P2" s="6"/>
    </row>
    <row r="3" spans="1:16" x14ac:dyDescent="0.35">
      <c r="A3" s="5" t="s">
        <v>5</v>
      </c>
      <c r="P3" s="6"/>
    </row>
    <row r="4" spans="1:16" x14ac:dyDescent="0.35">
      <c r="A4" s="19"/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P4" s="6"/>
    </row>
    <row r="5" spans="1:16" x14ac:dyDescent="0.35">
      <c r="A5" s="18" t="s">
        <v>122</v>
      </c>
      <c r="B5" s="30">
        <v>10.147</v>
      </c>
      <c r="C5" s="30">
        <v>12.191000000000001</v>
      </c>
      <c r="D5" s="30">
        <v>13.359</v>
      </c>
      <c r="E5" s="30">
        <v>9.3439999999999994</v>
      </c>
      <c r="F5" s="30">
        <v>11.388</v>
      </c>
      <c r="G5" s="30">
        <v>6.9349999999999996</v>
      </c>
      <c r="H5" s="30">
        <v>12.629</v>
      </c>
      <c r="I5" s="30">
        <v>13.505000000000001</v>
      </c>
      <c r="J5" s="30">
        <v>9.3439999999999994</v>
      </c>
      <c r="K5" s="30">
        <v>8.2490000000000006</v>
      </c>
    </row>
    <row r="6" spans="1:16" x14ac:dyDescent="0.35">
      <c r="A6" s="18" t="s">
        <v>123</v>
      </c>
      <c r="B6" s="30">
        <v>11.898999999999999</v>
      </c>
      <c r="C6" s="30">
        <v>11.242000000000001</v>
      </c>
      <c r="D6" s="30">
        <v>10.731</v>
      </c>
      <c r="E6" s="30">
        <v>7.5190000000000001</v>
      </c>
      <c r="F6" s="30">
        <v>14.234999999999999</v>
      </c>
      <c r="G6" s="30">
        <v>9.6359999999999992</v>
      </c>
      <c r="H6" s="30">
        <v>8.6869999999999994</v>
      </c>
      <c r="I6" s="30">
        <v>10.292999999999999</v>
      </c>
      <c r="J6" s="30">
        <v>9.7089999999999996</v>
      </c>
      <c r="K6" s="30">
        <v>11.461</v>
      </c>
    </row>
    <row r="7" spans="1:16" x14ac:dyDescent="0.35"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6" x14ac:dyDescent="0.35">
      <c r="A8" s="18" t="s">
        <v>122</v>
      </c>
      <c r="B8" s="30">
        <f t="shared" ref="B8:K8" si="0">B5*B17</f>
        <v>10.147</v>
      </c>
      <c r="C8" s="30">
        <f t="shared" si="0"/>
        <v>0</v>
      </c>
      <c r="D8" s="30">
        <f t="shared" si="0"/>
        <v>0</v>
      </c>
      <c r="E8" s="30">
        <f t="shared" si="0"/>
        <v>9.3439999999999994</v>
      </c>
      <c r="F8" s="30">
        <f t="shared" si="0"/>
        <v>0</v>
      </c>
      <c r="G8" s="30">
        <f t="shared" si="0"/>
        <v>0</v>
      </c>
      <c r="H8" s="30">
        <f t="shared" si="0"/>
        <v>12.629</v>
      </c>
      <c r="I8" s="30">
        <f t="shared" si="0"/>
        <v>0</v>
      </c>
      <c r="J8" s="30">
        <f t="shared" si="0"/>
        <v>9.3439999999999994</v>
      </c>
      <c r="K8" s="30">
        <f t="shared" si="0"/>
        <v>0</v>
      </c>
      <c r="L8" s="32">
        <f>SUM(B8:K8)</f>
        <v>41.463999999999999</v>
      </c>
    </row>
    <row r="9" spans="1:16" x14ac:dyDescent="0.35">
      <c r="A9" s="18" t="s">
        <v>123</v>
      </c>
      <c r="B9" s="30">
        <f t="shared" ref="B9:K9" si="1">B6*B18</f>
        <v>0</v>
      </c>
      <c r="C9" s="30">
        <f t="shared" si="1"/>
        <v>11.242000000000001</v>
      </c>
      <c r="D9" s="30">
        <f t="shared" si="1"/>
        <v>10.731</v>
      </c>
      <c r="E9" s="30">
        <f t="shared" si="1"/>
        <v>0</v>
      </c>
      <c r="F9" s="30">
        <f t="shared" si="1"/>
        <v>14.234999999999999</v>
      </c>
      <c r="G9" s="30">
        <f t="shared" si="1"/>
        <v>9.6359999999999992</v>
      </c>
      <c r="H9" s="30">
        <f t="shared" si="1"/>
        <v>0</v>
      </c>
      <c r="I9" s="30">
        <f t="shared" si="1"/>
        <v>0</v>
      </c>
      <c r="J9" s="30">
        <f t="shared" si="1"/>
        <v>0</v>
      </c>
      <c r="K9" s="30">
        <f t="shared" si="1"/>
        <v>11.461</v>
      </c>
      <c r="L9" s="32">
        <f>SUM(B9:K9)</f>
        <v>57.304999999999993</v>
      </c>
    </row>
    <row r="10" spans="1:16" x14ac:dyDescent="0.35">
      <c r="B10" s="16">
        <f>SUM(B8:B9)</f>
        <v>10.147</v>
      </c>
      <c r="C10" s="16">
        <f t="shared" ref="C10:K10" si="2">SUM(C8:C9)</f>
        <v>11.242000000000001</v>
      </c>
      <c r="D10" s="16">
        <f t="shared" si="2"/>
        <v>10.731</v>
      </c>
      <c r="E10" s="16">
        <f t="shared" si="2"/>
        <v>9.3439999999999994</v>
      </c>
      <c r="F10" s="16">
        <f t="shared" si="2"/>
        <v>14.234999999999999</v>
      </c>
      <c r="G10" s="16">
        <f t="shared" si="2"/>
        <v>9.6359999999999992</v>
      </c>
      <c r="H10" s="16">
        <f t="shared" si="2"/>
        <v>12.629</v>
      </c>
      <c r="I10" s="16">
        <f t="shared" si="2"/>
        <v>0</v>
      </c>
      <c r="J10" s="16">
        <f t="shared" si="2"/>
        <v>9.3439999999999994</v>
      </c>
      <c r="K10" s="16">
        <f t="shared" si="2"/>
        <v>11.461</v>
      </c>
      <c r="L10" s="31">
        <f>SUM(L8:L9)</f>
        <v>98.768999999999991</v>
      </c>
    </row>
    <row r="12" spans="1:16" x14ac:dyDescent="0.35">
      <c r="A12" s="4"/>
      <c r="B12" s="2" t="s">
        <v>116</v>
      </c>
      <c r="C12" s="2" t="s">
        <v>117</v>
      </c>
      <c r="D12" s="2" t="s">
        <v>127</v>
      </c>
    </row>
    <row r="13" spans="1:16" x14ac:dyDescent="0.35">
      <c r="A13" s="2" t="s">
        <v>124</v>
      </c>
      <c r="B13" s="4" t="s">
        <v>125</v>
      </c>
      <c r="C13" s="4" t="s">
        <v>126</v>
      </c>
      <c r="D13" s="20">
        <f>L10</f>
        <v>98.768999999999991</v>
      </c>
    </row>
    <row r="15" spans="1:16" x14ac:dyDescent="0.35">
      <c r="A15" s="5" t="s">
        <v>68</v>
      </c>
      <c r="G15" s="5" t="s">
        <v>118</v>
      </c>
    </row>
    <row r="16" spans="1:16" x14ac:dyDescent="0.35">
      <c r="B16" s="19">
        <v>1</v>
      </c>
      <c r="C16" s="19">
        <v>2</v>
      </c>
      <c r="D16" s="19">
        <v>3</v>
      </c>
      <c r="E16" s="19">
        <v>4</v>
      </c>
      <c r="F16" s="19">
        <v>5</v>
      </c>
      <c r="G16" s="19">
        <v>6</v>
      </c>
      <c r="H16" s="19">
        <v>7</v>
      </c>
      <c r="I16" s="19">
        <v>8</v>
      </c>
      <c r="J16" s="19">
        <v>9</v>
      </c>
      <c r="K16" s="19">
        <v>10</v>
      </c>
    </row>
    <row r="17" spans="1:15" x14ac:dyDescent="0.35">
      <c r="A17" s="18" t="s">
        <v>116</v>
      </c>
      <c r="B17" s="19">
        <v>1</v>
      </c>
      <c r="C17" s="19">
        <v>0</v>
      </c>
      <c r="D17" s="19">
        <v>0</v>
      </c>
      <c r="E17" s="19">
        <v>1</v>
      </c>
      <c r="F17" s="19">
        <v>0</v>
      </c>
      <c r="G17" s="19">
        <v>0</v>
      </c>
      <c r="H17" s="19">
        <v>1</v>
      </c>
      <c r="I17" s="19">
        <v>0</v>
      </c>
      <c r="J17" s="19">
        <v>1</v>
      </c>
      <c r="K17" s="19">
        <v>0</v>
      </c>
    </row>
    <row r="18" spans="1:15" x14ac:dyDescent="0.35">
      <c r="A18" s="18" t="s">
        <v>117</v>
      </c>
      <c r="B18" s="19">
        <v>0</v>
      </c>
      <c r="C18" s="19">
        <v>1</v>
      </c>
      <c r="D18" s="19">
        <v>1</v>
      </c>
      <c r="E18" s="19">
        <v>0</v>
      </c>
      <c r="F18" s="19">
        <v>1</v>
      </c>
      <c r="G18" s="19">
        <v>1</v>
      </c>
      <c r="H18" s="19">
        <v>0</v>
      </c>
      <c r="I18" s="19">
        <v>0</v>
      </c>
      <c r="J18" s="19">
        <v>0</v>
      </c>
      <c r="K18" s="19">
        <v>1</v>
      </c>
    </row>
    <row r="19" spans="1:15" x14ac:dyDescent="0.35">
      <c r="A19" s="18" t="s">
        <v>119</v>
      </c>
      <c r="B19" s="19">
        <f>SUM(B17:B18)</f>
        <v>1</v>
      </c>
      <c r="C19" s="19">
        <f t="shared" ref="C19:K19" si="3">SUM(C17:C18)</f>
        <v>1</v>
      </c>
      <c r="D19" s="19">
        <f t="shared" si="3"/>
        <v>1</v>
      </c>
      <c r="E19" s="19">
        <f t="shared" si="3"/>
        <v>1</v>
      </c>
      <c r="F19" s="19">
        <f t="shared" si="3"/>
        <v>1</v>
      </c>
      <c r="G19" s="19">
        <f t="shared" si="3"/>
        <v>1</v>
      </c>
      <c r="H19" s="19">
        <f t="shared" si="3"/>
        <v>1</v>
      </c>
      <c r="I19" s="19">
        <f t="shared" si="3"/>
        <v>0</v>
      </c>
      <c r="J19" s="19">
        <f t="shared" si="3"/>
        <v>1</v>
      </c>
      <c r="K19" s="19">
        <f t="shared" si="3"/>
        <v>1</v>
      </c>
    </row>
    <row r="21" spans="1:15" x14ac:dyDescent="0.35">
      <c r="A21" s="5" t="s">
        <v>38</v>
      </c>
    </row>
    <row r="22" spans="1:15" x14ac:dyDescent="0.35">
      <c r="A22" s="5" t="s">
        <v>120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5" x14ac:dyDescent="0.35">
      <c r="A23">
        <v>1</v>
      </c>
      <c r="B23" s="17">
        <v>1</v>
      </c>
      <c r="C23" s="17">
        <v>1</v>
      </c>
      <c r="D23" s="17"/>
      <c r="E23" s="17"/>
      <c r="F23" s="17"/>
      <c r="G23" s="17"/>
      <c r="H23" s="17"/>
      <c r="I23" s="17"/>
      <c r="J23" s="17"/>
      <c r="K23" s="17"/>
      <c r="M23">
        <f>SUMPRODUCT(B23:K23,$B$17:$K$17)</f>
        <v>1</v>
      </c>
      <c r="N23" t="s">
        <v>4</v>
      </c>
      <c r="O23">
        <v>1</v>
      </c>
    </row>
    <row r="24" spans="1:15" x14ac:dyDescent="0.35">
      <c r="A24">
        <v>2</v>
      </c>
      <c r="B24" s="17"/>
      <c r="C24" s="17"/>
      <c r="D24" s="17">
        <v>1</v>
      </c>
      <c r="E24" s="17">
        <v>1</v>
      </c>
      <c r="F24" s="17"/>
      <c r="G24" s="17"/>
      <c r="H24" s="17"/>
      <c r="I24" s="17"/>
      <c r="J24" s="17"/>
      <c r="K24" s="17"/>
      <c r="M24">
        <f t="shared" ref="M24:M30" si="4">SUMPRODUCT(B24:K24,$B$17:$K$17)</f>
        <v>1</v>
      </c>
      <c r="N24" t="s">
        <v>4</v>
      </c>
      <c r="O24">
        <v>1</v>
      </c>
    </row>
    <row r="25" spans="1:15" x14ac:dyDescent="0.35">
      <c r="A25">
        <v>3</v>
      </c>
      <c r="B25" s="17"/>
      <c r="C25" s="17"/>
      <c r="D25" s="17"/>
      <c r="E25" s="17"/>
      <c r="F25" s="17"/>
      <c r="G25" s="17">
        <v>1</v>
      </c>
      <c r="H25" s="17"/>
      <c r="I25" s="17"/>
      <c r="J25" s="17">
        <v>1</v>
      </c>
      <c r="K25" s="17"/>
      <c r="M25">
        <f t="shared" si="4"/>
        <v>1</v>
      </c>
      <c r="N25" t="s">
        <v>4</v>
      </c>
      <c r="O25">
        <v>1</v>
      </c>
    </row>
    <row r="26" spans="1:15" x14ac:dyDescent="0.35">
      <c r="A26">
        <v>4</v>
      </c>
      <c r="B26" s="17"/>
      <c r="C26" s="17"/>
      <c r="D26" s="17"/>
      <c r="E26" s="17"/>
      <c r="F26" s="17"/>
      <c r="G26" s="17"/>
      <c r="H26" s="17">
        <v>1</v>
      </c>
      <c r="I26" s="17">
        <v>1</v>
      </c>
      <c r="J26" s="17"/>
      <c r="K26" s="17"/>
      <c r="M26">
        <f t="shared" si="4"/>
        <v>1</v>
      </c>
      <c r="N26" t="s">
        <v>4</v>
      </c>
      <c r="O26">
        <v>1</v>
      </c>
    </row>
    <row r="27" spans="1:15" x14ac:dyDescent="0.35">
      <c r="A27">
        <v>5</v>
      </c>
      <c r="B27" s="17"/>
      <c r="C27" s="17"/>
      <c r="D27" s="17"/>
      <c r="E27" s="17"/>
      <c r="F27" s="17"/>
      <c r="G27" s="17"/>
      <c r="H27" s="17">
        <v>1</v>
      </c>
      <c r="I27" s="17"/>
      <c r="J27" s="17"/>
      <c r="K27" s="17">
        <v>1</v>
      </c>
      <c r="M27">
        <f t="shared" si="4"/>
        <v>1</v>
      </c>
      <c r="N27" t="s">
        <v>4</v>
      </c>
      <c r="O27">
        <v>1</v>
      </c>
    </row>
    <row r="28" spans="1:15" x14ac:dyDescent="0.35">
      <c r="A28">
        <v>6</v>
      </c>
      <c r="B28" s="17"/>
      <c r="C28" s="17"/>
      <c r="D28" s="17"/>
      <c r="E28" s="17"/>
      <c r="F28" s="17"/>
      <c r="G28" s="17"/>
      <c r="H28" s="17"/>
      <c r="I28" s="17">
        <v>1</v>
      </c>
      <c r="J28" s="17">
        <v>1</v>
      </c>
      <c r="K28" s="17"/>
      <c r="M28">
        <f t="shared" si="4"/>
        <v>1</v>
      </c>
      <c r="N28" t="s">
        <v>4</v>
      </c>
      <c r="O28">
        <v>1</v>
      </c>
    </row>
    <row r="29" spans="1:15" x14ac:dyDescent="0.35">
      <c r="A29">
        <v>7</v>
      </c>
      <c r="B29" s="17"/>
      <c r="C29" s="17"/>
      <c r="D29" s="17"/>
      <c r="E29" s="17"/>
      <c r="F29" s="17"/>
      <c r="G29" s="17"/>
      <c r="H29" s="17"/>
      <c r="I29" s="17">
        <v>1</v>
      </c>
      <c r="J29" s="17"/>
      <c r="K29" s="17">
        <v>1</v>
      </c>
      <c r="M29">
        <f t="shared" si="4"/>
        <v>0</v>
      </c>
      <c r="N29" t="s">
        <v>4</v>
      </c>
      <c r="O29">
        <v>1</v>
      </c>
    </row>
    <row r="30" spans="1:15" x14ac:dyDescent="0.35">
      <c r="A30">
        <v>8</v>
      </c>
      <c r="B30" s="17"/>
      <c r="C30" s="17"/>
      <c r="D30" s="17"/>
      <c r="E30" s="17"/>
      <c r="F30" s="17"/>
      <c r="G30" s="17"/>
      <c r="H30" s="17"/>
      <c r="I30" s="17"/>
      <c r="J30" s="17">
        <v>1</v>
      </c>
      <c r="K30" s="17">
        <v>1</v>
      </c>
      <c r="M30">
        <f t="shared" si="4"/>
        <v>1</v>
      </c>
      <c r="N30" t="s">
        <v>4</v>
      </c>
      <c r="O30">
        <v>1</v>
      </c>
    </row>
    <row r="33" spans="1:15" x14ac:dyDescent="0.35">
      <c r="A33" s="5" t="s">
        <v>121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5" x14ac:dyDescent="0.35">
      <c r="A34">
        <v>1</v>
      </c>
      <c r="B34" s="17">
        <v>1</v>
      </c>
      <c r="C34" s="17">
        <v>1</v>
      </c>
      <c r="D34" s="17"/>
      <c r="E34" s="17"/>
      <c r="F34" s="17"/>
      <c r="G34" s="17"/>
      <c r="H34" s="17"/>
      <c r="I34" s="17"/>
      <c r="J34" s="17"/>
      <c r="K34" s="17"/>
      <c r="M34">
        <f>SUMPRODUCT(B34:K34,$B$18:$K$18)</f>
        <v>1</v>
      </c>
      <c r="N34" t="s">
        <v>4</v>
      </c>
      <c r="O34">
        <v>1</v>
      </c>
    </row>
    <row r="35" spans="1:15" x14ac:dyDescent="0.35">
      <c r="A35">
        <v>2</v>
      </c>
      <c r="B35" s="17">
        <v>1</v>
      </c>
      <c r="C35" s="17"/>
      <c r="D35" s="17"/>
      <c r="E35" s="17"/>
      <c r="F35" s="17"/>
      <c r="G35" s="17">
        <v>1</v>
      </c>
      <c r="H35" s="17"/>
      <c r="I35" s="17"/>
      <c r="J35" s="17"/>
      <c r="K35" s="17"/>
      <c r="M35">
        <f t="shared" ref="M35:M44" si="5">SUMPRODUCT(B35:K35,$B$18:$K$18)</f>
        <v>1</v>
      </c>
      <c r="N35" t="s">
        <v>4</v>
      </c>
      <c r="O35">
        <v>1</v>
      </c>
    </row>
    <row r="36" spans="1:15" x14ac:dyDescent="0.35">
      <c r="A36">
        <v>3</v>
      </c>
      <c r="B36" s="17"/>
      <c r="C36" s="17"/>
      <c r="D36" s="17">
        <v>1</v>
      </c>
      <c r="E36" s="17">
        <v>1</v>
      </c>
      <c r="F36" s="17"/>
      <c r="G36" s="17"/>
      <c r="H36" s="17"/>
      <c r="I36" s="17"/>
      <c r="J36" s="17"/>
      <c r="K36" s="17"/>
      <c r="M36">
        <f t="shared" si="5"/>
        <v>1</v>
      </c>
      <c r="N36" t="s">
        <v>4</v>
      </c>
      <c r="O36">
        <v>1</v>
      </c>
    </row>
    <row r="37" spans="1:15" x14ac:dyDescent="0.35">
      <c r="A37">
        <v>4</v>
      </c>
      <c r="B37" s="17"/>
      <c r="C37" s="17"/>
      <c r="D37" s="17"/>
      <c r="E37" s="17">
        <v>1</v>
      </c>
      <c r="F37" s="17">
        <v>1</v>
      </c>
      <c r="G37" s="17"/>
      <c r="H37" s="17"/>
      <c r="I37" s="17"/>
      <c r="J37" s="17"/>
      <c r="K37" s="17"/>
      <c r="M37">
        <f t="shared" si="5"/>
        <v>1</v>
      </c>
      <c r="N37" t="s">
        <v>4</v>
      </c>
      <c r="O37">
        <v>1</v>
      </c>
    </row>
    <row r="38" spans="1:15" x14ac:dyDescent="0.35">
      <c r="A38">
        <v>5</v>
      </c>
      <c r="B38" s="17"/>
      <c r="C38" s="17"/>
      <c r="D38" s="17"/>
      <c r="E38" s="17"/>
      <c r="F38" s="17"/>
      <c r="G38" s="17">
        <v>1</v>
      </c>
      <c r="H38" s="17"/>
      <c r="I38" s="17">
        <v>1</v>
      </c>
      <c r="J38" s="17"/>
      <c r="K38" s="17"/>
      <c r="M38">
        <f t="shared" si="5"/>
        <v>1</v>
      </c>
      <c r="N38" t="s">
        <v>4</v>
      </c>
      <c r="O38">
        <v>1</v>
      </c>
    </row>
    <row r="39" spans="1:15" x14ac:dyDescent="0.35">
      <c r="A39">
        <v>6</v>
      </c>
      <c r="B39" s="17"/>
      <c r="C39" s="17"/>
      <c r="D39" s="17"/>
      <c r="E39" s="17"/>
      <c r="F39" s="17"/>
      <c r="G39" s="17">
        <v>1</v>
      </c>
      <c r="H39" s="17"/>
      <c r="I39" s="17"/>
      <c r="J39" s="17">
        <v>1</v>
      </c>
      <c r="K39" s="17"/>
      <c r="M39">
        <f t="shared" si="5"/>
        <v>1</v>
      </c>
      <c r="N39" t="s">
        <v>4</v>
      </c>
      <c r="O39">
        <v>1</v>
      </c>
    </row>
    <row r="40" spans="1:15" x14ac:dyDescent="0.35">
      <c r="A40">
        <v>7</v>
      </c>
      <c r="B40" s="17"/>
      <c r="C40" s="17"/>
      <c r="D40" s="17"/>
      <c r="E40" s="17"/>
      <c r="F40" s="17"/>
      <c r="G40" s="17"/>
      <c r="H40" s="17">
        <v>1</v>
      </c>
      <c r="I40" s="17">
        <v>1</v>
      </c>
      <c r="J40" s="17"/>
      <c r="K40" s="17"/>
      <c r="M40">
        <f t="shared" si="5"/>
        <v>0</v>
      </c>
      <c r="N40" t="s">
        <v>4</v>
      </c>
      <c r="O40">
        <v>1</v>
      </c>
    </row>
    <row r="41" spans="1:15" x14ac:dyDescent="0.35">
      <c r="A41">
        <v>8</v>
      </c>
      <c r="B41" s="17"/>
      <c r="C41" s="17"/>
      <c r="D41" s="17"/>
      <c r="E41" s="17"/>
      <c r="F41" s="17"/>
      <c r="G41" s="17"/>
      <c r="H41" s="17">
        <v>1</v>
      </c>
      <c r="I41" s="17"/>
      <c r="J41" s="17"/>
      <c r="K41" s="17">
        <v>1</v>
      </c>
      <c r="M41">
        <f t="shared" si="5"/>
        <v>1</v>
      </c>
      <c r="N41" t="s">
        <v>4</v>
      </c>
      <c r="O41">
        <v>1</v>
      </c>
    </row>
    <row r="42" spans="1:15" x14ac:dyDescent="0.35">
      <c r="A42">
        <v>9</v>
      </c>
      <c r="B42" s="17"/>
      <c r="C42" s="17"/>
      <c r="D42" s="17"/>
      <c r="E42" s="17"/>
      <c r="F42" s="17"/>
      <c r="G42" s="17"/>
      <c r="H42" s="17"/>
      <c r="I42" s="17">
        <v>1</v>
      </c>
      <c r="J42" s="17">
        <v>1</v>
      </c>
      <c r="K42" s="17"/>
      <c r="M42">
        <f t="shared" si="5"/>
        <v>0</v>
      </c>
      <c r="N42" t="s">
        <v>4</v>
      </c>
      <c r="O42">
        <v>1</v>
      </c>
    </row>
    <row r="43" spans="1:15" x14ac:dyDescent="0.35">
      <c r="A43">
        <v>10</v>
      </c>
      <c r="B43" s="17"/>
      <c r="C43" s="17"/>
      <c r="D43" s="17"/>
      <c r="E43" s="17"/>
      <c r="F43" s="17"/>
      <c r="G43" s="17"/>
      <c r="H43" s="17"/>
      <c r="I43" s="17">
        <v>1</v>
      </c>
      <c r="J43" s="17"/>
      <c r="K43" s="17">
        <v>1</v>
      </c>
      <c r="M43">
        <f t="shared" si="5"/>
        <v>1</v>
      </c>
      <c r="N43" t="s">
        <v>4</v>
      </c>
      <c r="O43">
        <v>1</v>
      </c>
    </row>
    <row r="44" spans="1:15" x14ac:dyDescent="0.35">
      <c r="A44">
        <v>11</v>
      </c>
      <c r="B44" s="17"/>
      <c r="C44" s="17"/>
      <c r="D44" s="17"/>
      <c r="E44" s="17"/>
      <c r="F44" s="17"/>
      <c r="G44" s="17"/>
      <c r="H44" s="17"/>
      <c r="I44" s="17"/>
      <c r="J44" s="17">
        <v>1</v>
      </c>
      <c r="K44" s="17">
        <v>1</v>
      </c>
      <c r="M44">
        <f t="shared" si="5"/>
        <v>1</v>
      </c>
      <c r="N44" t="s">
        <v>4</v>
      </c>
      <c r="O44">
        <v>1</v>
      </c>
    </row>
    <row r="47" spans="1:15" x14ac:dyDescent="0.35">
      <c r="B47">
        <f>B19</f>
        <v>1</v>
      </c>
      <c r="C47">
        <f t="shared" ref="C47:K47" si="6">C19</f>
        <v>1</v>
      </c>
      <c r="D47">
        <f t="shared" si="6"/>
        <v>1</v>
      </c>
      <c r="E47">
        <f t="shared" si="6"/>
        <v>1</v>
      </c>
      <c r="F47">
        <f t="shared" si="6"/>
        <v>1</v>
      </c>
      <c r="G47">
        <f t="shared" si="6"/>
        <v>1</v>
      </c>
      <c r="H47">
        <f t="shared" si="6"/>
        <v>1</v>
      </c>
      <c r="I47">
        <f t="shared" si="6"/>
        <v>0</v>
      </c>
      <c r="J47">
        <f t="shared" si="6"/>
        <v>1</v>
      </c>
      <c r="K47">
        <f t="shared" si="6"/>
        <v>1</v>
      </c>
    </row>
    <row r="48" spans="1:15" x14ac:dyDescent="0.35"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</row>
    <row r="49" spans="2:11" x14ac:dyDescent="0.35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7.2)a)</vt:lpstr>
      <vt:lpstr>7.2)b)</vt:lpstr>
      <vt:lpstr>7.2)c)</vt:lpstr>
      <vt:lpstr>7.3)</vt:lpstr>
      <vt:lpstr>7.4)</vt:lpstr>
      <vt:lpstr>7.11)</vt:lpstr>
      <vt:lpstr>Case-Motel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potnis</dc:creator>
  <cp:lastModifiedBy>sarthak potnis</cp:lastModifiedBy>
  <dcterms:created xsi:type="dcterms:W3CDTF">2016-11-20T04:18:29Z</dcterms:created>
  <dcterms:modified xsi:type="dcterms:W3CDTF">2016-11-29T02:31:01Z</dcterms:modified>
</cp:coreProperties>
</file>