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arcil\Documents\PHD\Article 3 SEA LEVEL\REVIEW SUBMISSION file\"/>
    </mc:Choice>
  </mc:AlternateContent>
  <bookViews>
    <workbookView xWindow="0" yWindow="0" windowWidth="28800" windowHeight="13410"/>
  </bookViews>
  <sheets>
    <sheet name="Land - flooding - sea levels" sheetId="1" r:id="rId1"/>
    <sheet name="ETopo1 hypsometry slopes" sheetId="5" r:id="rId2"/>
    <sheet name="hypsometric slope tests " sheetId="2" r:id="rId3"/>
    <sheet name="errors" sheetId="6" r:id="rId4"/>
    <sheet name="pearson " sheetId="4" r:id="rId5"/>
    <sheet name="Binned curves used for compari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4" i="1"/>
  <c r="Q25" i="1"/>
  <c r="Q26" i="1"/>
  <c r="Q21" i="1"/>
  <c r="O22" i="1"/>
  <c r="O24" i="1"/>
  <c r="O25" i="1"/>
  <c r="O26" i="1"/>
  <c r="O21" i="1"/>
  <c r="L24" i="1" l="1"/>
  <c r="L22" i="1"/>
  <c r="L21" i="1"/>
  <c r="J24" i="1"/>
  <c r="J25" i="1"/>
  <c r="L25" i="1" s="1"/>
  <c r="J26" i="1"/>
  <c r="L26" i="1" s="1"/>
  <c r="J22" i="1"/>
  <c r="J21" i="1"/>
  <c r="F5" i="7" l="1"/>
  <c r="F9" i="7"/>
  <c r="F21" i="7"/>
  <c r="F25" i="7"/>
  <c r="F33" i="7"/>
  <c r="F37" i="7"/>
  <c r="F41" i="7"/>
  <c r="F53" i="7"/>
  <c r="E4" i="7"/>
  <c r="F4" i="7" s="1"/>
  <c r="E5" i="7"/>
  <c r="E6" i="7"/>
  <c r="F6" i="7" s="1"/>
  <c r="E7" i="7"/>
  <c r="F7" i="7" s="1"/>
  <c r="E8" i="7"/>
  <c r="F8" i="7" s="1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E22" i="7"/>
  <c r="F22" i="7" s="1"/>
  <c r="E23" i="7"/>
  <c r="F23" i="7" s="1"/>
  <c r="E24" i="7"/>
  <c r="F24" i="7" s="1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F36" i="7" s="1"/>
  <c r="E37" i="7"/>
  <c r="E38" i="7"/>
  <c r="F38" i="7" s="1"/>
  <c r="E39" i="7"/>
  <c r="F39" i="7" s="1"/>
  <c r="E40" i="7"/>
  <c r="F40" i="7" s="1"/>
  <c r="E41" i="7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E54" i="7"/>
  <c r="F54" i="7" s="1"/>
  <c r="E55" i="7"/>
  <c r="F55" i="7" s="1"/>
  <c r="E3" i="7"/>
  <c r="F3" i="7" s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3" i="5"/>
  <c r="E6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J17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" i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4" i="6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4" i="2"/>
  <c r="I28" i="2"/>
  <c r="I29" i="2"/>
  <c r="I30" i="2"/>
  <c r="I31" i="2"/>
  <c r="I32" i="2"/>
  <c r="I33" i="2"/>
  <c r="I34" i="2"/>
  <c r="I35" i="2"/>
  <c r="I36" i="2"/>
  <c r="I37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N3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4" i="2"/>
  <c r="K28" i="2"/>
  <c r="K29" i="2"/>
  <c r="K30" i="2"/>
  <c r="K31" i="2"/>
  <c r="K32" i="2"/>
  <c r="K33" i="2"/>
  <c r="K34" i="2"/>
  <c r="K35" i="2"/>
  <c r="K36" i="2"/>
  <c r="K37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J5" i="2"/>
  <c r="J6" i="2"/>
  <c r="J7" i="2"/>
  <c r="J8" i="2"/>
  <c r="J9" i="2"/>
  <c r="J10" i="2"/>
  <c r="J11" i="2"/>
  <c r="J12" i="2"/>
  <c r="J13" i="2"/>
  <c r="J14" i="2"/>
  <c r="J15" i="2"/>
  <c r="J16" i="2"/>
  <c r="J18" i="2"/>
  <c r="J19" i="2"/>
  <c r="J20" i="2"/>
  <c r="J24" i="2"/>
  <c r="J28" i="2"/>
  <c r="J29" i="2"/>
  <c r="J30" i="2"/>
  <c r="J31" i="2"/>
  <c r="J32" i="2"/>
  <c r="J33" i="2"/>
  <c r="J34" i="2"/>
  <c r="J35" i="2"/>
  <c r="J36" i="2"/>
  <c r="J37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4" i="2"/>
  <c r="H25" i="2"/>
  <c r="K25" i="2" s="1"/>
  <c r="H21" i="2"/>
  <c r="K21" i="2" s="1"/>
  <c r="H38" i="2"/>
  <c r="I38" i="2" s="1"/>
  <c r="F38" i="2"/>
  <c r="J38" i="2" s="1"/>
  <c r="F21" i="2"/>
  <c r="J21" i="2" s="1"/>
  <c r="F39" i="2" l="1"/>
  <c r="F40" i="2" s="1"/>
  <c r="J40" i="2" s="1"/>
  <c r="H26" i="2"/>
  <c r="K26" i="2" s="1"/>
  <c r="H22" i="2"/>
  <c r="I22" i="2" s="1"/>
  <c r="I21" i="2"/>
  <c r="H39" i="2"/>
  <c r="F22" i="2"/>
  <c r="K38" i="2"/>
  <c r="I26" i="2"/>
  <c r="H27" i="2"/>
  <c r="I25" i="2"/>
  <c r="H3" i="4"/>
  <c r="G3" i="4"/>
  <c r="K22" i="2" l="1"/>
  <c r="F41" i="2"/>
  <c r="J41" i="2" s="1"/>
  <c r="J39" i="2"/>
  <c r="H23" i="2"/>
  <c r="I23" i="2" s="1"/>
  <c r="K27" i="2"/>
  <c r="I27" i="2"/>
  <c r="J22" i="2"/>
  <c r="F23" i="2"/>
  <c r="J23" i="2" s="1"/>
  <c r="I39" i="2"/>
  <c r="K39" i="2"/>
  <c r="H40" i="2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3" i="5"/>
  <c r="K23" i="2" l="1"/>
  <c r="K40" i="2"/>
  <c r="I40" i="2"/>
  <c r="H41" i="2"/>
  <c r="E4" i="2"/>
  <c r="K41" i="2" l="1"/>
  <c r="I41" i="2"/>
  <c r="H55" i="5"/>
  <c r="O55" i="5" s="1"/>
  <c r="H3" i="5"/>
  <c r="R3" i="5" s="1"/>
  <c r="H4" i="5"/>
  <c r="AA4" i="5" s="1"/>
  <c r="H5" i="5"/>
  <c r="L5" i="5" s="1"/>
  <c r="H6" i="5"/>
  <c r="AA6" i="5" s="1"/>
  <c r="H7" i="5"/>
  <c r="R7" i="5" s="1"/>
  <c r="H8" i="5"/>
  <c r="AA8" i="5" s="1"/>
  <c r="H9" i="5"/>
  <c r="R9" i="5" s="1"/>
  <c r="H10" i="5"/>
  <c r="AA10" i="5" s="1"/>
  <c r="H11" i="5"/>
  <c r="O11" i="5" s="1"/>
  <c r="H12" i="5"/>
  <c r="AA12" i="5" s="1"/>
  <c r="H13" i="5"/>
  <c r="R13" i="5" s="1"/>
  <c r="H14" i="5"/>
  <c r="AA14" i="5" s="1"/>
  <c r="H15" i="5"/>
  <c r="R15" i="5" s="1"/>
  <c r="H16" i="5"/>
  <c r="AA16" i="5" s="1"/>
  <c r="H17" i="5"/>
  <c r="O17" i="5" s="1"/>
  <c r="H18" i="5"/>
  <c r="L18" i="5" s="1"/>
  <c r="H19" i="5"/>
  <c r="O19" i="5" s="1"/>
  <c r="H20" i="5"/>
  <c r="AA20" i="5" s="1"/>
  <c r="H21" i="5"/>
  <c r="L21" i="5" s="1"/>
  <c r="H22" i="5"/>
  <c r="AA22" i="5" s="1"/>
  <c r="H23" i="5"/>
  <c r="R23" i="5" s="1"/>
  <c r="H24" i="5"/>
  <c r="AA24" i="5" s="1"/>
  <c r="H25" i="5"/>
  <c r="R25" i="5" s="1"/>
  <c r="H26" i="5"/>
  <c r="AA26" i="5" s="1"/>
  <c r="H27" i="5"/>
  <c r="AA27" i="5" s="1"/>
  <c r="H28" i="5"/>
  <c r="AA28" i="5" s="1"/>
  <c r="H29" i="5"/>
  <c r="O29" i="5" s="1"/>
  <c r="H30" i="5"/>
  <c r="AA30" i="5" s="1"/>
  <c r="H31" i="5"/>
  <c r="R31" i="5" s="1"/>
  <c r="H32" i="5"/>
  <c r="AA32" i="5" s="1"/>
  <c r="H33" i="5"/>
  <c r="R33" i="5" s="1"/>
  <c r="H34" i="5"/>
  <c r="AA34" i="5" s="1"/>
  <c r="H35" i="5"/>
  <c r="L35" i="5" s="1"/>
  <c r="H36" i="5"/>
  <c r="AA36" i="5" s="1"/>
  <c r="H37" i="5"/>
  <c r="H38" i="5"/>
  <c r="AA38" i="5" s="1"/>
  <c r="H39" i="5"/>
  <c r="R39" i="5" s="1"/>
  <c r="H40" i="5"/>
  <c r="AA40" i="5" s="1"/>
  <c r="H41" i="5"/>
  <c r="O41" i="5" s="1"/>
  <c r="H42" i="5"/>
  <c r="X42" i="5" s="1"/>
  <c r="H43" i="5"/>
  <c r="L43" i="5" s="1"/>
  <c r="H44" i="5"/>
  <c r="AA44" i="5" s="1"/>
  <c r="H45" i="5"/>
  <c r="R45" i="5" s="1"/>
  <c r="H46" i="5"/>
  <c r="AA46" i="5" s="1"/>
  <c r="H47" i="5"/>
  <c r="R47" i="5" s="1"/>
  <c r="H48" i="5"/>
  <c r="AA48" i="5" s="1"/>
  <c r="H49" i="5"/>
  <c r="R49" i="5" s="1"/>
  <c r="H50" i="5"/>
  <c r="R50" i="5" s="1"/>
  <c r="H51" i="5"/>
  <c r="O51" i="5" s="1"/>
  <c r="H52" i="5"/>
  <c r="AA52" i="5" s="1"/>
  <c r="H53" i="5"/>
  <c r="R53" i="5" s="1"/>
  <c r="H54" i="5"/>
  <c r="AA54" i="5" s="1"/>
  <c r="AE55" i="5"/>
  <c r="AB55" i="5"/>
  <c r="Y55" i="5"/>
  <c r="S55" i="5"/>
  <c r="P55" i="5"/>
  <c r="M55" i="5"/>
  <c r="AE54" i="5"/>
  <c r="AB54" i="5"/>
  <c r="Y54" i="5"/>
  <c r="S54" i="5"/>
  <c r="P54" i="5"/>
  <c r="M54" i="5"/>
  <c r="AE53" i="5"/>
  <c r="AB53" i="5"/>
  <c r="Y53" i="5"/>
  <c r="S53" i="5"/>
  <c r="P53" i="5"/>
  <c r="M53" i="5"/>
  <c r="AE52" i="5"/>
  <c r="AB52" i="5"/>
  <c r="Y52" i="5"/>
  <c r="S52" i="5"/>
  <c r="P52" i="5"/>
  <c r="M52" i="5"/>
  <c r="AE51" i="5"/>
  <c r="AB51" i="5"/>
  <c r="Y51" i="5"/>
  <c r="S51" i="5"/>
  <c r="P51" i="5"/>
  <c r="M51" i="5"/>
  <c r="AE50" i="5"/>
  <c r="AB50" i="5"/>
  <c r="Y50" i="5"/>
  <c r="S50" i="5"/>
  <c r="P50" i="5"/>
  <c r="M50" i="5"/>
  <c r="AE49" i="5"/>
  <c r="AB49" i="5"/>
  <c r="Y49" i="5"/>
  <c r="S49" i="5"/>
  <c r="P49" i="5"/>
  <c r="M49" i="5"/>
  <c r="AE48" i="5"/>
  <c r="AB48" i="5"/>
  <c r="Y48" i="5"/>
  <c r="S48" i="5"/>
  <c r="P48" i="5"/>
  <c r="M48" i="5"/>
  <c r="AE47" i="5"/>
  <c r="AB47" i="5"/>
  <c r="Y47" i="5"/>
  <c r="S47" i="5"/>
  <c r="P47" i="5"/>
  <c r="M47" i="5"/>
  <c r="AE46" i="5"/>
  <c r="AB46" i="5"/>
  <c r="Y46" i="5"/>
  <c r="S46" i="5"/>
  <c r="P46" i="5"/>
  <c r="M46" i="5"/>
  <c r="AE45" i="5"/>
  <c r="AB45" i="5"/>
  <c r="Y45" i="5"/>
  <c r="S45" i="5"/>
  <c r="P45" i="5"/>
  <c r="M45" i="5"/>
  <c r="AE44" i="5"/>
  <c r="AB44" i="5"/>
  <c r="Y44" i="5"/>
  <c r="S44" i="5"/>
  <c r="P44" i="5"/>
  <c r="M44" i="5"/>
  <c r="AE43" i="5"/>
  <c r="AB43" i="5"/>
  <c r="Y43" i="5"/>
  <c r="S43" i="5"/>
  <c r="P43" i="5"/>
  <c r="M43" i="5"/>
  <c r="AE42" i="5"/>
  <c r="AB42" i="5"/>
  <c r="Y42" i="5"/>
  <c r="S42" i="5"/>
  <c r="P42" i="5"/>
  <c r="M42" i="5"/>
  <c r="AE41" i="5"/>
  <c r="AB41" i="5"/>
  <c r="Y41" i="5"/>
  <c r="S41" i="5"/>
  <c r="P41" i="5"/>
  <c r="M41" i="5"/>
  <c r="AE40" i="5"/>
  <c r="AB40" i="5"/>
  <c r="Y40" i="5"/>
  <c r="S40" i="5"/>
  <c r="P40" i="5"/>
  <c r="M40" i="5"/>
  <c r="AE39" i="5"/>
  <c r="AB39" i="5"/>
  <c r="Y39" i="5"/>
  <c r="S39" i="5"/>
  <c r="P39" i="5"/>
  <c r="M39" i="5"/>
  <c r="AE38" i="5"/>
  <c r="AB38" i="5"/>
  <c r="Y38" i="5"/>
  <c r="S38" i="5"/>
  <c r="P38" i="5"/>
  <c r="M38" i="5"/>
  <c r="AE37" i="5"/>
  <c r="AB37" i="5"/>
  <c r="Y37" i="5"/>
  <c r="S37" i="5"/>
  <c r="P37" i="5"/>
  <c r="M37" i="5"/>
  <c r="AE36" i="5"/>
  <c r="AB36" i="5"/>
  <c r="Y36" i="5"/>
  <c r="S36" i="5"/>
  <c r="P36" i="5"/>
  <c r="M36" i="5"/>
  <c r="AE35" i="5"/>
  <c r="AB35" i="5"/>
  <c r="Y35" i="5"/>
  <c r="S35" i="5"/>
  <c r="P35" i="5"/>
  <c r="M35" i="5"/>
  <c r="AE34" i="5"/>
  <c r="AB34" i="5"/>
  <c r="Y34" i="5"/>
  <c r="S34" i="5"/>
  <c r="P34" i="5"/>
  <c r="M34" i="5"/>
  <c r="AE33" i="5"/>
  <c r="AB33" i="5"/>
  <c r="Y33" i="5"/>
  <c r="S33" i="5"/>
  <c r="P33" i="5"/>
  <c r="M33" i="5"/>
  <c r="AE32" i="5"/>
  <c r="AB32" i="5"/>
  <c r="Y32" i="5"/>
  <c r="S32" i="5"/>
  <c r="P32" i="5"/>
  <c r="M32" i="5"/>
  <c r="AE31" i="5"/>
  <c r="AB31" i="5"/>
  <c r="Y31" i="5"/>
  <c r="S31" i="5"/>
  <c r="P31" i="5"/>
  <c r="M31" i="5"/>
  <c r="AE30" i="5"/>
  <c r="AB30" i="5"/>
  <c r="Y30" i="5"/>
  <c r="S30" i="5"/>
  <c r="P30" i="5"/>
  <c r="M30" i="5"/>
  <c r="AE29" i="5"/>
  <c r="AB29" i="5"/>
  <c r="Y29" i="5"/>
  <c r="S29" i="5"/>
  <c r="P29" i="5"/>
  <c r="M29" i="5"/>
  <c r="AE28" i="5"/>
  <c r="AB28" i="5"/>
  <c r="Y28" i="5"/>
  <c r="S28" i="5"/>
  <c r="P28" i="5"/>
  <c r="M28" i="5"/>
  <c r="AE27" i="5"/>
  <c r="AB27" i="5"/>
  <c r="Y27" i="5"/>
  <c r="S27" i="5"/>
  <c r="P27" i="5"/>
  <c r="M27" i="5"/>
  <c r="AE26" i="5"/>
  <c r="AB26" i="5"/>
  <c r="Y26" i="5"/>
  <c r="S26" i="5"/>
  <c r="P26" i="5"/>
  <c r="M26" i="5"/>
  <c r="AE25" i="5"/>
  <c r="AB25" i="5"/>
  <c r="Y25" i="5"/>
  <c r="S25" i="5"/>
  <c r="P25" i="5"/>
  <c r="M25" i="5"/>
  <c r="AE24" i="5"/>
  <c r="AB24" i="5"/>
  <c r="Y24" i="5"/>
  <c r="S24" i="5"/>
  <c r="P24" i="5"/>
  <c r="M24" i="5"/>
  <c r="AE23" i="5"/>
  <c r="AB23" i="5"/>
  <c r="Y23" i="5"/>
  <c r="S23" i="5"/>
  <c r="P23" i="5"/>
  <c r="M23" i="5"/>
  <c r="AE22" i="5"/>
  <c r="AB22" i="5"/>
  <c r="Y22" i="5"/>
  <c r="S22" i="5"/>
  <c r="P22" i="5"/>
  <c r="M22" i="5"/>
  <c r="AE21" i="5"/>
  <c r="AB21" i="5"/>
  <c r="Y21" i="5"/>
  <c r="S21" i="5"/>
  <c r="P21" i="5"/>
  <c r="M21" i="5"/>
  <c r="AE20" i="5"/>
  <c r="AB20" i="5"/>
  <c r="Y20" i="5"/>
  <c r="S20" i="5"/>
  <c r="P20" i="5"/>
  <c r="M20" i="5"/>
  <c r="AE19" i="5"/>
  <c r="AB19" i="5"/>
  <c r="Y19" i="5"/>
  <c r="S19" i="5"/>
  <c r="P19" i="5"/>
  <c r="M19" i="5"/>
  <c r="AE18" i="5"/>
  <c r="AB18" i="5"/>
  <c r="Y18" i="5"/>
  <c r="S18" i="5"/>
  <c r="P18" i="5"/>
  <c r="M18" i="5"/>
  <c r="AE17" i="5"/>
  <c r="AB17" i="5"/>
  <c r="Y17" i="5"/>
  <c r="S17" i="5"/>
  <c r="P17" i="5"/>
  <c r="M17" i="5"/>
  <c r="AE16" i="5"/>
  <c r="AB16" i="5"/>
  <c r="Y16" i="5"/>
  <c r="S16" i="5"/>
  <c r="P16" i="5"/>
  <c r="M16" i="5"/>
  <c r="AE15" i="5"/>
  <c r="AB15" i="5"/>
  <c r="Y15" i="5"/>
  <c r="S15" i="5"/>
  <c r="P15" i="5"/>
  <c r="M15" i="5"/>
  <c r="AE14" i="5"/>
  <c r="AB14" i="5"/>
  <c r="Y14" i="5"/>
  <c r="S14" i="5"/>
  <c r="P14" i="5"/>
  <c r="M14" i="5"/>
  <c r="AE13" i="5"/>
  <c r="AB13" i="5"/>
  <c r="Y13" i="5"/>
  <c r="S13" i="5"/>
  <c r="P13" i="5"/>
  <c r="M13" i="5"/>
  <c r="AE12" i="5"/>
  <c r="AB12" i="5"/>
  <c r="Y12" i="5"/>
  <c r="S12" i="5"/>
  <c r="P12" i="5"/>
  <c r="M12" i="5"/>
  <c r="AE11" i="5"/>
  <c r="AB11" i="5"/>
  <c r="Y11" i="5"/>
  <c r="S11" i="5"/>
  <c r="P11" i="5"/>
  <c r="M11" i="5"/>
  <c r="B11" i="5"/>
  <c r="AE10" i="5"/>
  <c r="AB10" i="5"/>
  <c r="Y10" i="5"/>
  <c r="S10" i="5"/>
  <c r="P10" i="5"/>
  <c r="M10" i="5"/>
  <c r="D10" i="5"/>
  <c r="C10" i="5"/>
  <c r="B10" i="5"/>
  <c r="AE9" i="5"/>
  <c r="AB9" i="5"/>
  <c r="Y9" i="5"/>
  <c r="S9" i="5"/>
  <c r="P9" i="5"/>
  <c r="M9" i="5"/>
  <c r="D9" i="5"/>
  <c r="C9" i="5"/>
  <c r="B9" i="5"/>
  <c r="AE8" i="5"/>
  <c r="AB8" i="5"/>
  <c r="Y8" i="5"/>
  <c r="S8" i="5"/>
  <c r="P8" i="5"/>
  <c r="M8" i="5"/>
  <c r="AE7" i="5"/>
  <c r="AB7" i="5"/>
  <c r="Y7" i="5"/>
  <c r="S7" i="5"/>
  <c r="P7" i="5"/>
  <c r="M7" i="5"/>
  <c r="AE6" i="5"/>
  <c r="AB6" i="5"/>
  <c r="Y6" i="5"/>
  <c r="S6" i="5"/>
  <c r="P6" i="5"/>
  <c r="M6" i="5"/>
  <c r="AE5" i="5"/>
  <c r="AB5" i="5"/>
  <c r="Y5" i="5"/>
  <c r="S5" i="5"/>
  <c r="P5" i="5"/>
  <c r="M5" i="5"/>
  <c r="AE4" i="5"/>
  <c r="AB4" i="5"/>
  <c r="Y4" i="5"/>
  <c r="S4" i="5"/>
  <c r="P4" i="5"/>
  <c r="M4" i="5"/>
  <c r="AE3" i="5"/>
  <c r="AB3" i="5"/>
  <c r="Y3" i="5"/>
  <c r="S3" i="5"/>
  <c r="P3" i="5"/>
  <c r="M3" i="5"/>
  <c r="L34" i="5" l="1"/>
  <c r="O27" i="5"/>
  <c r="R52" i="5"/>
  <c r="R42" i="5"/>
  <c r="X50" i="5"/>
  <c r="X34" i="5"/>
  <c r="L55" i="5"/>
  <c r="R4" i="5"/>
  <c r="U25" i="5"/>
  <c r="L16" i="5"/>
  <c r="X10" i="5"/>
  <c r="L31" i="5"/>
  <c r="L10" i="5"/>
  <c r="R36" i="5"/>
  <c r="X26" i="5"/>
  <c r="AA23" i="5"/>
  <c r="O47" i="5"/>
  <c r="R26" i="5"/>
  <c r="X18" i="5"/>
  <c r="L47" i="5"/>
  <c r="O23" i="5"/>
  <c r="O39" i="5"/>
  <c r="R20" i="5"/>
  <c r="L50" i="5"/>
  <c r="O31" i="5"/>
  <c r="R10" i="5"/>
  <c r="AA50" i="5"/>
  <c r="O6" i="5"/>
  <c r="U40" i="5"/>
  <c r="U8" i="5"/>
  <c r="X14" i="5"/>
  <c r="AA43" i="5"/>
  <c r="L14" i="5"/>
  <c r="O46" i="5"/>
  <c r="R40" i="5"/>
  <c r="R24" i="5"/>
  <c r="R8" i="5"/>
  <c r="U33" i="5"/>
  <c r="X54" i="5"/>
  <c r="X32" i="5"/>
  <c r="AA42" i="5"/>
  <c r="AA19" i="5"/>
  <c r="L46" i="5"/>
  <c r="L30" i="5"/>
  <c r="O43" i="5"/>
  <c r="O22" i="5"/>
  <c r="R54" i="5"/>
  <c r="R38" i="5"/>
  <c r="R22" i="5"/>
  <c r="R6" i="5"/>
  <c r="U32" i="5"/>
  <c r="X30" i="5"/>
  <c r="X8" i="5"/>
  <c r="AA39" i="5"/>
  <c r="AA18" i="5"/>
  <c r="L8" i="5"/>
  <c r="X48" i="5"/>
  <c r="X6" i="5"/>
  <c r="AA11" i="5"/>
  <c r="L42" i="5"/>
  <c r="L26" i="5"/>
  <c r="L6" i="5"/>
  <c r="O38" i="5"/>
  <c r="O15" i="5"/>
  <c r="R34" i="5"/>
  <c r="R18" i="5"/>
  <c r="U55" i="5"/>
  <c r="U24" i="5"/>
  <c r="X46" i="5"/>
  <c r="X24" i="5"/>
  <c r="AA55" i="5"/>
  <c r="L27" i="5"/>
  <c r="AA35" i="5"/>
  <c r="L39" i="5"/>
  <c r="L24" i="5"/>
  <c r="O35" i="5"/>
  <c r="O14" i="5"/>
  <c r="R48" i="5"/>
  <c r="R32" i="5"/>
  <c r="R16" i="5"/>
  <c r="U49" i="5"/>
  <c r="U17" i="5"/>
  <c r="X22" i="5"/>
  <c r="AA51" i="5"/>
  <c r="AA31" i="5"/>
  <c r="AA7" i="5"/>
  <c r="L54" i="5"/>
  <c r="L38" i="5"/>
  <c r="L22" i="5"/>
  <c r="O54" i="5"/>
  <c r="R46" i="5"/>
  <c r="R30" i="5"/>
  <c r="R14" i="5"/>
  <c r="U48" i="5"/>
  <c r="U16" i="5"/>
  <c r="X40" i="5"/>
  <c r="L51" i="5"/>
  <c r="O30" i="5"/>
  <c r="O7" i="5"/>
  <c r="R44" i="5"/>
  <c r="R28" i="5"/>
  <c r="R12" i="5"/>
  <c r="U41" i="5"/>
  <c r="U9" i="5"/>
  <c r="X38" i="5"/>
  <c r="X16" i="5"/>
  <c r="AA47" i="5"/>
  <c r="AG37" i="5"/>
  <c r="AD37" i="5"/>
  <c r="AJ37" i="5"/>
  <c r="AG51" i="5"/>
  <c r="AJ51" i="5"/>
  <c r="AD51" i="5"/>
  <c r="AG43" i="5"/>
  <c r="AJ43" i="5"/>
  <c r="AD43" i="5"/>
  <c r="AG35" i="5"/>
  <c r="AJ35" i="5"/>
  <c r="AD35" i="5"/>
  <c r="AG27" i="5"/>
  <c r="AJ27" i="5"/>
  <c r="AD27" i="5"/>
  <c r="AG19" i="5"/>
  <c r="AJ19" i="5"/>
  <c r="AD19" i="5"/>
  <c r="AG11" i="5"/>
  <c r="AJ11" i="5"/>
  <c r="AD11" i="5"/>
  <c r="AG3" i="5"/>
  <c r="AJ3" i="5"/>
  <c r="AD3" i="5"/>
  <c r="L3" i="5"/>
  <c r="L49" i="5"/>
  <c r="L41" i="5"/>
  <c r="L33" i="5"/>
  <c r="O53" i="5"/>
  <c r="O45" i="5"/>
  <c r="O37" i="5"/>
  <c r="O21" i="5"/>
  <c r="O13" i="5"/>
  <c r="O5" i="5"/>
  <c r="U47" i="5"/>
  <c r="U39" i="5"/>
  <c r="U31" i="5"/>
  <c r="U23" i="5"/>
  <c r="U15" i="5"/>
  <c r="U7" i="5"/>
  <c r="X52" i="5"/>
  <c r="X44" i="5"/>
  <c r="X36" i="5"/>
  <c r="X28" i="5"/>
  <c r="X20" i="5"/>
  <c r="X12" i="5"/>
  <c r="X4" i="5"/>
  <c r="AA49" i="5"/>
  <c r="AA41" i="5"/>
  <c r="AA33" i="5"/>
  <c r="AA25" i="5"/>
  <c r="AA17" i="5"/>
  <c r="AA9" i="5"/>
  <c r="AJ50" i="5"/>
  <c r="AD50" i="5"/>
  <c r="AG50" i="5"/>
  <c r="AG42" i="5"/>
  <c r="AJ42" i="5"/>
  <c r="AD42" i="5"/>
  <c r="AJ34" i="5"/>
  <c r="AD34" i="5"/>
  <c r="AG34" i="5"/>
  <c r="AJ26" i="5"/>
  <c r="AG26" i="5"/>
  <c r="AD26" i="5"/>
  <c r="AJ18" i="5"/>
  <c r="AD18" i="5"/>
  <c r="AG18" i="5"/>
  <c r="AJ10" i="5"/>
  <c r="AD10" i="5"/>
  <c r="AG10" i="5"/>
  <c r="AD55" i="5"/>
  <c r="AJ55" i="5"/>
  <c r="AG55" i="5"/>
  <c r="L48" i="5"/>
  <c r="L40" i="5"/>
  <c r="L32" i="5"/>
  <c r="L23" i="5"/>
  <c r="L15" i="5"/>
  <c r="L7" i="5"/>
  <c r="O52" i="5"/>
  <c r="O44" i="5"/>
  <c r="O36" i="5"/>
  <c r="O28" i="5"/>
  <c r="O20" i="5"/>
  <c r="O12" i="5"/>
  <c r="O4" i="5"/>
  <c r="R41" i="5"/>
  <c r="R17" i="5"/>
  <c r="U54" i="5"/>
  <c r="U46" i="5"/>
  <c r="U38" i="5"/>
  <c r="U30" i="5"/>
  <c r="U22" i="5"/>
  <c r="U14" i="5"/>
  <c r="U6" i="5"/>
  <c r="X51" i="5"/>
  <c r="X43" i="5"/>
  <c r="X35" i="5"/>
  <c r="X27" i="5"/>
  <c r="X19" i="5"/>
  <c r="X11" i="5"/>
  <c r="AA3" i="5"/>
  <c r="AG29" i="5"/>
  <c r="AJ29" i="5"/>
  <c r="AD29" i="5"/>
  <c r="AJ49" i="5"/>
  <c r="AD49" i="5"/>
  <c r="AG49" i="5"/>
  <c r="AJ33" i="5"/>
  <c r="AD33" i="5"/>
  <c r="AG33" i="5"/>
  <c r="AD25" i="5"/>
  <c r="AJ25" i="5"/>
  <c r="AG25" i="5"/>
  <c r="L25" i="5"/>
  <c r="AD9" i="5"/>
  <c r="AJ9" i="5"/>
  <c r="AG9" i="5"/>
  <c r="U53" i="5"/>
  <c r="U45" i="5"/>
  <c r="U37" i="5"/>
  <c r="U29" i="5"/>
  <c r="U21" i="5"/>
  <c r="U13" i="5"/>
  <c r="U5" i="5"/>
  <c r="AA15" i="5"/>
  <c r="AJ48" i="5"/>
  <c r="AD48" i="5"/>
  <c r="AG48" i="5"/>
  <c r="AJ40" i="5"/>
  <c r="AD40" i="5"/>
  <c r="AG40" i="5"/>
  <c r="AJ32" i="5"/>
  <c r="AD32" i="5"/>
  <c r="AG32" i="5"/>
  <c r="AJ24" i="5"/>
  <c r="AD24" i="5"/>
  <c r="AG24" i="5"/>
  <c r="AJ16" i="5"/>
  <c r="AD16" i="5"/>
  <c r="AG16" i="5"/>
  <c r="AJ8" i="5"/>
  <c r="AD8" i="5"/>
  <c r="AG8" i="5"/>
  <c r="L13" i="5"/>
  <c r="O50" i="5"/>
  <c r="O42" i="5"/>
  <c r="O34" i="5"/>
  <c r="O26" i="5"/>
  <c r="O18" i="5"/>
  <c r="O10" i="5"/>
  <c r="R55" i="5"/>
  <c r="U52" i="5"/>
  <c r="U44" i="5"/>
  <c r="U36" i="5"/>
  <c r="U28" i="5"/>
  <c r="U20" i="5"/>
  <c r="U12" i="5"/>
  <c r="U4" i="5"/>
  <c r="X49" i="5"/>
  <c r="X41" i="5"/>
  <c r="X33" i="5"/>
  <c r="X25" i="5"/>
  <c r="X17" i="5"/>
  <c r="X9" i="5"/>
  <c r="AG21" i="5"/>
  <c r="AD21" i="5"/>
  <c r="AJ21" i="5"/>
  <c r="AD39" i="5"/>
  <c r="AJ39" i="5"/>
  <c r="AG39" i="5"/>
  <c r="AD15" i="5"/>
  <c r="AG15" i="5"/>
  <c r="AJ15" i="5"/>
  <c r="L53" i="5"/>
  <c r="L29" i="5"/>
  <c r="L12" i="5"/>
  <c r="U51" i="5"/>
  <c r="X3" i="5"/>
  <c r="AA13" i="5"/>
  <c r="AG5" i="5"/>
  <c r="AJ5" i="5"/>
  <c r="AD5" i="5"/>
  <c r="AD41" i="5"/>
  <c r="AJ41" i="5"/>
  <c r="AG41" i="5"/>
  <c r="AJ17" i="5"/>
  <c r="AD17" i="5"/>
  <c r="AG17" i="5"/>
  <c r="AD47" i="5"/>
  <c r="AG47" i="5"/>
  <c r="AJ47" i="5"/>
  <c r="AD31" i="5"/>
  <c r="AG31" i="5"/>
  <c r="AJ31" i="5"/>
  <c r="AD23" i="5"/>
  <c r="AJ23" i="5"/>
  <c r="AG23" i="5"/>
  <c r="AD7" i="5"/>
  <c r="AJ7" i="5"/>
  <c r="AG7" i="5"/>
  <c r="L45" i="5"/>
  <c r="L37" i="5"/>
  <c r="L20" i="5"/>
  <c r="L4" i="5"/>
  <c r="O49" i="5"/>
  <c r="O33" i="5"/>
  <c r="O25" i="5"/>
  <c r="O9" i="5"/>
  <c r="U43" i="5"/>
  <c r="U35" i="5"/>
  <c r="U27" i="5"/>
  <c r="U19" i="5"/>
  <c r="U11" i="5"/>
  <c r="AA53" i="5"/>
  <c r="AA45" i="5"/>
  <c r="AA37" i="5"/>
  <c r="AA29" i="5"/>
  <c r="AA21" i="5"/>
  <c r="AA5" i="5"/>
  <c r="AG54" i="5"/>
  <c r="AJ54" i="5"/>
  <c r="AD54" i="5"/>
  <c r="AD46" i="5"/>
  <c r="AG46" i="5"/>
  <c r="AJ46" i="5"/>
  <c r="AG38" i="5"/>
  <c r="AJ38" i="5"/>
  <c r="AD38" i="5"/>
  <c r="AD30" i="5"/>
  <c r="AG30" i="5"/>
  <c r="AJ30" i="5"/>
  <c r="AG22" i="5"/>
  <c r="AJ22" i="5"/>
  <c r="AD22" i="5"/>
  <c r="AG14" i="5"/>
  <c r="AD14" i="5"/>
  <c r="AJ14" i="5"/>
  <c r="AD6" i="5"/>
  <c r="AG6" i="5"/>
  <c r="AJ6" i="5"/>
  <c r="L52" i="5"/>
  <c r="L44" i="5"/>
  <c r="L36" i="5"/>
  <c r="L28" i="5"/>
  <c r="L19" i="5"/>
  <c r="L11" i="5"/>
  <c r="O3" i="5"/>
  <c r="O48" i="5"/>
  <c r="O40" i="5"/>
  <c r="O32" i="5"/>
  <c r="O24" i="5"/>
  <c r="O16" i="5"/>
  <c r="O8" i="5"/>
  <c r="R37" i="5"/>
  <c r="R29" i="5"/>
  <c r="R21" i="5"/>
  <c r="R5" i="5"/>
  <c r="U50" i="5"/>
  <c r="U42" i="5"/>
  <c r="U34" i="5"/>
  <c r="U26" i="5"/>
  <c r="U18" i="5"/>
  <c r="U10" i="5"/>
  <c r="X55" i="5"/>
  <c r="X47" i="5"/>
  <c r="X39" i="5"/>
  <c r="X31" i="5"/>
  <c r="X23" i="5"/>
  <c r="X15" i="5"/>
  <c r="X7" i="5"/>
  <c r="AG45" i="5"/>
  <c r="AD45" i="5"/>
  <c r="AJ45" i="5"/>
  <c r="AG53" i="5"/>
  <c r="AJ53" i="5"/>
  <c r="AD53" i="5"/>
  <c r="AG13" i="5"/>
  <c r="AD13" i="5"/>
  <c r="AJ13" i="5"/>
  <c r="AG52" i="5"/>
  <c r="AJ52" i="5"/>
  <c r="AD52" i="5"/>
  <c r="AG44" i="5"/>
  <c r="AJ44" i="5"/>
  <c r="AD44" i="5"/>
  <c r="AG36" i="5"/>
  <c r="AJ36" i="5"/>
  <c r="AD36" i="5"/>
  <c r="AG28" i="5"/>
  <c r="AJ28" i="5"/>
  <c r="AD28" i="5"/>
  <c r="AG20" i="5"/>
  <c r="AJ20" i="5"/>
  <c r="AD20" i="5"/>
  <c r="AG12" i="5"/>
  <c r="AJ12" i="5"/>
  <c r="AD12" i="5"/>
  <c r="AG4" i="5"/>
  <c r="AJ4" i="5"/>
  <c r="AD4" i="5"/>
  <c r="L17" i="5"/>
  <c r="L9" i="5"/>
  <c r="R51" i="5"/>
  <c r="R43" i="5"/>
  <c r="R35" i="5"/>
  <c r="R27" i="5"/>
  <c r="R19" i="5"/>
  <c r="R11" i="5"/>
  <c r="U3" i="5"/>
  <c r="X53" i="5"/>
  <c r="X45" i="5"/>
  <c r="X37" i="5"/>
  <c r="X29" i="5"/>
  <c r="X21" i="5"/>
  <c r="X13" i="5"/>
  <c r="X5" i="5"/>
  <c r="K4" i="2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P3" i="1"/>
  <c r="R3" i="1" s="1"/>
  <c r="I4" i="2"/>
  <c r="F25" i="2"/>
  <c r="J25" i="2" s="1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F26" i="2" l="1"/>
  <c r="J26" i="2" l="1"/>
  <c r="F27" i="2"/>
  <c r="J27" i="2" s="1"/>
  <c r="G21" i="2"/>
  <c r="G25" i="2" l="1"/>
  <c r="G3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4" i="2"/>
  <c r="G29" i="2"/>
  <c r="G30" i="2"/>
  <c r="G31" i="2"/>
  <c r="G32" i="2"/>
  <c r="G33" i="2"/>
  <c r="G34" i="2"/>
  <c r="G35" i="2"/>
  <c r="G36" i="2"/>
  <c r="G37" i="2"/>
  <c r="G42" i="2"/>
  <c r="G46" i="2"/>
  <c r="G47" i="2"/>
  <c r="G48" i="2"/>
  <c r="G49" i="2"/>
  <c r="G50" i="2"/>
  <c r="G51" i="2"/>
  <c r="G52" i="2"/>
  <c r="G53" i="2"/>
  <c r="G54" i="2"/>
  <c r="G55" i="2"/>
  <c r="G56" i="2"/>
  <c r="G4" i="2"/>
  <c r="G40" i="2" l="1"/>
  <c r="G41" i="2"/>
  <c r="G38" i="2"/>
  <c r="G43" i="2"/>
  <c r="G23" i="2" l="1"/>
  <c r="G22" i="2"/>
  <c r="G26" i="2"/>
  <c r="G44" i="2"/>
  <c r="G45" i="2"/>
  <c r="G27" i="2" l="1"/>
  <c r="G28" i="2"/>
</calcChain>
</file>

<file path=xl/sharedStrings.xml><?xml version="1.0" encoding="utf-8"?>
<sst xmlns="http://schemas.openxmlformats.org/spreadsheetml/2006/main" count="150" uniqueCount="82">
  <si>
    <t xml:space="preserve">Age </t>
  </si>
  <si>
    <t>(Ma)</t>
  </si>
  <si>
    <t xml:space="preserve">CEED LAND _ Modern land </t>
  </si>
  <si>
    <t xml:space="preserve">Exposed land </t>
  </si>
  <si>
    <t xml:space="preserve">continental flooding </t>
  </si>
  <si>
    <t xml:space="preserve">modern-land flooding </t>
  </si>
  <si>
    <t>relative in m</t>
  </si>
  <si>
    <t xml:space="preserve"> m</t>
  </si>
  <si>
    <t>Continental flooding relative to present</t>
  </si>
  <si>
    <t>km/106km2</t>
  </si>
  <si>
    <t>Pearson 400-0</t>
  </si>
  <si>
    <t xml:space="preserve">C sl </t>
  </si>
  <si>
    <t xml:space="preserve">ML sl </t>
  </si>
  <si>
    <t>africa based Pangea</t>
  </si>
  <si>
    <t xml:space="preserve">africa Based Pangea slope </t>
  </si>
  <si>
    <t>ETOPO Verard 2017</t>
  </si>
  <si>
    <t>Australia based Pangea</t>
  </si>
  <si>
    <t xml:space="preserve">Australia Based Pangea slope </t>
  </si>
  <si>
    <t>corrected modern flooding</t>
  </si>
  <si>
    <t>ice</t>
  </si>
  <si>
    <t>IGP</t>
  </si>
  <si>
    <t xml:space="preserve">Modern land Flooding </t>
  </si>
  <si>
    <t xml:space="preserve">Continental flooding </t>
  </si>
  <si>
    <t xml:space="preserve">Relative continental flooding </t>
  </si>
  <si>
    <t>sq.mill.km</t>
  </si>
  <si>
    <t>0-200</t>
  </si>
  <si>
    <t>0-250</t>
  </si>
  <si>
    <t>0-300</t>
  </si>
  <si>
    <t xml:space="preserve">bed </t>
  </si>
  <si>
    <t>Modern land Flooding corr</t>
  </si>
  <si>
    <t>flooding</t>
  </si>
  <si>
    <t>Kocsis and scotese 2021</t>
  </si>
  <si>
    <t>Haq composite (2005, 2008, 2014, 2018)</t>
  </si>
  <si>
    <t>Modern land sea level</t>
  </si>
  <si>
    <t xml:space="preserve">relative Continental sea level </t>
  </si>
  <si>
    <r>
      <t>Modern land sea level (C = 176.6 10</t>
    </r>
    <r>
      <rPr>
        <vertAlign val="super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/km)</t>
    </r>
  </si>
  <si>
    <r>
      <t>Continental sea level (C = 176.67 10</t>
    </r>
    <r>
      <rPr>
        <vertAlign val="super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/km)</t>
    </r>
  </si>
  <si>
    <r>
      <t>relative Continental sea level (C =176.610</t>
    </r>
    <r>
      <rPr>
        <vertAlign val="super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/km)</t>
    </r>
  </si>
  <si>
    <t>Difference betweem modern land and continental sea levels</t>
  </si>
  <si>
    <t>corrected values for relative estimates</t>
  </si>
  <si>
    <t xml:space="preserve">difference with continental estimates </t>
  </si>
  <si>
    <t>Age</t>
  </si>
  <si>
    <t>Myrs</t>
  </si>
  <si>
    <t xml:space="preserve">Hypsometric slope scenario  vs time </t>
  </si>
  <si>
    <t>Ma</t>
  </si>
  <si>
    <t>m</t>
  </si>
  <si>
    <t>modern land Sea level africa based scenario</t>
  </si>
  <si>
    <t>corrected modern land flooding</t>
  </si>
  <si>
    <t>corrected continental flooding</t>
  </si>
  <si>
    <t>modern land Sea levelAustralia based scenario</t>
  </si>
  <si>
    <t>Continental Sea level africa based scenario</t>
  </si>
  <si>
    <t>Continental Sea levelAustralia based scenario</t>
  </si>
  <si>
    <r>
      <t>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km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</si>
  <si>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km/km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</si>
  <si>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km/10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km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</si>
  <si>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10</t>
    </r>
    <r>
      <rPr>
        <vertAlign val="super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km</t>
    </r>
    <r>
      <rPr>
        <vertAlign val="superscript"/>
        <sz val="10"/>
        <color theme="1"/>
        <rFont val="Calibri"/>
        <family val="2"/>
        <scheme val="minor"/>
      </rPr>
      <t>2</t>
    </r>
  </si>
  <si>
    <t>continental crust - shelves</t>
  </si>
  <si>
    <t>modern land corrected for iceland</t>
  </si>
  <si>
    <t>Etopo 1 Bed 0-200</t>
  </si>
  <si>
    <t>Etopo1 Bed 0-250</t>
  </si>
  <si>
    <t>Etopo1 Bed 0-300</t>
  </si>
  <si>
    <t>Etopo1 ice 0-200</t>
  </si>
  <si>
    <t>Etopo1 ice 0-250</t>
  </si>
  <si>
    <t>Etopo1 ice 0-300</t>
  </si>
  <si>
    <t>Etopo1 IGP 0-200</t>
  </si>
  <si>
    <t>Etopo1 IGP 0-250</t>
  </si>
  <si>
    <t>Etopo1 IGP 0-300</t>
  </si>
  <si>
    <r>
      <t>10</t>
    </r>
    <r>
      <rPr>
        <b/>
        <vertAlign val="superscript"/>
        <sz val="12"/>
        <color theme="1"/>
        <rFont val="Calibri"/>
        <family val="2"/>
        <scheme val="minor"/>
      </rPr>
      <t>6</t>
    </r>
    <r>
      <rPr>
        <b/>
        <sz val="12"/>
        <color theme="1"/>
        <rFont val="Calibri"/>
        <family val="2"/>
        <scheme val="minor"/>
      </rPr>
      <t>km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</si>
  <si>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rPr>
        <b/>
        <i/>
        <sz val="12"/>
        <color theme="1"/>
        <rFont val="Calibri"/>
        <family val="2"/>
        <scheme val="minor"/>
      </rPr>
      <t>Modern land</t>
    </r>
    <r>
      <rPr>
        <b/>
        <sz val="12"/>
        <color theme="1"/>
        <rFont val="Calibri"/>
        <family val="2"/>
        <scheme val="minor"/>
      </rPr>
      <t xml:space="preserve"> Sea level</t>
    </r>
  </si>
  <si>
    <t>continental sea level</t>
  </si>
  <si>
    <t>Hypsometric slope</t>
  </si>
  <si>
    <t>ETOPO</t>
  </si>
  <si>
    <t>Etopo1 bed 0-200</t>
  </si>
  <si>
    <t>Etopo1 bed 0-250</t>
  </si>
  <si>
    <t>Etopo1 bed 0-300</t>
  </si>
  <si>
    <t>Haq composite curve (binned 10 Myrs)</t>
  </si>
  <si>
    <t xml:space="preserve">Van der Meer et al. (2017) corrected fro weathering </t>
  </si>
  <si>
    <r>
      <t xml:space="preserve">Kocsis &amp; Scotese (2020) - </t>
    </r>
    <r>
      <rPr>
        <i/>
        <sz val="11"/>
        <rFont val="Calibri"/>
        <family val="2"/>
        <scheme val="minor"/>
      </rPr>
      <t>Flooding</t>
    </r>
  </si>
  <si>
    <r>
      <t xml:space="preserve">Kocsis &amp; Scotese (2020) - </t>
    </r>
    <r>
      <rPr>
        <i/>
        <sz val="11"/>
        <rFont val="Calibri"/>
        <family val="2"/>
        <scheme val="minor"/>
      </rPr>
      <t xml:space="preserve">calculated sea level </t>
    </r>
  </si>
  <si>
    <t>Verard (2015)</t>
  </si>
  <si>
    <r>
      <t xml:space="preserve">Kocsis &amp; Scotese (2020) - </t>
    </r>
    <r>
      <rPr>
        <i/>
        <sz val="11"/>
        <rFont val="Calibri"/>
        <family val="2"/>
        <scheme val="minor"/>
      </rPr>
      <t xml:space="preserve">Flooding relative to present </t>
    </r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</si>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</sst>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E9D6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9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0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2" fontId="2" fillId="0" borderId="1" xfId="0" applyNumberFormat="1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164" fontId="0" fillId="0" borderId="0" xfId="0" applyNumberFormat="1"/>
    <xf numFmtId="2" fontId="1" fillId="0" borderId="0" xfId="0" applyNumberFormat="1" applyFont="1" applyFill="1" applyBorder="1"/>
    <xf numFmtId="2" fontId="1" fillId="0" borderId="3" xfId="0" applyNumberFormat="1" applyFont="1" applyFill="1" applyBorder="1"/>
    <xf numFmtId="2" fontId="0" fillId="0" borderId="0" xfId="0" applyNumberFormat="1"/>
    <xf numFmtId="0" fontId="1" fillId="5" borderId="1" xfId="0" applyFont="1" applyFill="1" applyBorder="1"/>
    <xf numFmtId="0" fontId="1" fillId="3" borderId="0" xfId="0" applyFont="1" applyFill="1" applyBorder="1"/>
    <xf numFmtId="0" fontId="1" fillId="3" borderId="1" xfId="0" applyFont="1" applyFill="1" applyBorder="1" applyAlignment="1">
      <alignment wrapText="1"/>
    </xf>
    <xf numFmtId="2" fontId="0" fillId="0" borderId="1" xfId="0" applyNumberFormat="1" applyBorder="1"/>
    <xf numFmtId="2" fontId="0" fillId="0" borderId="6" xfId="0" applyNumberFormat="1" applyBorder="1"/>
    <xf numFmtId="0" fontId="0" fillId="0" borderId="1" xfId="0" applyBorder="1"/>
    <xf numFmtId="2" fontId="0" fillId="5" borderId="0" xfId="0" applyNumberFormat="1" applyFill="1"/>
    <xf numFmtId="0" fontId="0" fillId="9" borderId="1" xfId="0" applyFill="1" applyBorder="1"/>
    <xf numFmtId="2" fontId="0" fillId="9" borderId="0" xfId="0" applyNumberFormat="1" applyFill="1"/>
    <xf numFmtId="2" fontId="0" fillId="0" borderId="1" xfId="0" applyNumberFormat="1" applyFill="1" applyBorder="1"/>
    <xf numFmtId="0" fontId="6" fillId="0" borderId="0" xfId="0" applyFont="1"/>
    <xf numFmtId="0" fontId="7" fillId="8" borderId="1" xfId="0" applyFont="1" applyFill="1" applyBorder="1"/>
    <xf numFmtId="0" fontId="7" fillId="8" borderId="0" xfId="0" applyFont="1" applyFill="1"/>
    <xf numFmtId="0" fontId="6" fillId="2" borderId="1" xfId="0" applyFont="1" applyFill="1" applyBorder="1"/>
    <xf numFmtId="0" fontId="6" fillId="2" borderId="0" xfId="0" applyFont="1" applyFill="1"/>
    <xf numFmtId="0" fontId="6" fillId="0" borderId="1" xfId="0" applyFont="1" applyBorder="1"/>
    <xf numFmtId="2" fontId="6" fillId="0" borderId="1" xfId="0" applyNumberFormat="1" applyFont="1" applyBorder="1"/>
    <xf numFmtId="164" fontId="6" fillId="0" borderId="1" xfId="0" applyNumberFormat="1" applyFont="1" applyBorder="1"/>
    <xf numFmtId="0" fontId="6" fillId="5" borderId="1" xfId="0" applyFont="1" applyFill="1" applyBorder="1"/>
    <xf numFmtId="2" fontId="6" fillId="5" borderId="1" xfId="0" applyNumberFormat="1" applyFont="1" applyFill="1" applyBorder="1"/>
    <xf numFmtId="164" fontId="6" fillId="5" borderId="1" xfId="0" applyNumberFormat="1" applyFont="1" applyFill="1" applyBorder="1"/>
    <xf numFmtId="2" fontId="6" fillId="0" borderId="1" xfId="0" applyNumberFormat="1" applyFont="1" applyFill="1" applyBorder="1"/>
    <xf numFmtId="164" fontId="6" fillId="0" borderId="1" xfId="0" applyNumberFormat="1" applyFont="1" applyFill="1" applyBorder="1"/>
    <xf numFmtId="0" fontId="6" fillId="0" borderId="0" xfId="0" applyFont="1" applyFill="1"/>
    <xf numFmtId="0" fontId="6" fillId="0" borderId="1" xfId="0" applyFont="1" applyFill="1" applyBorder="1"/>
    <xf numFmtId="0" fontId="1" fillId="2" borderId="1" xfId="0" applyFont="1" applyFill="1" applyBorder="1" applyAlignment="1">
      <alignment vertical="center"/>
    </xf>
    <xf numFmtId="2" fontId="0" fillId="4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2" fontId="0" fillId="2" borderId="0" xfId="0" applyNumberForma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3" fillId="0" borderId="1" xfId="0" applyNumberFormat="1" applyFont="1" applyFill="1" applyBorder="1"/>
    <xf numFmtId="2" fontId="3" fillId="9" borderId="0" xfId="0" applyNumberFormat="1" applyFont="1" applyFill="1"/>
    <xf numFmtId="2" fontId="7" fillId="2" borderId="1" xfId="0" applyNumberFormat="1" applyFont="1" applyFill="1" applyBorder="1"/>
    <xf numFmtId="2" fontId="10" fillId="2" borderId="1" xfId="0" applyNumberFormat="1" applyFont="1" applyFill="1" applyBorder="1"/>
    <xf numFmtId="2" fontId="7" fillId="3" borderId="1" xfId="0" applyNumberFormat="1" applyFont="1" applyFill="1" applyBorder="1"/>
    <xf numFmtId="0" fontId="7" fillId="3" borderId="1" xfId="0" applyFont="1" applyFill="1" applyBorder="1"/>
    <xf numFmtId="2" fontId="0" fillId="0" borderId="0" xfId="0" applyNumberFormat="1" applyFont="1" applyFill="1"/>
    <xf numFmtId="2" fontId="0" fillId="0" borderId="0" xfId="0" applyNumberFormat="1" applyFill="1"/>
    <xf numFmtId="2" fontId="10" fillId="2" borderId="5" xfId="0" applyNumberFormat="1" applyFont="1" applyFill="1" applyBorder="1"/>
    <xf numFmtId="0" fontId="7" fillId="3" borderId="5" xfId="0" applyFont="1" applyFill="1" applyBorder="1"/>
    <xf numFmtId="2" fontId="7" fillId="6" borderId="6" xfId="0" applyNumberFormat="1" applyFont="1" applyFill="1" applyBorder="1"/>
    <xf numFmtId="2" fontId="10" fillId="2" borderId="4" xfId="0" applyNumberFormat="1" applyFont="1" applyFill="1" applyBorder="1"/>
    <xf numFmtId="2" fontId="7" fillId="2" borderId="4" xfId="0" applyNumberFormat="1" applyFont="1" applyFill="1" applyBorder="1"/>
    <xf numFmtId="2" fontId="0" fillId="9" borderId="4" xfId="0" applyNumberFormat="1" applyFill="1" applyBorder="1"/>
    <xf numFmtId="2" fontId="0" fillId="0" borderId="5" xfId="0" applyNumberFormat="1" applyBorder="1"/>
    <xf numFmtId="2" fontId="7" fillId="12" borderId="5" xfId="0" applyNumberFormat="1" applyFont="1" applyFill="1" applyBorder="1"/>
    <xf numFmtId="2" fontId="3" fillId="4" borderId="1" xfId="0" applyNumberFormat="1" applyFont="1" applyFill="1" applyBorder="1"/>
    <xf numFmtId="2" fontId="10" fillId="11" borderId="6" xfId="0" applyNumberFormat="1" applyFont="1" applyFill="1" applyBorder="1"/>
    <xf numFmtId="2" fontId="10" fillId="10" borderId="6" xfId="0" applyNumberFormat="1" applyFont="1" applyFill="1" applyBorder="1"/>
    <xf numFmtId="2" fontId="10" fillId="9" borderId="4" xfId="0" applyNumberFormat="1" applyFont="1" applyFill="1" applyBorder="1"/>
    <xf numFmtId="2" fontId="7" fillId="9" borderId="4" xfId="0" applyNumberFormat="1" applyFont="1" applyFill="1" applyBorder="1"/>
    <xf numFmtId="2" fontId="10" fillId="14" borderId="6" xfId="0" applyNumberFormat="1" applyFont="1" applyFill="1" applyBorder="1"/>
    <xf numFmtId="2" fontId="0" fillId="11" borderId="2" xfId="0" applyNumberFormat="1" applyFill="1" applyBorder="1"/>
    <xf numFmtId="2" fontId="0" fillId="14" borderId="2" xfId="0" applyNumberFormat="1" applyFill="1" applyBorder="1"/>
    <xf numFmtId="2" fontId="0" fillId="10" borderId="2" xfId="0" applyNumberFormat="1" applyFill="1" applyBorder="1"/>
    <xf numFmtId="2" fontId="0" fillId="0" borderId="2" xfId="0" applyNumberFormat="1" applyBorder="1"/>
    <xf numFmtId="2" fontId="3" fillId="4" borderId="2" xfId="0" applyNumberFormat="1" applyFont="1" applyFill="1" applyBorder="1"/>
    <xf numFmtId="2" fontId="3" fillId="4" borderId="7" xfId="0" applyNumberFormat="1" applyFon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7" xfId="0" applyNumberFormat="1" applyFill="1" applyBorder="1"/>
    <xf numFmtId="2" fontId="0" fillId="4" borderId="6" xfId="0" applyNumberFormat="1" applyFill="1" applyBorder="1"/>
    <xf numFmtId="0" fontId="0" fillId="13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7" borderId="1" xfId="0" applyFill="1" applyBorder="1"/>
    <xf numFmtId="2" fontId="1" fillId="7" borderId="1" xfId="0" applyNumberFormat="1" applyFont="1" applyFill="1" applyBorder="1"/>
    <xf numFmtId="2" fontId="0" fillId="7" borderId="1" xfId="0" applyNumberFormat="1" applyFill="1" applyBorder="1"/>
    <xf numFmtId="0" fontId="0" fillId="7" borderId="0" xfId="0" applyFill="1"/>
    <xf numFmtId="0" fontId="3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9" borderId="1" xfId="0" applyFill="1" applyBorder="1" applyAlignment="1">
      <alignment wrapText="1"/>
    </xf>
    <xf numFmtId="2" fontId="10" fillId="9" borderId="4" xfId="0" applyNumberFormat="1" applyFont="1" applyFill="1" applyBorder="1" applyAlignment="1">
      <alignment horizontal="center"/>
    </xf>
    <xf numFmtId="2" fontId="2" fillId="5" borderId="1" xfId="0" applyNumberFormat="1" applyFont="1" applyFill="1" applyBorder="1"/>
    <xf numFmtId="2" fontId="1" fillId="5" borderId="1" xfId="0" applyNumberFormat="1" applyFont="1" applyFill="1" applyBorder="1"/>
    <xf numFmtId="2" fontId="0" fillId="5" borderId="1" xfId="0" applyNumberFormat="1" applyFill="1" applyBorder="1"/>
    <xf numFmtId="0" fontId="0" fillId="5" borderId="0" xfId="0" applyFill="1"/>
    <xf numFmtId="2" fontId="14" fillId="5" borderId="1" xfId="0" applyNumberFormat="1" applyFont="1" applyFill="1" applyBorder="1"/>
    <xf numFmtId="2" fontId="14" fillId="0" borderId="1" xfId="0" applyNumberFormat="1" applyFont="1" applyFill="1" applyBorder="1"/>
    <xf numFmtId="0" fontId="14" fillId="3" borderId="1" xfId="0" applyFont="1" applyFill="1" applyBorder="1"/>
    <xf numFmtId="0" fontId="13" fillId="3" borderId="1" xfId="0" applyFont="1" applyFill="1" applyBorder="1"/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colors>
    <mruColors>
      <color rgb="FF996633"/>
      <color rgb="FFCE9D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Hypsometric slopes from Etopo1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0033101968672E-2"/>
          <c:y val="7.327880206922216E-2"/>
          <c:w val="0.9059081460041194"/>
          <c:h val="0.83807082036204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'ETopo1 hypsometry slopes'!$AO$1</c:f>
              <c:strCache>
                <c:ptCount val="1"/>
                <c:pt idx="0">
                  <c:v>Etopo1 bed 0-200</c:v>
                </c:pt>
              </c:strCache>
            </c:strRef>
          </c:tx>
          <c:spPr>
            <a:ln w="2222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slopes'!$AO$2:$AO$6</c:f>
              <c:numCache>
                <c:formatCode>0.00</c:formatCode>
                <c:ptCount val="5"/>
                <c:pt idx="0">
                  <c:v>0</c:v>
                </c:pt>
                <c:pt idx="1">
                  <c:v>213</c:v>
                </c:pt>
                <c:pt idx="2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1-4A2C-A99C-FFB8DB87F422}"/>
            </c:ext>
          </c:extLst>
        </c:ser>
        <c:ser>
          <c:idx val="1"/>
          <c:order val="1"/>
          <c:tx>
            <c:strRef>
              <c:f>'ETopo1 hypsometry slopes'!$AP$1</c:f>
              <c:strCache>
                <c:ptCount val="1"/>
                <c:pt idx="0">
                  <c:v>Etopo1 bed 0-250</c:v>
                </c:pt>
              </c:strCache>
            </c:strRef>
          </c:tx>
          <c:spPr>
            <a:ln w="22225" cap="rnd">
              <a:solidFill>
                <a:srgbClr val="99663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slopes'!$AP$2:$AP$6</c:f>
              <c:numCache>
                <c:formatCode>0.00</c:formatCode>
                <c:ptCount val="5"/>
                <c:pt idx="0">
                  <c:v>0</c:v>
                </c:pt>
                <c:pt idx="1">
                  <c:v>207</c:v>
                </c:pt>
                <c:pt idx="2">
                  <c:v>414</c:v>
                </c:pt>
                <c:pt idx="3">
                  <c:v>517.5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1-4A2C-A99C-FFB8DB87F422}"/>
            </c:ext>
          </c:extLst>
        </c:ser>
        <c:ser>
          <c:idx val="2"/>
          <c:order val="2"/>
          <c:tx>
            <c:strRef>
              <c:f>'ETopo1 hypsometry slopes'!$AQ$1</c:f>
              <c:strCache>
                <c:ptCount val="1"/>
                <c:pt idx="0">
                  <c:v>Etopo1 bed 0-300</c:v>
                </c:pt>
              </c:strCache>
            </c:strRef>
          </c:tx>
          <c:spPr>
            <a:ln w="22225" cap="rnd">
              <a:solidFill>
                <a:srgbClr val="99663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slopes'!$AQ$2:$AQ$6</c:f>
              <c:numCache>
                <c:formatCode>0.00</c:formatCode>
                <c:ptCount val="5"/>
                <c:pt idx="0">
                  <c:v>0</c:v>
                </c:pt>
                <c:pt idx="1">
                  <c:v>183</c:v>
                </c:pt>
                <c:pt idx="2">
                  <c:v>366</c:v>
                </c:pt>
                <c:pt idx="3">
                  <c:v>457.5</c:v>
                </c:pt>
                <c:pt idx="4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1-4A2C-A99C-FFB8DB87F422}"/>
            </c:ext>
          </c:extLst>
        </c:ser>
        <c:ser>
          <c:idx val="3"/>
          <c:order val="3"/>
          <c:tx>
            <c:strRef>
              <c:f>'ETopo1 hypsometry slopes'!$AR$1</c:f>
              <c:strCache>
                <c:ptCount val="1"/>
                <c:pt idx="0">
                  <c:v>Etopo1 ice 0-200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slopes'!$AR$2:$AR$6</c:f>
              <c:numCache>
                <c:formatCode>0.00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1-4A2C-A99C-FFB8DB87F422}"/>
            </c:ext>
          </c:extLst>
        </c:ser>
        <c:ser>
          <c:idx val="4"/>
          <c:order val="4"/>
          <c:tx>
            <c:strRef>
              <c:f>'ETopo1 hypsometry slopes'!$AS$1</c:f>
              <c:strCache>
                <c:ptCount val="1"/>
                <c:pt idx="0">
                  <c:v>Etopo1 ice 0-250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slopes'!$AS$2:$AS$6</c:f>
              <c:numCache>
                <c:formatCode>0.00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1-4A2C-A99C-FFB8DB87F422}"/>
            </c:ext>
          </c:extLst>
        </c:ser>
        <c:ser>
          <c:idx val="5"/>
          <c:order val="5"/>
          <c:tx>
            <c:strRef>
              <c:f>'ETopo1 hypsometry slopes'!$AT$1</c:f>
              <c:strCache>
                <c:ptCount val="1"/>
                <c:pt idx="0">
                  <c:v>Etopo1 ice 0-300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slopes'!$AT$2:$AT$6</c:f>
              <c:numCache>
                <c:formatCode>0.00</c:formatCode>
                <c:ptCount val="5"/>
                <c:pt idx="0">
                  <c:v>0</c:v>
                </c:pt>
                <c:pt idx="1">
                  <c:v>174</c:v>
                </c:pt>
                <c:pt idx="2">
                  <c:v>348</c:v>
                </c:pt>
                <c:pt idx="3">
                  <c:v>435</c:v>
                </c:pt>
                <c:pt idx="4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1-4A2C-A99C-FFB8DB87F422}"/>
            </c:ext>
          </c:extLst>
        </c:ser>
        <c:ser>
          <c:idx val="6"/>
          <c:order val="6"/>
          <c:tx>
            <c:strRef>
              <c:f>'ETopo1 hypsometry slopes'!$AU$1</c:f>
              <c:strCache>
                <c:ptCount val="1"/>
                <c:pt idx="0">
                  <c:v>Etopo1 IGP 0-200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slopes'!$AU$2:$AU$6</c:f>
              <c:numCache>
                <c:formatCode>0.00</c:formatCode>
                <c:ptCount val="5"/>
                <c:pt idx="0">
                  <c:v>0</c:v>
                </c:pt>
                <c:pt idx="1">
                  <c:v>173</c:v>
                </c:pt>
                <c:pt idx="2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1-4A2C-A99C-FFB8DB87F422}"/>
            </c:ext>
          </c:extLst>
        </c:ser>
        <c:ser>
          <c:idx val="7"/>
          <c:order val="7"/>
          <c:tx>
            <c:strRef>
              <c:f>'ETopo1 hypsometry slopes'!$AV$1</c:f>
              <c:strCache>
                <c:ptCount val="1"/>
                <c:pt idx="0">
                  <c:v>Etopo1 IGP 0-250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slopes'!$AV$2:$AV$6</c:f>
              <c:numCache>
                <c:formatCode>0.00</c:formatCode>
                <c:ptCount val="5"/>
                <c:pt idx="0">
                  <c:v>0</c:v>
                </c:pt>
                <c:pt idx="1">
                  <c:v>173</c:v>
                </c:pt>
                <c:pt idx="2">
                  <c:v>346</c:v>
                </c:pt>
                <c:pt idx="3">
                  <c:v>432.5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1-4A2C-A99C-FFB8DB87F422}"/>
            </c:ext>
          </c:extLst>
        </c:ser>
        <c:ser>
          <c:idx val="8"/>
          <c:order val="8"/>
          <c:tx>
            <c:strRef>
              <c:f>'ETopo1 hypsometry slopes'!$AW$1</c:f>
              <c:strCache>
                <c:ptCount val="1"/>
                <c:pt idx="0">
                  <c:v>Etopo1 IGP 0-300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'ETopo1 hypsometry slopes'!$AN$2:$AN$6</c:f>
              <c:numCache>
                <c:formatCode>0.00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'ETopo1 hypsometry slopes'!$AW$2:$AW$6</c:f>
              <c:numCache>
                <c:formatCode>0.00</c:formatCode>
                <c:ptCount val="5"/>
                <c:pt idx="0">
                  <c:v>0</c:v>
                </c:pt>
                <c:pt idx="1">
                  <c:v>167</c:v>
                </c:pt>
                <c:pt idx="2">
                  <c:v>334</c:v>
                </c:pt>
                <c:pt idx="3">
                  <c:v>417.5</c:v>
                </c:pt>
                <c:pt idx="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1-4A2C-A99C-FFB8DB87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42072"/>
        <c:axId val="550046008"/>
      </c:scatterChart>
      <c:valAx>
        <c:axId val="5500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Cumulative area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6008"/>
        <c:crosses val="autoZero"/>
        <c:crossBetween val="midCat"/>
      </c:valAx>
      <c:valAx>
        <c:axId val="5500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49749116910572"/>
          <c:y val="0.40858789581768679"/>
          <c:w val="0.1637931111089953"/>
          <c:h val="0.48326927739392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Modern-land sea levels from different Etopo1</a:t>
            </a:r>
          </a:p>
        </c:rich>
      </c:tx>
      <c:layout>
        <c:manualLayout>
          <c:xMode val="edge"/>
          <c:yMode val="edge"/>
          <c:x val="0.50582700953921544"/>
          <c:y val="2.9498525073746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3905369079616"/>
          <c:y val="8.0005946159384958E-2"/>
          <c:w val="0.70701818239487435"/>
          <c:h val="0.84378147864260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'ETopo1 hypsometry slopes'!$L$1</c:f>
              <c:strCache>
                <c:ptCount val="1"/>
                <c:pt idx="0">
                  <c:v>Etopo 1 Bed 0-200</c:v>
                </c:pt>
              </c:strCache>
            </c:strRef>
          </c:tx>
          <c:spPr>
            <a:ln w="2222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slopes'!$L$3:$L$55</c:f>
              <c:numCache>
                <c:formatCode>0.00</c:formatCode>
                <c:ptCount val="53"/>
                <c:pt idx="0">
                  <c:v>209.7349661835749</c:v>
                </c:pt>
                <c:pt idx="1">
                  <c:v>259.62721739130433</c:v>
                </c:pt>
                <c:pt idx="2">
                  <c:v>209.8927922705314</c:v>
                </c:pt>
                <c:pt idx="3">
                  <c:v>200.46105314009662</c:v>
                </c:pt>
                <c:pt idx="4">
                  <c:v>206.73011111111114</c:v>
                </c:pt>
                <c:pt idx="5">
                  <c:v>205.96260869565219</c:v>
                </c:pt>
                <c:pt idx="6">
                  <c:v>212.84658454106281</c:v>
                </c:pt>
                <c:pt idx="7">
                  <c:v>154.73581159420291</c:v>
                </c:pt>
                <c:pt idx="8">
                  <c:v>149.6781835748792</c:v>
                </c:pt>
                <c:pt idx="9">
                  <c:v>223.44566183574875</c:v>
                </c:pt>
                <c:pt idx="10">
                  <c:v>221.08048309178741</c:v>
                </c:pt>
                <c:pt idx="11">
                  <c:v>128.07431400966186</c:v>
                </c:pt>
                <c:pt idx="12">
                  <c:v>144.59171014492748</c:v>
                </c:pt>
                <c:pt idx="13">
                  <c:v>221.08411594202892</c:v>
                </c:pt>
                <c:pt idx="14">
                  <c:v>210.71004830917869</c:v>
                </c:pt>
                <c:pt idx="15">
                  <c:v>197.98220289855075</c:v>
                </c:pt>
                <c:pt idx="16">
                  <c:v>88.633859903381648</c:v>
                </c:pt>
                <c:pt idx="17">
                  <c:v>125.64395169082127</c:v>
                </c:pt>
                <c:pt idx="18">
                  <c:v>105.35698067632849</c:v>
                </c:pt>
                <c:pt idx="19">
                  <c:v>115.59263285024154</c:v>
                </c:pt>
                <c:pt idx="20">
                  <c:v>71.410966183574942</c:v>
                </c:pt>
                <c:pt idx="21">
                  <c:v>141.52244444444437</c:v>
                </c:pt>
                <c:pt idx="22">
                  <c:v>133.61633333333327</c:v>
                </c:pt>
                <c:pt idx="23">
                  <c:v>96.887560386473382</c:v>
                </c:pt>
                <c:pt idx="24">
                  <c:v>119.16708695652176</c:v>
                </c:pt>
                <c:pt idx="25">
                  <c:v>132.06860386473431</c:v>
                </c:pt>
                <c:pt idx="26">
                  <c:v>62.467328502415469</c:v>
                </c:pt>
                <c:pt idx="27">
                  <c:v>61.450676328502418</c:v>
                </c:pt>
                <c:pt idx="28">
                  <c:v>34.206405797101418</c:v>
                </c:pt>
                <c:pt idx="29">
                  <c:v>31.589246376811687</c:v>
                </c:pt>
                <c:pt idx="30">
                  <c:v>49.259038647343075</c:v>
                </c:pt>
                <c:pt idx="31">
                  <c:v>12.507024154589352</c:v>
                </c:pt>
                <c:pt idx="32">
                  <c:v>47.559613526570047</c:v>
                </c:pt>
                <c:pt idx="33">
                  <c:v>40.790512077294792</c:v>
                </c:pt>
                <c:pt idx="34">
                  <c:v>21.330613526570009</c:v>
                </c:pt>
                <c:pt idx="35">
                  <c:v>101.01614009661827</c:v>
                </c:pt>
                <c:pt idx="36">
                  <c:v>171.44122705314004</c:v>
                </c:pt>
                <c:pt idx="37">
                  <c:v>130.69657971014499</c:v>
                </c:pt>
                <c:pt idx="38">
                  <c:v>110.53216908212559</c:v>
                </c:pt>
                <c:pt idx="39">
                  <c:v>135.13166183574879</c:v>
                </c:pt>
                <c:pt idx="40">
                  <c:v>179.81943478260865</c:v>
                </c:pt>
                <c:pt idx="41">
                  <c:v>134.03937198067632</c:v>
                </c:pt>
                <c:pt idx="42">
                  <c:v>181.57189371980678</c:v>
                </c:pt>
                <c:pt idx="43">
                  <c:v>180.8692125603865</c:v>
                </c:pt>
                <c:pt idx="44">
                  <c:v>241.88202898550722</c:v>
                </c:pt>
                <c:pt idx="45">
                  <c:v>118.45404830917877</c:v>
                </c:pt>
                <c:pt idx="46">
                  <c:v>72.200536231884072</c:v>
                </c:pt>
                <c:pt idx="47">
                  <c:v>39.726053140096653</c:v>
                </c:pt>
                <c:pt idx="48">
                  <c:v>20.309927536231928</c:v>
                </c:pt>
                <c:pt idx="49">
                  <c:v>-2.4528260869565317</c:v>
                </c:pt>
                <c:pt idx="50">
                  <c:v>1.6518937198066839</c:v>
                </c:pt>
                <c:pt idx="51">
                  <c:v>-3.0881835748792237</c:v>
                </c:pt>
                <c:pt idx="52">
                  <c:v>-2.5744302020293486E-14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0-4DEA-BD07-B28B922159EB}"/>
            </c:ext>
          </c:extLst>
        </c:ser>
        <c:ser>
          <c:idx val="2"/>
          <c:order val="1"/>
          <c:tx>
            <c:strRef>
              <c:f>'ETopo1 hypsometry slopes'!$O$1</c:f>
              <c:strCache>
                <c:ptCount val="1"/>
                <c:pt idx="0">
                  <c:v>Etopo1 Bed 0-250</c:v>
                </c:pt>
              </c:strCache>
            </c:strRef>
          </c:tx>
          <c:spPr>
            <a:ln w="22225" cap="rnd">
              <a:solidFill>
                <a:srgbClr val="99663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slopes'!$O$3:$O$55</c:f>
              <c:numCache>
                <c:formatCode>0.00</c:formatCode>
                <c:ptCount val="53"/>
                <c:pt idx="0">
                  <c:v>217.07569000000004</c:v>
                </c:pt>
                <c:pt idx="1">
                  <c:v>268.71416999999997</c:v>
                </c:pt>
                <c:pt idx="2">
                  <c:v>217.23904000000002</c:v>
                </c:pt>
                <c:pt idx="3">
                  <c:v>207.47719000000001</c:v>
                </c:pt>
                <c:pt idx="4">
                  <c:v>213.96566500000003</c:v>
                </c:pt>
                <c:pt idx="5">
                  <c:v>213.17130000000003</c:v>
                </c:pt>
                <c:pt idx="6">
                  <c:v>220.29621500000002</c:v>
                </c:pt>
                <c:pt idx="7">
                  <c:v>160.15156500000001</c:v>
                </c:pt>
                <c:pt idx="8">
                  <c:v>154.91691999999995</c:v>
                </c:pt>
                <c:pt idx="9">
                  <c:v>231.26625999999996</c:v>
                </c:pt>
                <c:pt idx="10">
                  <c:v>228.81829999999997</c:v>
                </c:pt>
                <c:pt idx="11">
                  <c:v>132.556915</c:v>
                </c:pt>
                <c:pt idx="12">
                  <c:v>149.65241999999992</c:v>
                </c:pt>
                <c:pt idx="13">
                  <c:v>228.82205999999994</c:v>
                </c:pt>
                <c:pt idx="14">
                  <c:v>218.08489999999995</c:v>
                </c:pt>
                <c:pt idx="15">
                  <c:v>204.91158000000001</c:v>
                </c:pt>
                <c:pt idx="16">
                  <c:v>91.736045000000004</c:v>
                </c:pt>
                <c:pt idx="17">
                  <c:v>130.04149000000001</c:v>
                </c:pt>
                <c:pt idx="18">
                  <c:v>109.04447500000001</c:v>
                </c:pt>
                <c:pt idx="19">
                  <c:v>119.63837500000001</c:v>
                </c:pt>
                <c:pt idx="20">
                  <c:v>73.910350000000065</c:v>
                </c:pt>
                <c:pt idx="21">
                  <c:v>146.47572999999991</c:v>
                </c:pt>
                <c:pt idx="22">
                  <c:v>138.29290499999996</c:v>
                </c:pt>
                <c:pt idx="23">
                  <c:v>100.27862499999993</c:v>
                </c:pt>
                <c:pt idx="24">
                  <c:v>123.33793500000003</c:v>
                </c:pt>
                <c:pt idx="25">
                  <c:v>136.69100500000002</c:v>
                </c:pt>
                <c:pt idx="26">
                  <c:v>64.65368500000001</c:v>
                </c:pt>
                <c:pt idx="27">
                  <c:v>63.601450000000007</c:v>
                </c:pt>
                <c:pt idx="28">
                  <c:v>35.403629999999964</c:v>
                </c:pt>
                <c:pt idx="29">
                  <c:v>32.694870000000101</c:v>
                </c:pt>
                <c:pt idx="30">
                  <c:v>50.983105000000087</c:v>
                </c:pt>
                <c:pt idx="31">
                  <c:v>12.944769999999979</c:v>
                </c:pt>
                <c:pt idx="32">
                  <c:v>49.224199999999996</c:v>
                </c:pt>
                <c:pt idx="33">
                  <c:v>42.218180000000103</c:v>
                </c:pt>
                <c:pt idx="34">
                  <c:v>22.077184999999957</c:v>
                </c:pt>
                <c:pt idx="35">
                  <c:v>104.55170499999991</c:v>
                </c:pt>
                <c:pt idx="36">
                  <c:v>177.44166999999993</c:v>
                </c:pt>
                <c:pt idx="37">
                  <c:v>135.27096000000006</c:v>
                </c:pt>
                <c:pt idx="38">
                  <c:v>114.400795</c:v>
                </c:pt>
                <c:pt idx="39">
                  <c:v>139.86127000000002</c:v>
                </c:pt>
                <c:pt idx="40">
                  <c:v>186.11311499999996</c:v>
                </c:pt>
                <c:pt idx="41">
                  <c:v>138.73074999999997</c:v>
                </c:pt>
                <c:pt idx="42">
                  <c:v>187.92690999999999</c:v>
                </c:pt>
                <c:pt idx="43">
                  <c:v>187.19963500000003</c:v>
                </c:pt>
                <c:pt idx="44">
                  <c:v>250.34789999999995</c:v>
                </c:pt>
                <c:pt idx="45">
                  <c:v>122.59994000000002</c:v>
                </c:pt>
                <c:pt idx="46">
                  <c:v>74.727555000000024</c:v>
                </c:pt>
                <c:pt idx="47">
                  <c:v>41.116465000000034</c:v>
                </c:pt>
                <c:pt idx="48">
                  <c:v>21.020775000000043</c:v>
                </c:pt>
                <c:pt idx="49">
                  <c:v>-2.5386750000000102</c:v>
                </c:pt>
                <c:pt idx="50">
                  <c:v>1.7097099999999177</c:v>
                </c:pt>
                <c:pt idx="51">
                  <c:v>-3.1962699999999966</c:v>
                </c:pt>
                <c:pt idx="52">
                  <c:v>-2.6645352591003757E-14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F0-4DEA-BD07-B28B922159EB}"/>
            </c:ext>
          </c:extLst>
        </c:ser>
        <c:ser>
          <c:idx val="3"/>
          <c:order val="2"/>
          <c:tx>
            <c:strRef>
              <c:f>'ETopo1 hypsometry slopes'!$R$1</c:f>
              <c:strCache>
                <c:ptCount val="1"/>
                <c:pt idx="0">
                  <c:v>Etopo1 Bed 0-300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slopes'!$R$3:$R$55</c:f>
              <c:numCache>
                <c:formatCode>0.00</c:formatCode>
                <c:ptCount val="53"/>
                <c:pt idx="0">
                  <c:v>220.00951690796776</c:v>
                </c:pt>
                <c:pt idx="1">
                  <c:v>272.34590261132195</c:v>
                </c:pt>
                <c:pt idx="2">
                  <c:v>220.1750746200585</c:v>
                </c:pt>
                <c:pt idx="3">
                  <c:v>210.28129101569428</c:v>
                </c:pt>
                <c:pt idx="4">
                  <c:v>216.85745921868113</c:v>
                </c:pt>
                <c:pt idx="5">
                  <c:v>216.05235819655101</c:v>
                </c:pt>
                <c:pt idx="6">
                  <c:v>223.27356802967574</c:v>
                </c:pt>
                <c:pt idx="7">
                  <c:v>162.31604952035391</c:v>
                </c:pt>
                <c:pt idx="8">
                  <c:v>157.01065711259642</c:v>
                </c:pt>
                <c:pt idx="9">
                  <c:v>234.3918756619521</c:v>
                </c:pt>
                <c:pt idx="10">
                  <c:v>231.91083093045765</c:v>
                </c:pt>
                <c:pt idx="11">
                  <c:v>134.34845160211421</c:v>
                </c:pt>
                <c:pt idx="12">
                  <c:v>151.67500620778068</c:v>
                </c:pt>
                <c:pt idx="13">
                  <c:v>231.91464174770559</c:v>
                </c:pt>
                <c:pt idx="14">
                  <c:v>221.03236660872733</c:v>
                </c:pt>
                <c:pt idx="15">
                  <c:v>207.68100621791595</c:v>
                </c:pt>
                <c:pt idx="16">
                  <c:v>92.975878337632324</c:v>
                </c:pt>
                <c:pt idx="17">
                  <c:v>131.7990300659292</c:v>
                </c:pt>
                <c:pt idx="18">
                  <c:v>110.5182356726954</c:v>
                </c:pt>
                <c:pt idx="19">
                  <c:v>121.25531462046389</c:v>
                </c:pt>
                <c:pt idx="20">
                  <c:v>74.909265049434282</c:v>
                </c:pt>
                <c:pt idx="21">
                  <c:v>148.45538252598388</c:v>
                </c:pt>
                <c:pt idx="22">
                  <c:v>140.16196480061618</c:v>
                </c:pt>
                <c:pt idx="23">
                  <c:v>101.63391323296149</c:v>
                </c:pt>
                <c:pt idx="24">
                  <c:v>125.00487500823485</c:v>
                </c:pt>
                <c:pt idx="25">
                  <c:v>138.53841476083579</c:v>
                </c:pt>
                <c:pt idx="26">
                  <c:v>65.527494134280644</c:v>
                </c:pt>
                <c:pt idx="27">
                  <c:v>64.461037940942475</c:v>
                </c:pt>
                <c:pt idx="28">
                  <c:v>35.882118044118286</c:v>
                </c:pt>
                <c:pt idx="29">
                  <c:v>33.136748541805069</c:v>
                </c:pt>
                <c:pt idx="30">
                  <c:v>51.672153162420962</c:v>
                </c:pt>
                <c:pt idx="31">
                  <c:v>13.119721486016003</c:v>
                </c:pt>
                <c:pt idx="32">
                  <c:v>49.889476164655683</c:v>
                </c:pt>
                <c:pt idx="33">
                  <c:v>42.788768224270754</c:v>
                </c:pt>
                <c:pt idx="34">
                  <c:v>22.375563134397144</c:v>
                </c:pt>
                <c:pt idx="35">
                  <c:v>105.96474487287975</c:v>
                </c:pt>
                <c:pt idx="36">
                  <c:v>179.83983418890904</c:v>
                </c:pt>
                <c:pt idx="37">
                  <c:v>137.09917753239449</c:v>
                </c:pt>
                <c:pt idx="38">
                  <c:v>115.94694754551949</c:v>
                </c:pt>
                <c:pt idx="39">
                  <c:v>141.75152660730848</c:v>
                </c:pt>
                <c:pt idx="40">
                  <c:v>188.62847572377652</c:v>
                </c:pt>
                <c:pt idx="41">
                  <c:v>140.60572737453944</c:v>
                </c:pt>
                <c:pt idx="42">
                  <c:v>190.46678457227125</c:v>
                </c:pt>
                <c:pt idx="43">
                  <c:v>189.72968028662211</c:v>
                </c:pt>
                <c:pt idx="44">
                  <c:v>253.73140833008162</c:v>
                </c:pt>
                <c:pt idx="45">
                  <c:v>124.25690583936799</c:v>
                </c:pt>
                <c:pt idx="46">
                  <c:v>75.737514759315502</c:v>
                </c:pt>
                <c:pt idx="47">
                  <c:v>41.672163297573171</c:v>
                </c:pt>
                <c:pt idx="48">
                  <c:v>21.304875514992471</c:v>
                </c:pt>
                <c:pt idx="49">
                  <c:v>-2.5729857651786676</c:v>
                </c:pt>
                <c:pt idx="50">
                  <c:v>1.7328171162450454</c:v>
                </c:pt>
                <c:pt idx="51">
                  <c:v>-3.2394683099126826</c:v>
                </c:pt>
                <c:pt idx="52">
                  <c:v>-2.7005470540663506E-14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F0-4DEA-BD07-B28B922159EB}"/>
            </c:ext>
          </c:extLst>
        </c:ser>
        <c:ser>
          <c:idx val="4"/>
          <c:order val="3"/>
          <c:tx>
            <c:strRef>
              <c:f>'ETopo1 hypsometry slopes'!$U$1</c:f>
              <c:strCache>
                <c:ptCount val="1"/>
                <c:pt idx="0">
                  <c:v>Etopo1 ice 0-200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slopes'!$U$3:$U$55</c:f>
              <c:numCache>
                <c:formatCode>0.00</c:formatCode>
                <c:ptCount val="53"/>
                <c:pt idx="0">
                  <c:v>219.82348354430383</c:v>
                </c:pt>
                <c:pt idx="1">
                  <c:v>272.11561518987338</c:v>
                </c:pt>
                <c:pt idx="2">
                  <c:v>219.98890126582279</c:v>
                </c:pt>
                <c:pt idx="3">
                  <c:v>210.1034835443038</c:v>
                </c:pt>
                <c:pt idx="4">
                  <c:v>216.67409113924052</c:v>
                </c:pt>
                <c:pt idx="5">
                  <c:v>215.86967088607597</c:v>
                </c:pt>
                <c:pt idx="6">
                  <c:v>223.08477468354431</c:v>
                </c:pt>
                <c:pt idx="7">
                  <c:v>162.1788</c:v>
                </c:pt>
                <c:pt idx="8">
                  <c:v>156.87789367088604</c:v>
                </c:pt>
                <c:pt idx="9">
                  <c:v>234.19368101265823</c:v>
                </c:pt>
                <c:pt idx="10">
                  <c:v>231.71473417721518</c:v>
                </c:pt>
                <c:pt idx="11">
                  <c:v>134.23485063291142</c:v>
                </c:pt>
                <c:pt idx="12">
                  <c:v>151.54675443037968</c:v>
                </c:pt>
                <c:pt idx="13">
                  <c:v>231.71854177215181</c:v>
                </c:pt>
                <c:pt idx="14">
                  <c:v>220.84546835443032</c:v>
                </c:pt>
                <c:pt idx="15">
                  <c:v>207.50539746835446</c:v>
                </c:pt>
                <c:pt idx="16">
                  <c:v>92.897260759493676</c:v>
                </c:pt>
                <c:pt idx="17">
                  <c:v>131.68758481012659</c:v>
                </c:pt>
                <c:pt idx="18">
                  <c:v>110.42478481012658</c:v>
                </c:pt>
                <c:pt idx="19">
                  <c:v>121.15278481012659</c:v>
                </c:pt>
                <c:pt idx="20">
                  <c:v>74.845924050632973</c:v>
                </c:pt>
                <c:pt idx="21">
                  <c:v>148.32985316455688</c:v>
                </c:pt>
                <c:pt idx="22">
                  <c:v>140.0434481012658</c:v>
                </c:pt>
                <c:pt idx="23">
                  <c:v>101.54797468354425</c:v>
                </c:pt>
                <c:pt idx="24">
                  <c:v>124.89917468354433</c:v>
                </c:pt>
                <c:pt idx="25">
                  <c:v>138.42127088607597</c:v>
                </c:pt>
                <c:pt idx="26">
                  <c:v>65.472086075949377</c:v>
                </c:pt>
                <c:pt idx="27">
                  <c:v>64.406531645569629</c:v>
                </c:pt>
                <c:pt idx="28">
                  <c:v>35.851777215189841</c:v>
                </c:pt>
                <c:pt idx="29">
                  <c:v>33.108729113924142</c:v>
                </c:pt>
                <c:pt idx="30">
                  <c:v>51.628460759493755</c:v>
                </c:pt>
                <c:pt idx="31">
                  <c:v>13.108627848101245</c:v>
                </c:pt>
                <c:pt idx="32">
                  <c:v>49.847291139240504</c:v>
                </c:pt>
                <c:pt idx="33">
                  <c:v>42.752587341772255</c:v>
                </c:pt>
                <c:pt idx="34">
                  <c:v>22.356643037974642</c:v>
                </c:pt>
                <c:pt idx="35">
                  <c:v>105.87514430379737</c:v>
                </c:pt>
                <c:pt idx="36">
                  <c:v>179.68776708860753</c:v>
                </c:pt>
                <c:pt idx="37">
                  <c:v>136.98325063291142</c:v>
                </c:pt>
                <c:pt idx="38">
                  <c:v>115.84890632911392</c:v>
                </c:pt>
                <c:pt idx="39">
                  <c:v>141.63166582278481</c:v>
                </c:pt>
                <c:pt idx="40">
                  <c:v>188.46897721518982</c:v>
                </c:pt>
                <c:pt idx="41">
                  <c:v>140.48683544303793</c:v>
                </c:pt>
                <c:pt idx="42">
                  <c:v>190.30573164556964</c:v>
                </c:pt>
                <c:pt idx="43">
                  <c:v>189.56925063291141</c:v>
                </c:pt>
                <c:pt idx="44">
                  <c:v>253.51686075949365</c:v>
                </c:pt>
                <c:pt idx="45">
                  <c:v>124.15183797468357</c:v>
                </c:pt>
                <c:pt idx="46">
                  <c:v>75.673473417721539</c:v>
                </c:pt>
                <c:pt idx="47">
                  <c:v>41.636926582278512</c:v>
                </c:pt>
                <c:pt idx="48">
                  <c:v>21.286860759493717</c:v>
                </c:pt>
                <c:pt idx="49">
                  <c:v>-2.5708101265822885</c:v>
                </c:pt>
                <c:pt idx="50">
                  <c:v>1.7313518987340937</c:v>
                </c:pt>
                <c:pt idx="51">
                  <c:v>-3.2367291139240471</c:v>
                </c:pt>
                <c:pt idx="52">
                  <c:v>-2.6982635535193677E-14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F0-4DEA-BD07-B28B922159EB}"/>
            </c:ext>
          </c:extLst>
        </c:ser>
        <c:ser>
          <c:idx val="5"/>
          <c:order val="4"/>
          <c:tx>
            <c:strRef>
              <c:f>'ETopo1 hypsometry slopes'!$X$1</c:f>
              <c:strCache>
                <c:ptCount val="1"/>
                <c:pt idx="0">
                  <c:v>Etopo1 ice 0-250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slopes'!$X$3:$X$55</c:f>
              <c:numCache>
                <c:formatCode>0.00</c:formatCode>
                <c:ptCount val="53"/>
                <c:pt idx="0">
                  <c:v>228.98279535864981</c:v>
                </c:pt>
                <c:pt idx="1">
                  <c:v>283.45376582278482</c:v>
                </c:pt>
                <c:pt idx="2">
                  <c:v>229.15510548523207</c:v>
                </c:pt>
                <c:pt idx="3">
                  <c:v>218.85779535864981</c:v>
                </c:pt>
                <c:pt idx="4">
                  <c:v>225.70217827004222</c:v>
                </c:pt>
                <c:pt idx="5">
                  <c:v>224.86424050632914</c:v>
                </c:pt>
                <c:pt idx="6">
                  <c:v>232.379973628692</c:v>
                </c:pt>
                <c:pt idx="7">
                  <c:v>168.93625</c:v>
                </c:pt>
                <c:pt idx="8">
                  <c:v>163.41447257383965</c:v>
                </c:pt>
                <c:pt idx="9">
                  <c:v>243.95175105485231</c:v>
                </c:pt>
                <c:pt idx="10">
                  <c:v>241.36951476793249</c:v>
                </c:pt>
                <c:pt idx="11">
                  <c:v>139.8279694092827</c:v>
                </c:pt>
                <c:pt idx="12">
                  <c:v>157.86120253164552</c:v>
                </c:pt>
                <c:pt idx="13">
                  <c:v>241.37348101265815</c:v>
                </c:pt>
                <c:pt idx="14">
                  <c:v>230.04736286919828</c:v>
                </c:pt>
                <c:pt idx="15">
                  <c:v>216.15145569620256</c:v>
                </c:pt>
                <c:pt idx="16">
                  <c:v>96.767979957805906</c:v>
                </c:pt>
                <c:pt idx="17">
                  <c:v>137.17456751054854</c:v>
                </c:pt>
                <c:pt idx="18">
                  <c:v>115.02581751054852</c:v>
                </c:pt>
                <c:pt idx="19">
                  <c:v>126.20081751054855</c:v>
                </c:pt>
                <c:pt idx="20">
                  <c:v>77.964504219409349</c:v>
                </c:pt>
                <c:pt idx="21">
                  <c:v>154.51026371308006</c:v>
                </c:pt>
                <c:pt idx="22">
                  <c:v>145.87859177215185</c:v>
                </c:pt>
                <c:pt idx="23">
                  <c:v>105.77914029535859</c:v>
                </c:pt>
                <c:pt idx="24">
                  <c:v>130.10330696202536</c:v>
                </c:pt>
                <c:pt idx="25">
                  <c:v>144.18882383966246</c:v>
                </c:pt>
                <c:pt idx="26">
                  <c:v>68.200089662447269</c:v>
                </c:pt>
                <c:pt idx="27">
                  <c:v>67.090137130801693</c:v>
                </c:pt>
                <c:pt idx="28">
                  <c:v>37.345601265822751</c:v>
                </c:pt>
                <c:pt idx="29">
                  <c:v>34.488259493670988</c:v>
                </c:pt>
                <c:pt idx="30">
                  <c:v>53.779646624472662</c:v>
                </c:pt>
                <c:pt idx="31">
                  <c:v>13.654820675105462</c:v>
                </c:pt>
                <c:pt idx="32">
                  <c:v>51.924261603375527</c:v>
                </c:pt>
                <c:pt idx="33">
                  <c:v>44.533945147679439</c:v>
                </c:pt>
                <c:pt idx="34">
                  <c:v>23.288169831223588</c:v>
                </c:pt>
                <c:pt idx="35">
                  <c:v>110.28660864978895</c:v>
                </c:pt>
                <c:pt idx="36">
                  <c:v>187.17475738396618</c:v>
                </c:pt>
                <c:pt idx="37">
                  <c:v>142.69088607594941</c:v>
                </c:pt>
                <c:pt idx="38">
                  <c:v>120.67594409282701</c:v>
                </c:pt>
                <c:pt idx="39">
                  <c:v>147.53298523206752</c:v>
                </c:pt>
                <c:pt idx="40">
                  <c:v>196.32185126582274</c:v>
                </c:pt>
                <c:pt idx="41">
                  <c:v>146.34045358649786</c:v>
                </c:pt>
                <c:pt idx="42">
                  <c:v>198.23513713080172</c:v>
                </c:pt>
                <c:pt idx="43">
                  <c:v>197.46796940928274</c:v>
                </c:pt>
                <c:pt idx="44">
                  <c:v>264.0800632911392</c:v>
                </c:pt>
                <c:pt idx="45">
                  <c:v>129.32483122362873</c:v>
                </c:pt>
                <c:pt idx="46">
                  <c:v>78.826534810126603</c:v>
                </c:pt>
                <c:pt idx="47">
                  <c:v>43.371798523206785</c:v>
                </c:pt>
                <c:pt idx="48">
                  <c:v>22.173813291139286</c:v>
                </c:pt>
                <c:pt idx="49">
                  <c:v>-2.6779272151898841</c:v>
                </c:pt>
                <c:pt idx="50">
                  <c:v>1.8034915611813478</c:v>
                </c:pt>
                <c:pt idx="51">
                  <c:v>-3.3715928270042159</c:v>
                </c:pt>
                <c:pt idx="52">
                  <c:v>-2.8106912015826749E-14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F0-4DEA-BD07-B28B922159EB}"/>
            </c:ext>
          </c:extLst>
        </c:ser>
        <c:ser>
          <c:idx val="6"/>
          <c:order val="5"/>
          <c:tx>
            <c:strRef>
              <c:f>'ETopo1 hypsometry slopes'!$AA$1</c:f>
              <c:strCache>
                <c:ptCount val="1"/>
                <c:pt idx="0">
                  <c:v>Etopo1 ice 0-300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slopes'!$AA$3:$AA$55</c:f>
              <c:numCache>
                <c:formatCode>0.00</c:formatCode>
                <c:ptCount val="53"/>
                <c:pt idx="0">
                  <c:v>239.422157026024</c:v>
                </c:pt>
                <c:pt idx="1">
                  <c:v>296.37646760380073</c:v>
                </c:pt>
                <c:pt idx="2">
                  <c:v>239.60232279838749</c:v>
                </c:pt>
                <c:pt idx="3">
                  <c:v>228.8355566830086</c:v>
                </c:pt>
                <c:pt idx="4">
                  <c:v>235.99197608819136</c:v>
                </c:pt>
                <c:pt idx="5">
                  <c:v>235.11583660999381</c:v>
                </c:pt>
                <c:pt idx="6">
                  <c:v>242.97421318789188</c:v>
                </c:pt>
                <c:pt idx="7">
                  <c:v>176.63808021705924</c:v>
                </c:pt>
                <c:pt idx="8">
                  <c:v>170.86456408927219</c:v>
                </c:pt>
                <c:pt idx="9">
                  <c:v>255.07354976755471</c:v>
                </c:pt>
                <c:pt idx="10">
                  <c:v>252.37358892203844</c:v>
                </c:pt>
                <c:pt idx="11">
                  <c:v>146.20274853446423</c:v>
                </c:pt>
                <c:pt idx="12">
                  <c:v>165.0581195921315</c:v>
                </c:pt>
                <c:pt idx="13">
                  <c:v>252.37773598848517</c:v>
                </c:pt>
                <c:pt idx="14">
                  <c:v>240.53525833687189</c:v>
                </c:pt>
                <c:pt idx="15">
                  <c:v>226.00583456954888</c:v>
                </c:pt>
                <c:pt idx="16">
                  <c:v>101.17964738905771</c:v>
                </c:pt>
                <c:pt idx="17">
                  <c:v>143.4283776256942</c:v>
                </c:pt>
                <c:pt idx="18">
                  <c:v>120.26986262842394</c:v>
                </c:pt>
                <c:pt idx="19">
                  <c:v>131.95433263664088</c:v>
                </c:pt>
                <c:pt idx="20">
                  <c:v>81.518918233305655</c:v>
                </c:pt>
                <c:pt idx="21">
                  <c:v>161.55441094560825</c:v>
                </c:pt>
                <c:pt idx="22">
                  <c:v>152.52921972283031</c:v>
                </c:pt>
                <c:pt idx="23">
                  <c:v>110.60162794416894</c:v>
                </c:pt>
                <c:pt idx="24">
                  <c:v>136.03473719620808</c:v>
                </c:pt>
                <c:pt idx="25">
                  <c:v>150.76241500443939</c:v>
                </c:pt>
                <c:pt idx="26">
                  <c:v>71.309342480408986</c:v>
                </c:pt>
                <c:pt idx="27">
                  <c:v>70.148787038211466</c:v>
                </c:pt>
                <c:pt idx="28">
                  <c:v>39.048193103296107</c:v>
                </c:pt>
                <c:pt idx="29">
                  <c:v>36.060584670192512</c:v>
                </c:pt>
                <c:pt idx="30">
                  <c:v>56.231469175494894</c:v>
                </c:pt>
                <c:pt idx="31">
                  <c:v>14.277346098062656</c:v>
                </c:pt>
                <c:pt idx="32">
                  <c:v>54.291496859369225</c:v>
                </c:pt>
                <c:pt idx="33">
                  <c:v>46.56425471370364</c:v>
                </c:pt>
                <c:pt idx="34">
                  <c:v>24.349881157869731</c:v>
                </c:pt>
                <c:pt idx="35">
                  <c:v>115.31459249005962</c:v>
                </c:pt>
                <c:pt idx="36">
                  <c:v>195.7080840222132</c:v>
                </c:pt>
                <c:pt idx="37">
                  <c:v>149.19618602240081</c:v>
                </c:pt>
                <c:pt idx="38">
                  <c:v>126.17757937055029</c:v>
                </c:pt>
                <c:pt idx="39">
                  <c:v>154.25903724087729</c:v>
                </c:pt>
                <c:pt idx="40">
                  <c:v>205.27219535330025</c:v>
                </c:pt>
                <c:pt idx="41">
                  <c:v>153.01213788995932</c:v>
                </c:pt>
                <c:pt idx="42">
                  <c:v>207.27270822189013</c:v>
                </c:pt>
                <c:pt idx="43">
                  <c:v>206.47056520324489</c:v>
                </c:pt>
                <c:pt idx="44">
                  <c:v>276.11951492557893</c:v>
                </c:pt>
                <c:pt idx="45">
                  <c:v>135.22077062641662</c:v>
                </c:pt>
                <c:pt idx="46">
                  <c:v>82.420248934281148</c:v>
                </c:pt>
                <c:pt idx="47">
                  <c:v>45.349125641775117</c:v>
                </c:pt>
                <c:pt idx="48">
                  <c:v>23.184720927795873</c:v>
                </c:pt>
                <c:pt idx="49">
                  <c:v>-2.8000143382616627</c:v>
                </c:pt>
                <c:pt idx="50">
                  <c:v>1.8857130252076761</c:v>
                </c:pt>
                <c:pt idx="51">
                  <c:v>-3.5253042744563832</c:v>
                </c:pt>
                <c:pt idx="52">
                  <c:v>-2.9388310556825021E-14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F0-4DEA-BD07-B28B922159EB}"/>
            </c:ext>
          </c:extLst>
        </c:ser>
        <c:ser>
          <c:idx val="7"/>
          <c:order val="6"/>
          <c:tx>
            <c:strRef>
              <c:f>'ETopo1 hypsometry slopes'!$AD$1</c:f>
              <c:strCache>
                <c:ptCount val="1"/>
                <c:pt idx="0">
                  <c:v>Etopo1 IGP 0-200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slopes'!$AD$3:$AD$55</c:f>
              <c:numCache>
                <c:formatCode>0.00</c:formatCode>
                <c:ptCount val="53"/>
                <c:pt idx="0">
                  <c:v>248.0865028571429</c:v>
                </c:pt>
                <c:pt idx="1">
                  <c:v>307.10190857142857</c:v>
                </c:pt>
                <c:pt idx="2">
                  <c:v>248.27318857142859</c:v>
                </c:pt>
                <c:pt idx="3">
                  <c:v>237.11678857142857</c:v>
                </c:pt>
                <c:pt idx="4">
                  <c:v>244.53218857142861</c:v>
                </c:pt>
                <c:pt idx="5">
                  <c:v>243.62434285714289</c:v>
                </c:pt>
                <c:pt idx="6">
                  <c:v>251.76710285714287</c:v>
                </c:pt>
                <c:pt idx="7">
                  <c:v>183.03036</c:v>
                </c:pt>
                <c:pt idx="8">
                  <c:v>177.04790857142854</c:v>
                </c:pt>
                <c:pt idx="9">
                  <c:v>264.30429714285714</c:v>
                </c:pt>
                <c:pt idx="10">
                  <c:v>261.50662857142851</c:v>
                </c:pt>
                <c:pt idx="11">
                  <c:v>151.49361714285718</c:v>
                </c:pt>
                <c:pt idx="12">
                  <c:v>171.03133714285707</c:v>
                </c:pt>
                <c:pt idx="13">
                  <c:v>261.51092571428563</c:v>
                </c:pt>
                <c:pt idx="14">
                  <c:v>249.23988571428566</c:v>
                </c:pt>
                <c:pt idx="15">
                  <c:v>234.18466285714288</c:v>
                </c:pt>
                <c:pt idx="16">
                  <c:v>104.84119428571428</c:v>
                </c:pt>
                <c:pt idx="17">
                  <c:v>148.61884571428575</c:v>
                </c:pt>
                <c:pt idx="18">
                  <c:v>124.62225714285714</c:v>
                </c:pt>
                <c:pt idx="19">
                  <c:v>136.72957142857143</c:v>
                </c:pt>
                <c:pt idx="20">
                  <c:v>84.468971428571507</c:v>
                </c:pt>
                <c:pt idx="21">
                  <c:v>167.40083428571418</c:v>
                </c:pt>
                <c:pt idx="22">
                  <c:v>158.04903428571424</c:v>
                </c:pt>
                <c:pt idx="23">
                  <c:v>114.60414285714279</c:v>
                </c:pt>
                <c:pt idx="24">
                  <c:v>140.95764000000003</c:v>
                </c:pt>
                <c:pt idx="25">
                  <c:v>156.21829142857146</c:v>
                </c:pt>
                <c:pt idx="26">
                  <c:v>73.889925714285724</c:v>
                </c:pt>
                <c:pt idx="27">
                  <c:v>72.687371428571424</c:v>
                </c:pt>
                <c:pt idx="28">
                  <c:v>40.461291428571393</c:v>
                </c:pt>
                <c:pt idx="29">
                  <c:v>37.365565714285822</c:v>
                </c:pt>
                <c:pt idx="30">
                  <c:v>58.266405714285803</c:v>
                </c:pt>
                <c:pt idx="31">
                  <c:v>14.794022857142833</c:v>
                </c:pt>
                <c:pt idx="32">
                  <c:v>56.256228571428572</c:v>
                </c:pt>
                <c:pt idx="33">
                  <c:v>48.24934857142869</c:v>
                </c:pt>
                <c:pt idx="34">
                  <c:v>25.231068571428526</c:v>
                </c:pt>
                <c:pt idx="35">
                  <c:v>119.48766285714275</c:v>
                </c:pt>
                <c:pt idx="36">
                  <c:v>202.79047999999995</c:v>
                </c:pt>
                <c:pt idx="37">
                  <c:v>154.59538285714288</c:v>
                </c:pt>
                <c:pt idx="38">
                  <c:v>130.7437657142857</c:v>
                </c:pt>
                <c:pt idx="39">
                  <c:v>159.84145142857142</c:v>
                </c:pt>
                <c:pt idx="40">
                  <c:v>212.70070285714283</c:v>
                </c:pt>
                <c:pt idx="41">
                  <c:v>158.54942857142854</c:v>
                </c:pt>
                <c:pt idx="42">
                  <c:v>214.77361142857143</c:v>
                </c:pt>
                <c:pt idx="43">
                  <c:v>213.94244</c:v>
                </c:pt>
                <c:pt idx="44">
                  <c:v>286.11188571428568</c:v>
                </c:pt>
                <c:pt idx="45">
                  <c:v>140.11421714285717</c:v>
                </c:pt>
                <c:pt idx="46">
                  <c:v>85.402920000000037</c:v>
                </c:pt>
                <c:pt idx="47">
                  <c:v>46.990245714285756</c:v>
                </c:pt>
                <c:pt idx="48">
                  <c:v>24.02374285714291</c:v>
                </c:pt>
                <c:pt idx="49">
                  <c:v>-2.9013428571428688</c:v>
                </c:pt>
                <c:pt idx="50">
                  <c:v>1.9539542857141918</c:v>
                </c:pt>
                <c:pt idx="51">
                  <c:v>-3.6528799999999961</c:v>
                </c:pt>
                <c:pt idx="52">
                  <c:v>-3.0451831532575721E-14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F0-4DEA-BD07-B28B922159EB}"/>
            </c:ext>
          </c:extLst>
        </c:ser>
        <c:ser>
          <c:idx val="9"/>
          <c:order val="7"/>
          <c:tx>
            <c:strRef>
              <c:f>'ETopo1 hypsometry slopes'!$AG$1</c:f>
              <c:strCache>
                <c:ptCount val="1"/>
                <c:pt idx="0">
                  <c:v>Etopo1 IGP 0-250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slopes'!$AG$3:$AG$55</c:f>
              <c:numCache>
                <c:formatCode>0.00</c:formatCode>
                <c:ptCount val="53"/>
                <c:pt idx="0">
                  <c:v>245.83883352208386</c:v>
                </c:pt>
                <c:pt idx="1">
                  <c:v>304.31955832389576</c:v>
                </c:pt>
                <c:pt idx="2">
                  <c:v>246.02382785956968</c:v>
                </c:pt>
                <c:pt idx="3">
                  <c:v>234.96850509626273</c:v>
                </c:pt>
                <c:pt idx="4">
                  <c:v>242.31672140430354</c:v>
                </c:pt>
                <c:pt idx="5">
                  <c:v>241.41710079275202</c:v>
                </c:pt>
                <c:pt idx="6">
                  <c:v>249.48608720271804</c:v>
                </c:pt>
                <c:pt idx="7">
                  <c:v>181.37210079275198</c:v>
                </c:pt>
                <c:pt idx="8">
                  <c:v>175.44385050962623</c:v>
                </c:pt>
                <c:pt idx="9">
                  <c:v>261.90969422423552</c:v>
                </c:pt>
                <c:pt idx="10">
                  <c:v>259.13737259343145</c:v>
                </c:pt>
                <c:pt idx="11">
                  <c:v>150.12108154020387</c:v>
                </c:pt>
                <c:pt idx="12">
                  <c:v>169.48178935447331</c:v>
                </c:pt>
                <c:pt idx="13">
                  <c:v>259.14163080407695</c:v>
                </c:pt>
                <c:pt idx="14">
                  <c:v>246.98176670441671</c:v>
                </c:pt>
                <c:pt idx="15">
                  <c:v>232.06294450736132</c:v>
                </c:pt>
                <c:pt idx="16">
                  <c:v>103.89133069082673</c:v>
                </c:pt>
                <c:pt idx="17">
                  <c:v>147.27235560588903</c:v>
                </c:pt>
                <c:pt idx="18">
                  <c:v>123.49317667044168</c:v>
                </c:pt>
                <c:pt idx="19">
                  <c:v>135.49079841449606</c:v>
                </c:pt>
                <c:pt idx="20">
                  <c:v>83.70368063420166</c:v>
                </c:pt>
                <c:pt idx="21">
                  <c:v>165.88417893544724</c:v>
                </c:pt>
                <c:pt idx="22">
                  <c:v>156.61710645526608</c:v>
                </c:pt>
                <c:pt idx="23">
                  <c:v>113.56582672706675</c:v>
                </c:pt>
                <c:pt idx="24">
                  <c:v>139.6805605889015</c:v>
                </c:pt>
                <c:pt idx="25">
                  <c:v>154.80295016987546</c:v>
                </c:pt>
                <c:pt idx="26">
                  <c:v>73.220481313703303</c:v>
                </c:pt>
                <c:pt idx="27">
                  <c:v>72.028822197055504</c:v>
                </c:pt>
                <c:pt idx="28">
                  <c:v>40.094711211777991</c:v>
                </c:pt>
                <c:pt idx="29">
                  <c:v>37.027032842582216</c:v>
                </c:pt>
                <c:pt idx="30">
                  <c:v>57.738510758776989</c:v>
                </c:pt>
                <c:pt idx="31">
                  <c:v>14.659988674971665</c:v>
                </c:pt>
                <c:pt idx="32">
                  <c:v>55.746545866364663</c:v>
                </c:pt>
                <c:pt idx="33">
                  <c:v>47.812208380521078</c:v>
                </c:pt>
                <c:pt idx="34">
                  <c:v>25.002474518686249</c:v>
                </c:pt>
                <c:pt idx="35">
                  <c:v>118.4051019252547</c:v>
                </c:pt>
                <c:pt idx="36">
                  <c:v>200.95319365798409</c:v>
                </c:pt>
                <c:pt idx="37">
                  <c:v>153.19474518686303</c:v>
                </c:pt>
                <c:pt idx="38">
                  <c:v>129.55922423556061</c:v>
                </c:pt>
                <c:pt idx="39">
                  <c:v>158.39328425821066</c:v>
                </c:pt>
                <c:pt idx="40">
                  <c:v>210.77362967157416</c:v>
                </c:pt>
                <c:pt idx="41">
                  <c:v>157.11296715741784</c:v>
                </c:pt>
                <c:pt idx="42">
                  <c:v>212.82775764439413</c:v>
                </c:pt>
                <c:pt idx="43">
                  <c:v>212.00411664779165</c:v>
                </c:pt>
                <c:pt idx="44">
                  <c:v>283.51970554926385</c:v>
                </c:pt>
                <c:pt idx="45">
                  <c:v>138.84477916194794</c:v>
                </c:pt>
                <c:pt idx="46">
                  <c:v>84.62916761041906</c:v>
                </c:pt>
                <c:pt idx="47">
                  <c:v>46.564513023782602</c:v>
                </c:pt>
                <c:pt idx="48">
                  <c:v>23.806087202718057</c:v>
                </c:pt>
                <c:pt idx="49">
                  <c:v>-2.8750566251415743</c:v>
                </c:pt>
                <c:pt idx="50">
                  <c:v>1.9362514156284458</c:v>
                </c:pt>
                <c:pt idx="51">
                  <c:v>-3.6197848244620574</c:v>
                </c:pt>
                <c:pt idx="52">
                  <c:v>-3.0175937249154879E-14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F0-4DEA-BD07-B28B922159EB}"/>
            </c:ext>
          </c:extLst>
        </c:ser>
        <c:ser>
          <c:idx val="0"/>
          <c:order val="8"/>
          <c:tx>
            <c:strRef>
              <c:f>'ETopo1 hypsometry slopes'!$AJ$1</c:f>
              <c:strCache>
                <c:ptCount val="1"/>
                <c:pt idx="0">
                  <c:v>Etopo1 IGP 0-300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'ETopo1 hypsometry slopes'!$F$3:$F$55</c:f>
              <c:numCache>
                <c:formatCode>0.00</c:formatCode>
                <c:ptCount val="53"/>
                <c:pt idx="0">
                  <c:v>520</c:v>
                </c:pt>
                <c:pt idx="1">
                  <c:v>510</c:v>
                </c:pt>
                <c:pt idx="2">
                  <c:v>500</c:v>
                </c:pt>
                <c:pt idx="3">
                  <c:v>490</c:v>
                </c:pt>
                <c:pt idx="4">
                  <c:v>480</c:v>
                </c:pt>
                <c:pt idx="5">
                  <c:v>470</c:v>
                </c:pt>
                <c:pt idx="6">
                  <c:v>460</c:v>
                </c:pt>
                <c:pt idx="7">
                  <c:v>450</c:v>
                </c:pt>
                <c:pt idx="8">
                  <c:v>440</c:v>
                </c:pt>
                <c:pt idx="9">
                  <c:v>430</c:v>
                </c:pt>
                <c:pt idx="10">
                  <c:v>420</c:v>
                </c:pt>
                <c:pt idx="11">
                  <c:v>410</c:v>
                </c:pt>
                <c:pt idx="12">
                  <c:v>400</c:v>
                </c:pt>
                <c:pt idx="13">
                  <c:v>390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350</c:v>
                </c:pt>
                <c:pt idx="18">
                  <c:v>340</c:v>
                </c:pt>
                <c:pt idx="19">
                  <c:v>330</c:v>
                </c:pt>
                <c:pt idx="20">
                  <c:v>320</c:v>
                </c:pt>
                <c:pt idx="21">
                  <c:v>310</c:v>
                </c:pt>
                <c:pt idx="22">
                  <c:v>300</c:v>
                </c:pt>
                <c:pt idx="23">
                  <c:v>290</c:v>
                </c:pt>
                <c:pt idx="24">
                  <c:v>280</c:v>
                </c:pt>
                <c:pt idx="25">
                  <c:v>270</c:v>
                </c:pt>
                <c:pt idx="26">
                  <c:v>260</c:v>
                </c:pt>
                <c:pt idx="27">
                  <c:v>250</c:v>
                </c:pt>
                <c:pt idx="28">
                  <c:v>240</c:v>
                </c:pt>
                <c:pt idx="29">
                  <c:v>230</c:v>
                </c:pt>
                <c:pt idx="30">
                  <c:v>220</c:v>
                </c:pt>
                <c:pt idx="31">
                  <c:v>210</c:v>
                </c:pt>
                <c:pt idx="32">
                  <c:v>200</c:v>
                </c:pt>
                <c:pt idx="33">
                  <c:v>190</c:v>
                </c:pt>
                <c:pt idx="34">
                  <c:v>180</c:v>
                </c:pt>
                <c:pt idx="35">
                  <c:v>170</c:v>
                </c:pt>
                <c:pt idx="36">
                  <c:v>160</c:v>
                </c:pt>
                <c:pt idx="37">
                  <c:v>150</c:v>
                </c:pt>
                <c:pt idx="38">
                  <c:v>140</c:v>
                </c:pt>
                <c:pt idx="39">
                  <c:v>130</c:v>
                </c:pt>
                <c:pt idx="40">
                  <c:v>120</c:v>
                </c:pt>
                <c:pt idx="41">
                  <c:v>110</c:v>
                </c:pt>
                <c:pt idx="42">
                  <c:v>100</c:v>
                </c:pt>
                <c:pt idx="43">
                  <c:v>90</c:v>
                </c:pt>
                <c:pt idx="44">
                  <c:v>80</c:v>
                </c:pt>
                <c:pt idx="45">
                  <c:v>70</c:v>
                </c:pt>
                <c:pt idx="46">
                  <c:v>60</c:v>
                </c:pt>
                <c:pt idx="47">
                  <c:v>50</c:v>
                </c:pt>
                <c:pt idx="48">
                  <c:v>40</c:v>
                </c:pt>
                <c:pt idx="49">
                  <c:v>30</c:v>
                </c:pt>
                <c:pt idx="50">
                  <c:v>20</c:v>
                </c:pt>
                <c:pt idx="51">
                  <c:v>10</c:v>
                </c:pt>
                <c:pt idx="52">
                  <c:v>0</c:v>
                </c:pt>
              </c:numCache>
            </c:numRef>
          </c:xVal>
          <c:yVal>
            <c:numRef>
              <c:f>'ETopo1 hypsometry slopes'!$AJ$3:$AJ$55</c:f>
              <c:numCache>
                <c:formatCode>0.00</c:formatCode>
                <c:ptCount val="53"/>
                <c:pt idx="0">
                  <c:v>266.35053987730066</c:v>
                </c:pt>
                <c:pt idx="1">
                  <c:v>329.71063803680977</c:v>
                </c:pt>
                <c:pt idx="2">
                  <c:v>266.5509693251534</c:v>
                </c:pt>
                <c:pt idx="3">
                  <c:v>254.57323926380371</c:v>
                </c:pt>
                <c:pt idx="4">
                  <c:v>262.53455828220859</c:v>
                </c:pt>
                <c:pt idx="5">
                  <c:v>261.55987730061355</c:v>
                </c:pt>
                <c:pt idx="6">
                  <c:v>270.30210429447857</c:v>
                </c:pt>
                <c:pt idx="7">
                  <c:v>196.50498773006134</c:v>
                </c:pt>
                <c:pt idx="8">
                  <c:v>190.08211042944782</c:v>
                </c:pt>
                <c:pt idx="9">
                  <c:v>283.76228220858894</c:v>
                </c:pt>
                <c:pt idx="10">
                  <c:v>280.75865030674845</c:v>
                </c:pt>
                <c:pt idx="11">
                  <c:v>162.64652147239264</c:v>
                </c:pt>
                <c:pt idx="12">
                  <c:v>183.62260122699379</c:v>
                </c:pt>
                <c:pt idx="13">
                  <c:v>280.7632638036809</c:v>
                </c:pt>
                <c:pt idx="14">
                  <c:v>267.58883435582817</c:v>
                </c:pt>
                <c:pt idx="15">
                  <c:v>251.42525153374234</c:v>
                </c:pt>
                <c:pt idx="16">
                  <c:v>112.55956441717791</c:v>
                </c:pt>
                <c:pt idx="17">
                  <c:v>159.56011042944786</c:v>
                </c:pt>
                <c:pt idx="18">
                  <c:v>133.79690184049079</c:v>
                </c:pt>
                <c:pt idx="19">
                  <c:v>146.79555214723928</c:v>
                </c:pt>
                <c:pt idx="20">
                  <c:v>90.687546012270019</c:v>
                </c:pt>
                <c:pt idx="21">
                  <c:v>179.72482208588946</c:v>
                </c:pt>
                <c:pt idx="22">
                  <c:v>169.68454601226986</c:v>
                </c:pt>
                <c:pt idx="23">
                  <c:v>123.04125766871158</c:v>
                </c:pt>
                <c:pt idx="24">
                  <c:v>151.33488957055218</c:v>
                </c:pt>
                <c:pt idx="25">
                  <c:v>167.71902453987732</c:v>
                </c:pt>
                <c:pt idx="26">
                  <c:v>79.329674846625792</c:v>
                </c:pt>
                <c:pt idx="27">
                  <c:v>78.038588957055225</c:v>
                </c:pt>
                <c:pt idx="28">
                  <c:v>43.440036809815908</c:v>
                </c:pt>
                <c:pt idx="29">
                  <c:v>40.116404907975578</c:v>
                </c:pt>
                <c:pt idx="30">
                  <c:v>62.555957055214826</c:v>
                </c:pt>
                <c:pt idx="31">
                  <c:v>15.883153374233103</c:v>
                </c:pt>
                <c:pt idx="32">
                  <c:v>60.397791411042945</c:v>
                </c:pt>
                <c:pt idx="33">
                  <c:v>51.801447852760859</c:v>
                </c:pt>
                <c:pt idx="34">
                  <c:v>27.088570552147189</c:v>
                </c:pt>
                <c:pt idx="35">
                  <c:v>128.28430061349684</c:v>
                </c:pt>
                <c:pt idx="36">
                  <c:v>217.71984049079748</c:v>
                </c:pt>
                <c:pt idx="37">
                  <c:v>165.97663803680987</c:v>
                </c:pt>
                <c:pt idx="38">
                  <c:v>140.36907361963188</c:v>
                </c:pt>
                <c:pt idx="39">
                  <c:v>171.60892024539879</c:v>
                </c:pt>
                <c:pt idx="40">
                  <c:v>228.35965030674839</c:v>
                </c:pt>
                <c:pt idx="41">
                  <c:v>170.22177914110426</c:v>
                </c:pt>
                <c:pt idx="42">
                  <c:v>230.58516564417181</c:v>
                </c:pt>
                <c:pt idx="43">
                  <c:v>229.69280368098163</c:v>
                </c:pt>
                <c:pt idx="44">
                  <c:v>307.1753374233129</c:v>
                </c:pt>
                <c:pt idx="45">
                  <c:v>150.42937423312884</c:v>
                </c:pt>
                <c:pt idx="46">
                  <c:v>91.690251533742355</c:v>
                </c:pt>
                <c:pt idx="47">
                  <c:v>50.449650306748509</c:v>
                </c:pt>
                <c:pt idx="48">
                  <c:v>25.792361963190238</c:v>
                </c:pt>
                <c:pt idx="49">
                  <c:v>-3.1149386503067609</c:v>
                </c:pt>
                <c:pt idx="50">
                  <c:v>2.0978036809814937</c:v>
                </c:pt>
                <c:pt idx="51">
                  <c:v>-3.9218036809815913</c:v>
                </c:pt>
                <c:pt idx="52">
                  <c:v>-3.2693684160740807E-14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F0-4DEA-BD07-B28B922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0464"/>
        <c:axId val="557634400"/>
      </c:scatterChart>
      <c:valAx>
        <c:axId val="5576304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4400"/>
        <c:crosses val="autoZero"/>
        <c:crossBetween val="midCat"/>
      </c:valAx>
      <c:valAx>
        <c:axId val="557634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Sea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284994964753274E-2"/>
          <c:y val="5.8554432908275847E-2"/>
          <c:w val="0.20110775427995975"/>
          <c:h val="0.902507513994378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136072</xdr:colOff>
      <xdr:row>9</xdr:row>
      <xdr:rowOff>54429</xdr:rowOff>
    </xdr:from>
    <xdr:to>
      <xdr:col>56</xdr:col>
      <xdr:colOff>40822</xdr:colOff>
      <xdr:row>54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400050</xdr:colOff>
      <xdr:row>0</xdr:row>
      <xdr:rowOff>57150</xdr:rowOff>
    </xdr:from>
    <xdr:to>
      <xdr:col>99</xdr:col>
      <xdr:colOff>19050</xdr:colOff>
      <xdr:row>56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zoomScale="60" zoomScaleNormal="60" workbookViewId="0">
      <selection activeCell="C6" sqref="C6"/>
    </sheetView>
  </sheetViews>
  <sheetFormatPr defaultRowHeight="15" x14ac:dyDescent="0.25"/>
  <cols>
    <col min="1" max="1" width="5.85546875" bestFit="1" customWidth="1"/>
    <col min="2" max="3" width="22.140625" customWidth="1"/>
    <col min="4" max="4" width="22" customWidth="1"/>
    <col min="5" max="5" width="17.7109375" bestFit="1" customWidth="1"/>
    <col min="6" max="6" width="11.42578125" customWidth="1"/>
    <col min="7" max="7" width="18.85546875" customWidth="1"/>
    <col min="8" max="8" width="22.28515625" customWidth="1"/>
    <col min="9" max="10" width="17.7109375" customWidth="1"/>
    <col min="11" max="12" width="32.5703125" customWidth="1"/>
    <col min="13" max="15" width="37.140625" customWidth="1"/>
    <col min="16" max="17" width="41.85546875" customWidth="1"/>
    <col min="18" max="18" width="49" bestFit="1" customWidth="1"/>
  </cols>
  <sheetData>
    <row r="1" spans="1:18" ht="54" customHeight="1" x14ac:dyDescent="0.25">
      <c r="A1" s="1" t="s">
        <v>0</v>
      </c>
      <c r="B1" s="39" t="s">
        <v>56</v>
      </c>
      <c r="C1" s="39"/>
      <c r="D1" s="39" t="s">
        <v>2</v>
      </c>
      <c r="E1" s="5" t="s">
        <v>57</v>
      </c>
      <c r="F1" s="5" t="s">
        <v>3</v>
      </c>
      <c r="G1" s="39" t="s">
        <v>5</v>
      </c>
      <c r="H1" s="39" t="s">
        <v>18</v>
      </c>
      <c r="I1" s="39" t="s">
        <v>4</v>
      </c>
      <c r="J1" s="39"/>
      <c r="K1" s="39" t="s">
        <v>8</v>
      </c>
      <c r="L1" s="39"/>
      <c r="M1" s="39" t="s">
        <v>35</v>
      </c>
      <c r="N1" s="39" t="s">
        <v>36</v>
      </c>
      <c r="O1" s="39"/>
      <c r="P1" s="39" t="s">
        <v>37</v>
      </c>
      <c r="Q1" s="39"/>
      <c r="R1" s="39" t="s">
        <v>38</v>
      </c>
    </row>
    <row r="2" spans="1:18" ht="15.75" x14ac:dyDescent="0.25">
      <c r="A2" s="2" t="s">
        <v>1</v>
      </c>
      <c r="B2" s="2" t="s">
        <v>55</v>
      </c>
      <c r="C2" s="94" t="s">
        <v>81</v>
      </c>
      <c r="D2" s="2" t="s">
        <v>55</v>
      </c>
      <c r="E2" s="2" t="s">
        <v>55</v>
      </c>
      <c r="F2" s="2" t="s">
        <v>55</v>
      </c>
      <c r="G2" s="2" t="s">
        <v>55</v>
      </c>
      <c r="H2" s="2" t="s">
        <v>55</v>
      </c>
      <c r="I2" s="2" t="s">
        <v>55</v>
      </c>
      <c r="J2" s="94" t="s">
        <v>81</v>
      </c>
      <c r="K2" s="2" t="s">
        <v>55</v>
      </c>
      <c r="L2" s="94" t="s">
        <v>81</v>
      </c>
      <c r="M2" s="9" t="s">
        <v>45</v>
      </c>
      <c r="N2" s="9" t="s">
        <v>7</v>
      </c>
      <c r="O2" s="95" t="s">
        <v>81</v>
      </c>
      <c r="P2" s="2" t="s">
        <v>45</v>
      </c>
      <c r="Q2" s="2"/>
      <c r="R2" s="21" t="s">
        <v>45</v>
      </c>
    </row>
    <row r="3" spans="1:18" x14ac:dyDescent="0.25">
      <c r="A3" s="3">
        <v>520</v>
      </c>
      <c r="B3" s="6">
        <v>169.397909</v>
      </c>
      <c r="C3" s="6"/>
      <c r="D3" s="4">
        <v>116.263193</v>
      </c>
      <c r="E3" s="4">
        <f>D3-0.1</f>
        <v>116.16319300000001</v>
      </c>
      <c r="F3" s="6">
        <v>75.611054999999993</v>
      </c>
      <c r="G3" s="6">
        <v>40.652138000000008</v>
      </c>
      <c r="H3" s="6">
        <v>43.415138000000006</v>
      </c>
      <c r="I3" s="6">
        <v>93.786854000000005</v>
      </c>
      <c r="J3" s="6"/>
      <c r="K3" s="6">
        <v>32.296854000000003</v>
      </c>
      <c r="L3" s="6"/>
      <c r="M3" s="4">
        <f>((H3/176.67)*1000)</f>
        <v>245.7414275202355</v>
      </c>
      <c r="N3" s="4">
        <f>(I3/176.67)*1000</f>
        <v>530.85896869870385</v>
      </c>
      <c r="O3" s="4"/>
      <c r="P3" s="4">
        <f>((K3/176.67)*1000)</f>
        <v>182.80893190694519</v>
      </c>
      <c r="Q3" s="4"/>
      <c r="R3" s="17">
        <f>M3-P3</f>
        <v>62.932495613290314</v>
      </c>
    </row>
    <row r="4" spans="1:18" x14ac:dyDescent="0.25">
      <c r="A4" s="3">
        <v>510</v>
      </c>
      <c r="B4" s="6">
        <v>167.56921</v>
      </c>
      <c r="C4" s="6"/>
      <c r="D4" s="4">
        <v>117.925162</v>
      </c>
      <c r="E4" s="4">
        <f t="shared" ref="E4:E55" si="0">D4-0.1</f>
        <v>117.82516200000001</v>
      </c>
      <c r="F4" s="6">
        <v>66.945328000000003</v>
      </c>
      <c r="G4" s="6">
        <v>50.979833999999997</v>
      </c>
      <c r="H4" s="6">
        <v>53.742833999999995</v>
      </c>
      <c r="I4" s="6">
        <v>100.62388199999999</v>
      </c>
      <c r="J4" s="6"/>
      <c r="K4" s="6">
        <v>39.133881999999993</v>
      </c>
      <c r="L4" s="6"/>
      <c r="M4" s="4">
        <f>((H4/176.67)*1000)</f>
        <v>304.19898115129899</v>
      </c>
      <c r="N4" s="4">
        <f t="shared" ref="N4:N55" si="1">(I4/176.67)*1000</f>
        <v>569.55839701137711</v>
      </c>
      <c r="O4" s="4"/>
      <c r="P4" s="4">
        <f t="shared" ref="P4:P55" si="2">((K4/176.67)*1000)</f>
        <v>221.50836021961848</v>
      </c>
      <c r="Q4" s="4"/>
      <c r="R4" s="17">
        <f t="shared" ref="R4:R55" si="3">M4-P4</f>
        <v>82.690620931680513</v>
      </c>
    </row>
    <row r="5" spans="1:18" x14ac:dyDescent="0.25">
      <c r="A5" s="3">
        <v>500</v>
      </c>
      <c r="B5" s="6">
        <v>174.848758</v>
      </c>
      <c r="C5" s="6"/>
      <c r="D5" s="4">
        <v>118.97972</v>
      </c>
      <c r="E5" s="4">
        <f t="shared" si="0"/>
        <v>118.87972000000001</v>
      </c>
      <c r="F5" s="6">
        <v>78.294911999999997</v>
      </c>
      <c r="G5" s="6">
        <v>40.684808000000004</v>
      </c>
      <c r="H5" s="6">
        <v>43.447808000000002</v>
      </c>
      <c r="I5" s="6">
        <v>96.553846000000007</v>
      </c>
      <c r="J5" s="6"/>
      <c r="K5" s="6">
        <v>35.063846000000005</v>
      </c>
      <c r="L5" s="6"/>
      <c r="M5" s="4">
        <f>((H5/176.67)*1000)</f>
        <v>245.92634855946116</v>
      </c>
      <c r="N5" s="4">
        <f t="shared" si="1"/>
        <v>546.52089205864047</v>
      </c>
      <c r="O5" s="4"/>
      <c r="P5" s="4">
        <f t="shared" si="2"/>
        <v>198.47085526688178</v>
      </c>
      <c r="Q5" s="4"/>
      <c r="R5" s="17">
        <f t="shared" si="3"/>
        <v>47.455493292579376</v>
      </c>
    </row>
    <row r="6" spans="1:18" x14ac:dyDescent="0.25">
      <c r="A6" s="3">
        <v>490</v>
      </c>
      <c r="B6" s="6">
        <v>173.27739700000001</v>
      </c>
      <c r="C6" s="6"/>
      <c r="D6" s="4">
        <v>119.099039</v>
      </c>
      <c r="E6" s="4">
        <f t="shared" si="0"/>
        <v>118.99903900000001</v>
      </c>
      <c r="F6" s="6">
        <v>80.366601000000003</v>
      </c>
      <c r="G6" s="6">
        <v>38.732438000000002</v>
      </c>
      <c r="H6" s="6">
        <v>41.495438</v>
      </c>
      <c r="I6" s="6">
        <v>92.910796000000005</v>
      </c>
      <c r="J6" s="6"/>
      <c r="K6" s="6">
        <v>31.420796000000003</v>
      </c>
      <c r="L6" s="6"/>
      <c r="M6" s="4">
        <f>((H6/176.67)*1000)</f>
        <v>234.87540612441276</v>
      </c>
      <c r="N6" s="4">
        <f t="shared" si="1"/>
        <v>525.90024339163426</v>
      </c>
      <c r="O6" s="4"/>
      <c r="P6" s="4">
        <f t="shared" si="2"/>
        <v>177.85020659987549</v>
      </c>
      <c r="Q6" s="4"/>
      <c r="R6" s="17">
        <f t="shared" si="3"/>
        <v>57.025199524537271</v>
      </c>
    </row>
    <row r="7" spans="1:18" x14ac:dyDescent="0.25">
      <c r="A7" s="3">
        <v>480</v>
      </c>
      <c r="B7" s="6">
        <v>172.984522</v>
      </c>
      <c r="C7" s="6"/>
      <c r="D7" s="4">
        <v>118.88909700000001</v>
      </c>
      <c r="E7" s="4">
        <f t="shared" si="0"/>
        <v>118.78909700000001</v>
      </c>
      <c r="F7" s="6">
        <v>78.858964</v>
      </c>
      <c r="G7" s="6">
        <v>40.030133000000006</v>
      </c>
      <c r="H7" s="6">
        <v>42.793133000000005</v>
      </c>
      <c r="I7" s="6">
        <v>94.125557999999998</v>
      </c>
      <c r="J7" s="6"/>
      <c r="K7" s="6">
        <v>32.635557999999996</v>
      </c>
      <c r="L7" s="6"/>
      <c r="M7" s="4">
        <f>((H7/176.67)*1000)</f>
        <v>242.22071092998249</v>
      </c>
      <c r="N7" s="4">
        <f t="shared" si="1"/>
        <v>532.77612497877408</v>
      </c>
      <c r="O7" s="4"/>
      <c r="P7" s="4">
        <f t="shared" si="2"/>
        <v>184.72608818701534</v>
      </c>
      <c r="Q7" s="4"/>
      <c r="R7" s="17">
        <f t="shared" si="3"/>
        <v>57.494622742967152</v>
      </c>
    </row>
    <row r="8" spans="1:18" x14ac:dyDescent="0.25">
      <c r="A8" s="3">
        <v>470</v>
      </c>
      <c r="B8" s="6">
        <v>174.32586000000001</v>
      </c>
      <c r="C8" s="6"/>
      <c r="D8" s="4">
        <v>119.165384</v>
      </c>
      <c r="E8" s="4">
        <f t="shared" si="0"/>
        <v>119.06538400000001</v>
      </c>
      <c r="F8" s="6">
        <v>79.294123999999996</v>
      </c>
      <c r="G8" s="6">
        <v>39.871260000000007</v>
      </c>
      <c r="H8" s="6">
        <v>42.634260000000005</v>
      </c>
      <c r="I8" s="6">
        <v>95.031736000000009</v>
      </c>
      <c r="J8" s="6"/>
      <c r="K8" s="6">
        <v>33.541736000000007</v>
      </c>
      <c r="L8" s="6"/>
      <c r="M8" s="4">
        <f>((H8/176.67)*1000)</f>
        <v>241.3214467651554</v>
      </c>
      <c r="N8" s="4">
        <f t="shared" si="1"/>
        <v>537.90533763513906</v>
      </c>
      <c r="O8" s="4"/>
      <c r="P8" s="4">
        <f t="shared" si="2"/>
        <v>189.85530084338038</v>
      </c>
      <c r="Q8" s="4"/>
      <c r="R8" s="17">
        <f t="shared" si="3"/>
        <v>51.466145921775023</v>
      </c>
    </row>
    <row r="9" spans="1:18" x14ac:dyDescent="0.25">
      <c r="A9" s="3">
        <v>460</v>
      </c>
      <c r="B9" s="6">
        <v>174.48595800000001</v>
      </c>
      <c r="C9" s="6"/>
      <c r="D9" s="4">
        <v>118.988786</v>
      </c>
      <c r="E9" s="4">
        <f t="shared" si="0"/>
        <v>118.88878600000001</v>
      </c>
      <c r="F9" s="6">
        <v>77.692543000000001</v>
      </c>
      <c r="G9" s="6">
        <v>41.296243000000004</v>
      </c>
      <c r="H9" s="6">
        <v>44.059243000000002</v>
      </c>
      <c r="I9" s="6">
        <v>96.79341500000001</v>
      </c>
      <c r="J9" s="6"/>
      <c r="K9" s="6">
        <v>35.303415000000008</v>
      </c>
      <c r="L9" s="6"/>
      <c r="M9" s="4">
        <f>((H9/176.67)*1000)</f>
        <v>249.38723608988514</v>
      </c>
      <c r="N9" s="4">
        <f t="shared" si="1"/>
        <v>547.87691741665253</v>
      </c>
      <c r="O9" s="4"/>
      <c r="P9" s="4">
        <f t="shared" si="2"/>
        <v>199.82688062489393</v>
      </c>
      <c r="Q9" s="4"/>
      <c r="R9" s="17">
        <f t="shared" si="3"/>
        <v>49.560355464991204</v>
      </c>
    </row>
    <row r="10" spans="1:18" x14ac:dyDescent="0.25">
      <c r="A10" s="3">
        <v>450</v>
      </c>
      <c r="B10" s="6">
        <v>175.03366199999999</v>
      </c>
      <c r="C10" s="6"/>
      <c r="D10" s="4">
        <v>119.07153599999999</v>
      </c>
      <c r="E10" s="4">
        <f t="shared" si="0"/>
        <v>118.971536</v>
      </c>
      <c r="F10" s="6">
        <v>89.804222999999993</v>
      </c>
      <c r="G10" s="6">
        <v>29.267313000000001</v>
      </c>
      <c r="H10" s="6">
        <v>32.030313</v>
      </c>
      <c r="I10" s="6">
        <v>85.229438999999999</v>
      </c>
      <c r="J10" s="6"/>
      <c r="K10" s="6">
        <v>23.739438999999997</v>
      </c>
      <c r="L10" s="6"/>
      <c r="M10" s="4">
        <f>((H10/176.67)*1000)</f>
        <v>181.30023773136355</v>
      </c>
      <c r="N10" s="4">
        <f t="shared" si="1"/>
        <v>482.42168449651894</v>
      </c>
      <c r="O10" s="4"/>
      <c r="P10" s="4">
        <f t="shared" si="2"/>
        <v>134.37164770476028</v>
      </c>
      <c r="Q10" s="4"/>
      <c r="R10" s="17">
        <f t="shared" si="3"/>
        <v>46.928590026603274</v>
      </c>
    </row>
    <row r="11" spans="1:18" x14ac:dyDescent="0.25">
      <c r="A11" s="3">
        <v>440</v>
      </c>
      <c r="B11" s="6">
        <v>175.76095699999999</v>
      </c>
      <c r="C11" s="6"/>
      <c r="D11" s="4">
        <v>119.081058</v>
      </c>
      <c r="E11" s="4">
        <f t="shared" si="0"/>
        <v>118.981058</v>
      </c>
      <c r="F11" s="6">
        <v>90.860674000000003</v>
      </c>
      <c r="G11" s="6">
        <v>28.220383999999996</v>
      </c>
      <c r="H11" s="6">
        <v>30.983383999999994</v>
      </c>
      <c r="I11" s="6">
        <v>84.900282999999988</v>
      </c>
      <c r="J11" s="6"/>
      <c r="K11" s="6">
        <v>23.410282999999986</v>
      </c>
      <c r="L11" s="6"/>
      <c r="M11" s="4">
        <f>((H11/176.67)*1000)</f>
        <v>175.37433633327672</v>
      </c>
      <c r="N11" s="4">
        <f t="shared" si="1"/>
        <v>480.55857247976451</v>
      </c>
      <c r="O11" s="4"/>
      <c r="P11" s="4">
        <f t="shared" si="2"/>
        <v>132.50853568800579</v>
      </c>
      <c r="Q11" s="4"/>
      <c r="R11" s="17">
        <f t="shared" si="3"/>
        <v>42.865800645270923</v>
      </c>
    </row>
    <row r="12" spans="1:18" x14ac:dyDescent="0.25">
      <c r="A12" s="3">
        <v>430</v>
      </c>
      <c r="B12" s="6">
        <v>176.61353600000001</v>
      </c>
      <c r="C12" s="6"/>
      <c r="D12" s="4">
        <v>119.261081</v>
      </c>
      <c r="E12" s="4">
        <f t="shared" si="0"/>
        <v>119.16108100000001</v>
      </c>
      <c r="F12" s="6">
        <v>75.770829000000006</v>
      </c>
      <c r="G12" s="6">
        <v>43.490251999999998</v>
      </c>
      <c r="H12" s="6">
        <v>46.253251999999996</v>
      </c>
      <c r="I12" s="6">
        <v>100.842707</v>
      </c>
      <c r="J12" s="6"/>
      <c r="K12" s="6">
        <v>39.352707000000002</v>
      </c>
      <c r="L12" s="6"/>
      <c r="M12" s="4">
        <f>((H12/176.67)*1000)</f>
        <v>261.80592064300674</v>
      </c>
      <c r="N12" s="4">
        <f t="shared" si="1"/>
        <v>570.79700571687329</v>
      </c>
      <c r="O12" s="4"/>
      <c r="P12" s="4">
        <f t="shared" si="2"/>
        <v>222.74696892511463</v>
      </c>
      <c r="Q12" s="4"/>
      <c r="R12" s="17">
        <f t="shared" si="3"/>
        <v>39.058951717892114</v>
      </c>
    </row>
    <row r="13" spans="1:18" x14ac:dyDescent="0.25">
      <c r="A13" s="3">
        <v>420</v>
      </c>
      <c r="B13" s="6">
        <v>176.8381</v>
      </c>
      <c r="C13" s="6"/>
      <c r="D13" s="4">
        <v>120.370823</v>
      </c>
      <c r="E13" s="4">
        <f t="shared" si="0"/>
        <v>120.27082300000001</v>
      </c>
      <c r="F13" s="6">
        <v>77.370163000000005</v>
      </c>
      <c r="G13" s="6">
        <v>43.000659999999996</v>
      </c>
      <c r="H13" s="6">
        <v>45.763659999999994</v>
      </c>
      <c r="I13" s="6">
        <v>99.467936999999992</v>
      </c>
      <c r="J13" s="6"/>
      <c r="K13" s="6">
        <v>37.97793699999999</v>
      </c>
      <c r="L13" s="6"/>
      <c r="M13" s="4">
        <f>((H13/176.67)*1000)</f>
        <v>259.03469745853852</v>
      </c>
      <c r="N13" s="4">
        <f t="shared" si="1"/>
        <v>563.01543555781961</v>
      </c>
      <c r="O13" s="4"/>
      <c r="P13" s="4">
        <f t="shared" si="2"/>
        <v>214.96539876606096</v>
      </c>
      <c r="Q13" s="4"/>
      <c r="R13" s="17">
        <f t="shared" si="3"/>
        <v>44.06929869247756</v>
      </c>
    </row>
    <row r="14" spans="1:18" x14ac:dyDescent="0.25">
      <c r="A14" s="3">
        <v>410</v>
      </c>
      <c r="B14" s="6">
        <v>180.65041199999999</v>
      </c>
      <c r="C14" s="6"/>
      <c r="D14" s="4">
        <v>120.500208</v>
      </c>
      <c r="E14" s="4">
        <f t="shared" si="0"/>
        <v>120.40020800000001</v>
      </c>
      <c r="F14" s="6">
        <v>96.751824999999997</v>
      </c>
      <c r="G14" s="6">
        <v>23.748383000000004</v>
      </c>
      <c r="H14" s="6">
        <v>26.511383000000002</v>
      </c>
      <c r="I14" s="6">
        <v>83.898586999999992</v>
      </c>
      <c r="J14" s="6"/>
      <c r="K14" s="6">
        <v>22.40858699999999</v>
      </c>
      <c r="L14" s="6"/>
      <c r="M14" s="4">
        <f>((H14/176.67)*1000)</f>
        <v>150.06160072451465</v>
      </c>
      <c r="N14" s="4">
        <f t="shared" si="1"/>
        <v>474.88870209996037</v>
      </c>
      <c r="O14" s="4"/>
      <c r="P14" s="4">
        <f t="shared" si="2"/>
        <v>126.83866530820167</v>
      </c>
      <c r="Q14" s="4"/>
      <c r="R14" s="17">
        <f t="shared" si="3"/>
        <v>23.222935416312978</v>
      </c>
    </row>
    <row r="15" spans="1:18" x14ac:dyDescent="0.25">
      <c r="A15" s="3">
        <v>400</v>
      </c>
      <c r="B15" s="6">
        <v>179.79692900000001</v>
      </c>
      <c r="C15" s="6"/>
      <c r="D15" s="4">
        <v>122.67095999999999</v>
      </c>
      <c r="E15" s="4">
        <f t="shared" si="0"/>
        <v>122.57096</v>
      </c>
      <c r="F15" s="6">
        <v>95.503476000000006</v>
      </c>
      <c r="G15" s="6">
        <v>27.167483999999988</v>
      </c>
      <c r="H15" s="6">
        <v>29.930483999999986</v>
      </c>
      <c r="I15" s="6">
        <v>84.293453</v>
      </c>
      <c r="J15" s="6"/>
      <c r="K15" s="6">
        <v>22.803452999999998</v>
      </c>
      <c r="L15" s="6"/>
      <c r="M15" s="4">
        <f>((H15/176.67)*1000)</f>
        <v>169.4146374596705</v>
      </c>
      <c r="N15" s="4">
        <f t="shared" si="1"/>
        <v>477.12375049527373</v>
      </c>
      <c r="O15" s="4"/>
      <c r="P15" s="4">
        <f t="shared" si="2"/>
        <v>129.07371370351504</v>
      </c>
      <c r="Q15" s="4"/>
      <c r="R15" s="17">
        <f t="shared" si="3"/>
        <v>40.340923756155462</v>
      </c>
    </row>
    <row r="16" spans="1:18" x14ac:dyDescent="0.25">
      <c r="A16" s="3">
        <v>390</v>
      </c>
      <c r="B16" s="6">
        <v>177.74263500000001</v>
      </c>
      <c r="C16" s="6"/>
      <c r="D16" s="4">
        <v>123.09730999999999</v>
      </c>
      <c r="E16" s="4">
        <f t="shared" si="0"/>
        <v>122.99731</v>
      </c>
      <c r="F16" s="6">
        <v>80.095898000000005</v>
      </c>
      <c r="G16" s="6">
        <v>43.001411999999988</v>
      </c>
      <c r="H16" s="6">
        <v>45.764411999999986</v>
      </c>
      <c r="I16" s="6">
        <v>97.646737000000002</v>
      </c>
      <c r="J16" s="6"/>
      <c r="K16" s="6">
        <v>36.156737</v>
      </c>
      <c r="L16" s="6"/>
      <c r="M16" s="4">
        <f>((H16/176.67)*1000)</f>
        <v>259.03895398200029</v>
      </c>
      <c r="N16" s="4">
        <f t="shared" si="1"/>
        <v>552.70695081224881</v>
      </c>
      <c r="O16" s="4"/>
      <c r="P16" s="4">
        <f t="shared" si="2"/>
        <v>204.65691402049018</v>
      </c>
      <c r="Q16" s="4"/>
      <c r="R16" s="17">
        <f t="shared" si="3"/>
        <v>54.382039961510117</v>
      </c>
    </row>
    <row r="17" spans="1:18" x14ac:dyDescent="0.25">
      <c r="A17" s="3">
        <v>380</v>
      </c>
      <c r="B17" s="6">
        <v>178.77168499999999</v>
      </c>
      <c r="C17" s="6"/>
      <c r="D17" s="4">
        <v>123.064106</v>
      </c>
      <c r="E17" s="4">
        <f t="shared" si="0"/>
        <v>122.964106</v>
      </c>
      <c r="F17" s="6">
        <v>82.210126000000002</v>
      </c>
      <c r="G17" s="6">
        <v>40.853979999999993</v>
      </c>
      <c r="H17" s="6">
        <v>43.616979999999991</v>
      </c>
      <c r="I17" s="6">
        <v>96.561558999999988</v>
      </c>
      <c r="J17" s="6"/>
      <c r="K17" s="6">
        <v>35.071558999999986</v>
      </c>
      <c r="L17" s="6"/>
      <c r="M17" s="4">
        <f>((H17/176.67)*1000)</f>
        <v>246.88390785079523</v>
      </c>
      <c r="N17" s="4">
        <f t="shared" si="1"/>
        <v>546.56454972547681</v>
      </c>
      <c r="O17" s="4"/>
      <c r="P17" s="4">
        <f t="shared" si="2"/>
        <v>198.51451293371815</v>
      </c>
      <c r="Q17" s="4"/>
      <c r="R17" s="17">
        <f t="shared" si="3"/>
        <v>48.369394917077074</v>
      </c>
    </row>
    <row r="18" spans="1:18" x14ac:dyDescent="0.25">
      <c r="A18" s="3">
        <v>370</v>
      </c>
      <c r="B18" s="6">
        <v>182.78001699999999</v>
      </c>
      <c r="C18" s="6"/>
      <c r="D18" s="4">
        <v>123.2608</v>
      </c>
      <c r="E18" s="4">
        <f t="shared" si="0"/>
        <v>123.16080000000001</v>
      </c>
      <c r="F18" s="6">
        <v>85.041483999999997</v>
      </c>
      <c r="G18" s="6">
        <v>38.219316000000006</v>
      </c>
      <c r="H18" s="6">
        <v>40.982316000000004</v>
      </c>
      <c r="I18" s="6">
        <v>97.73853299999999</v>
      </c>
      <c r="J18" s="6"/>
      <c r="K18" s="6">
        <v>36.248532999999988</v>
      </c>
      <c r="L18" s="6"/>
      <c r="M18" s="4">
        <f>((H18/176.67)*1000)</f>
        <v>231.97099677364582</v>
      </c>
      <c r="N18" s="4">
        <f t="shared" si="1"/>
        <v>553.22654100866021</v>
      </c>
      <c r="O18" s="4"/>
      <c r="P18" s="4">
        <f t="shared" si="2"/>
        <v>205.17650421690152</v>
      </c>
      <c r="Q18" s="4"/>
      <c r="R18" s="17">
        <f t="shared" si="3"/>
        <v>26.794492556744302</v>
      </c>
    </row>
    <row r="19" spans="1:18" x14ac:dyDescent="0.25">
      <c r="A19" s="3">
        <v>360</v>
      </c>
      <c r="B19" s="6">
        <v>179.199603</v>
      </c>
      <c r="C19" s="6"/>
      <c r="D19" s="4">
        <v>123.13496600000001</v>
      </c>
      <c r="E19" s="4">
        <f t="shared" si="0"/>
        <v>123.03496600000001</v>
      </c>
      <c r="F19" s="6">
        <v>107.550757</v>
      </c>
      <c r="G19" s="6">
        <v>15.584209000000001</v>
      </c>
      <c r="H19" s="6">
        <v>18.347208999999999</v>
      </c>
      <c r="I19" s="6">
        <v>71.648845999999992</v>
      </c>
      <c r="J19" s="6"/>
      <c r="K19" s="6">
        <v>10.15884599999999</v>
      </c>
      <c r="L19" s="6"/>
      <c r="M19" s="4">
        <f>((H19/176.67)*1000)</f>
        <v>103.85016697798154</v>
      </c>
      <c r="N19" s="4">
        <f t="shared" si="1"/>
        <v>405.55185373860871</v>
      </c>
      <c r="O19" s="4"/>
      <c r="P19" s="4">
        <f t="shared" si="2"/>
        <v>57.501816946850006</v>
      </c>
      <c r="Q19" s="4"/>
      <c r="R19" s="17">
        <f t="shared" si="3"/>
        <v>46.348350031131538</v>
      </c>
    </row>
    <row r="20" spans="1:18" x14ac:dyDescent="0.25">
      <c r="A20" s="3">
        <v>350</v>
      </c>
      <c r="B20" s="6">
        <v>177.278797</v>
      </c>
      <c r="C20" s="6"/>
      <c r="D20" s="4">
        <v>123.162194</v>
      </c>
      <c r="E20" s="4">
        <f t="shared" si="0"/>
        <v>123.06219400000001</v>
      </c>
      <c r="F20" s="6">
        <v>99.916895999999994</v>
      </c>
      <c r="G20" s="6">
        <v>23.245298000000005</v>
      </c>
      <c r="H20" s="6">
        <v>26.008298000000003</v>
      </c>
      <c r="I20" s="6">
        <v>77.361901000000003</v>
      </c>
      <c r="J20" s="6"/>
      <c r="K20" s="6">
        <v>15.871901000000001</v>
      </c>
      <c r="L20" s="6"/>
      <c r="M20" s="4">
        <f>((H20/176.67)*1000)</f>
        <v>147.21400350936779</v>
      </c>
      <c r="N20" s="4">
        <f t="shared" si="1"/>
        <v>437.88929076809876</v>
      </c>
      <c r="O20" s="4"/>
      <c r="P20" s="4">
        <f t="shared" si="2"/>
        <v>89.839253976340089</v>
      </c>
      <c r="Q20" s="4"/>
      <c r="R20" s="17">
        <f t="shared" si="3"/>
        <v>57.374749533027696</v>
      </c>
    </row>
    <row r="21" spans="1:18" s="91" customFormat="1" x14ac:dyDescent="0.25">
      <c r="A21" s="14">
        <v>340</v>
      </c>
      <c r="B21" s="88">
        <v>175.276218</v>
      </c>
      <c r="C21" s="92">
        <v>178.93199999999999</v>
      </c>
      <c r="D21" s="89">
        <v>125.52171</v>
      </c>
      <c r="E21" s="89">
        <f t="shared" si="0"/>
        <v>125.42171</v>
      </c>
      <c r="F21" s="88">
        <v>106.475815</v>
      </c>
      <c r="G21" s="88">
        <v>19.045895000000002</v>
      </c>
      <c r="H21" s="88">
        <v>21.808895</v>
      </c>
      <c r="I21" s="88">
        <v>68.800403000000003</v>
      </c>
      <c r="J21" s="92">
        <f>C21-F21</f>
        <v>72.456184999999991</v>
      </c>
      <c r="K21" s="88">
        <v>7.3104030000000009</v>
      </c>
      <c r="L21" s="92">
        <f>J21-61.49</f>
        <v>10.966184999999989</v>
      </c>
      <c r="M21" s="89">
        <f>((H21/176.67)*1000)</f>
        <v>123.44424633497482</v>
      </c>
      <c r="N21" s="89">
        <f t="shared" si="1"/>
        <v>389.42889568121359</v>
      </c>
      <c r="O21" s="92">
        <f>(J21/176.67)*1000</f>
        <v>410.12161091300163</v>
      </c>
      <c r="P21" s="89">
        <f t="shared" si="2"/>
        <v>41.378858889454925</v>
      </c>
      <c r="Q21" s="92">
        <f>(L21/176.67)*1000</f>
        <v>62.071574121242939</v>
      </c>
      <c r="R21" s="90">
        <f t="shared" si="3"/>
        <v>82.065387445519889</v>
      </c>
    </row>
    <row r="22" spans="1:18" s="91" customFormat="1" x14ac:dyDescent="0.25">
      <c r="A22" s="14">
        <v>330</v>
      </c>
      <c r="B22" s="88">
        <v>176.76689400000001</v>
      </c>
      <c r="C22" s="92">
        <v>180.09299999999999</v>
      </c>
      <c r="D22" s="89">
        <v>126.264937</v>
      </c>
      <c r="E22" s="89">
        <f t="shared" si="0"/>
        <v>126.16493700000001</v>
      </c>
      <c r="F22" s="88">
        <v>105.100262</v>
      </c>
      <c r="G22" s="88">
        <v>21.164675000000003</v>
      </c>
      <c r="H22" s="88">
        <v>23.927675000000001</v>
      </c>
      <c r="I22" s="88">
        <v>71.666632000000007</v>
      </c>
      <c r="J22" s="92">
        <f>C22-F22</f>
        <v>74.992737999999989</v>
      </c>
      <c r="K22" s="88">
        <v>10.176632000000005</v>
      </c>
      <c r="L22" s="92">
        <f>J22-61.49</f>
        <v>13.502737999999987</v>
      </c>
      <c r="M22" s="89">
        <f>((H22/176.67)*1000)</f>
        <v>135.43711439406806</v>
      </c>
      <c r="N22" s="89">
        <f t="shared" si="1"/>
        <v>405.65252731080551</v>
      </c>
      <c r="O22" s="92">
        <f t="shared" ref="O22:O26" si="4">(J22/176.67)*1000</f>
        <v>424.47918718514745</v>
      </c>
      <c r="P22" s="89">
        <f t="shared" si="2"/>
        <v>57.602490519046839</v>
      </c>
      <c r="Q22" s="92">
        <f t="shared" ref="Q22:Q26" si="5">(L22/176.67)*1000</f>
        <v>76.429150393388738</v>
      </c>
      <c r="R22" s="90">
        <f t="shared" si="3"/>
        <v>77.834623875021222</v>
      </c>
    </row>
    <row r="23" spans="1:18" x14ac:dyDescent="0.25">
      <c r="A23" s="3">
        <v>320</v>
      </c>
      <c r="B23" s="6">
        <v>182.916112</v>
      </c>
      <c r="C23" s="6"/>
      <c r="D23" s="4">
        <v>129.46102300000001</v>
      </c>
      <c r="E23" s="4">
        <f t="shared" si="0"/>
        <v>129.36102300000002</v>
      </c>
      <c r="F23" s="6">
        <v>117.441953</v>
      </c>
      <c r="G23" s="6">
        <v>12.019070000000013</v>
      </c>
      <c r="H23" s="6">
        <v>14.782070000000013</v>
      </c>
      <c r="I23" s="6">
        <v>65.474159</v>
      </c>
      <c r="J23" s="93"/>
      <c r="K23" s="6">
        <v>3.9841589999999982</v>
      </c>
      <c r="L23" s="93"/>
      <c r="M23" s="4">
        <f>((H23/176.67)*1000)</f>
        <v>83.670515650648184</v>
      </c>
      <c r="N23" s="4">
        <f t="shared" si="1"/>
        <v>370.60145468953419</v>
      </c>
      <c r="O23" s="93"/>
      <c r="P23" s="4">
        <f t="shared" si="2"/>
        <v>22.551417897775504</v>
      </c>
      <c r="Q23" s="93"/>
      <c r="R23" s="17">
        <f t="shared" si="3"/>
        <v>61.119097752872676</v>
      </c>
    </row>
    <row r="24" spans="1:18" s="91" customFormat="1" x14ac:dyDescent="0.25">
      <c r="A24" s="14">
        <v>310</v>
      </c>
      <c r="B24" s="88">
        <v>181.439886</v>
      </c>
      <c r="C24" s="92">
        <v>182.20400000000001</v>
      </c>
      <c r="D24" s="89">
        <v>132.03878599999999</v>
      </c>
      <c r="E24" s="89">
        <f t="shared" si="0"/>
        <v>131.93878599999999</v>
      </c>
      <c r="F24" s="88">
        <v>105.50664</v>
      </c>
      <c r="G24" s="88">
        <v>26.532145999999983</v>
      </c>
      <c r="H24" s="88">
        <v>29.295145999999981</v>
      </c>
      <c r="I24" s="88">
        <v>75.933245999999997</v>
      </c>
      <c r="J24" s="92">
        <f t="shared" ref="J24:J26" si="6">C24-F24</f>
        <v>76.697360000000003</v>
      </c>
      <c r="K24" s="88">
        <v>14.443245999999995</v>
      </c>
      <c r="L24" s="92">
        <f t="shared" ref="L24:L26" si="7">J24-61.49</f>
        <v>15.207360000000001</v>
      </c>
      <c r="M24" s="89">
        <f>((H24/176.67)*1000)</f>
        <v>165.81845248202853</v>
      </c>
      <c r="N24" s="89">
        <f t="shared" si="1"/>
        <v>429.80271692986929</v>
      </c>
      <c r="O24" s="92">
        <f t="shared" si="4"/>
        <v>434.12780890926587</v>
      </c>
      <c r="P24" s="89">
        <f t="shared" si="2"/>
        <v>81.752680138110577</v>
      </c>
      <c r="Q24" s="92">
        <f t="shared" si="5"/>
        <v>86.077772117507237</v>
      </c>
      <c r="R24" s="90">
        <f t="shared" si="3"/>
        <v>84.065772343917956</v>
      </c>
    </row>
    <row r="25" spans="1:18" s="91" customFormat="1" x14ac:dyDescent="0.25">
      <c r="A25" s="14">
        <v>300</v>
      </c>
      <c r="B25" s="88">
        <v>181.731382</v>
      </c>
      <c r="C25" s="92">
        <v>182.358</v>
      </c>
      <c r="D25" s="89">
        <v>135.669963</v>
      </c>
      <c r="E25" s="89">
        <f t="shared" si="0"/>
        <v>135.569963</v>
      </c>
      <c r="F25" s="88">
        <v>110.774382</v>
      </c>
      <c r="G25" s="88">
        <v>24.895580999999993</v>
      </c>
      <c r="H25" s="88">
        <v>27.658580999999991</v>
      </c>
      <c r="I25" s="88">
        <v>70.956999999999994</v>
      </c>
      <c r="J25" s="92">
        <f t="shared" si="6"/>
        <v>71.583618000000001</v>
      </c>
      <c r="K25" s="88">
        <v>9.4669999999999916</v>
      </c>
      <c r="L25" s="92">
        <f t="shared" si="7"/>
        <v>10.093617999999999</v>
      </c>
      <c r="M25" s="89">
        <f>((H25/176.67)*1000)</f>
        <v>156.55505179147559</v>
      </c>
      <c r="N25" s="89">
        <f t="shared" si="1"/>
        <v>401.63581819210958</v>
      </c>
      <c r="O25" s="92">
        <f t="shared" si="4"/>
        <v>405.18264561046021</v>
      </c>
      <c r="P25" s="89">
        <f t="shared" si="2"/>
        <v>53.585781400350889</v>
      </c>
      <c r="Q25" s="92">
        <f t="shared" si="5"/>
        <v>57.132608818701534</v>
      </c>
      <c r="R25" s="90">
        <f t="shared" si="3"/>
        <v>102.9692703911247</v>
      </c>
    </row>
    <row r="26" spans="1:18" s="91" customFormat="1" x14ac:dyDescent="0.25">
      <c r="A26" s="14">
        <v>290</v>
      </c>
      <c r="B26" s="88">
        <v>186.35360299999999</v>
      </c>
      <c r="C26" s="92">
        <v>186.989</v>
      </c>
      <c r="D26" s="89">
        <v>136.07558599999999</v>
      </c>
      <c r="E26" s="89">
        <f t="shared" si="0"/>
        <v>135.97558599999999</v>
      </c>
      <c r="F26" s="88">
        <v>118.782861</v>
      </c>
      <c r="G26" s="88">
        <v>17.29272499999999</v>
      </c>
      <c r="H26" s="88">
        <v>20.055724999999988</v>
      </c>
      <c r="I26" s="88">
        <v>67.570741999999996</v>
      </c>
      <c r="J26" s="92">
        <f t="shared" si="6"/>
        <v>68.206139000000007</v>
      </c>
      <c r="K26" s="88">
        <v>6.0807419999999937</v>
      </c>
      <c r="L26" s="92">
        <f t="shared" si="7"/>
        <v>6.7161390000000054</v>
      </c>
      <c r="M26" s="89">
        <f>((H26/176.67)*1000)</f>
        <v>113.52082979566417</v>
      </c>
      <c r="N26" s="89">
        <f t="shared" si="1"/>
        <v>382.46868172298639</v>
      </c>
      <c r="O26" s="92">
        <f t="shared" si="4"/>
        <v>386.06520065659146</v>
      </c>
      <c r="P26" s="89">
        <f t="shared" si="2"/>
        <v>34.418644931227675</v>
      </c>
      <c r="Q26" s="92">
        <f t="shared" si="5"/>
        <v>38.015163864832772</v>
      </c>
      <c r="R26" s="90">
        <f t="shared" si="3"/>
        <v>79.102184864436495</v>
      </c>
    </row>
    <row r="27" spans="1:18" x14ac:dyDescent="0.25">
      <c r="A27" s="3">
        <v>280</v>
      </c>
      <c r="B27" s="6">
        <v>188.33107799999999</v>
      </c>
      <c r="C27" s="6"/>
      <c r="D27" s="4">
        <v>136.35009500000001</v>
      </c>
      <c r="E27" s="4">
        <f t="shared" si="0"/>
        <v>136.25009500000002</v>
      </c>
      <c r="F27" s="6">
        <v>114.445508</v>
      </c>
      <c r="G27" s="6">
        <v>21.904587000000006</v>
      </c>
      <c r="H27" s="6">
        <v>24.667587000000005</v>
      </c>
      <c r="I27" s="6">
        <v>73.885569999999987</v>
      </c>
      <c r="J27" s="6"/>
      <c r="K27" s="6">
        <v>12.395569999999985</v>
      </c>
      <c r="L27" s="6"/>
      <c r="M27" s="4">
        <f>((H27/176.67)*1000)</f>
        <v>139.62521650534899</v>
      </c>
      <c r="N27" s="4">
        <f t="shared" si="1"/>
        <v>418.21231674874053</v>
      </c>
      <c r="O27" s="4"/>
      <c r="P27" s="4">
        <f t="shared" si="2"/>
        <v>70.162279956981862</v>
      </c>
      <c r="Q27" s="4"/>
      <c r="R27" s="17">
        <f t="shared" si="3"/>
        <v>69.462936548367125</v>
      </c>
    </row>
    <row r="28" spans="1:18" x14ac:dyDescent="0.25">
      <c r="A28" s="3">
        <v>270</v>
      </c>
      <c r="B28" s="6">
        <v>189.2715</v>
      </c>
      <c r="C28" s="6"/>
      <c r="D28" s="4">
        <v>136.48892900000001</v>
      </c>
      <c r="E28" s="4">
        <f t="shared" si="0"/>
        <v>136.38892900000002</v>
      </c>
      <c r="F28" s="6">
        <v>111.91372800000001</v>
      </c>
      <c r="G28" s="6">
        <v>24.575201000000007</v>
      </c>
      <c r="H28" s="6">
        <v>27.338201000000005</v>
      </c>
      <c r="I28" s="6">
        <v>77.357771999999997</v>
      </c>
      <c r="J28" s="6"/>
      <c r="K28" s="6">
        <v>15.867771999999995</v>
      </c>
      <c r="L28" s="6"/>
      <c r="M28" s="4">
        <f>((H28/176.67)*1000)</f>
        <v>154.74161430916402</v>
      </c>
      <c r="N28" s="4">
        <f t="shared" si="1"/>
        <v>437.86591951095266</v>
      </c>
      <c r="O28" s="4"/>
      <c r="P28" s="4">
        <f t="shared" si="2"/>
        <v>89.815882719193951</v>
      </c>
      <c r="Q28" s="4"/>
      <c r="R28" s="17">
        <f t="shared" si="3"/>
        <v>64.92573158997007</v>
      </c>
    </row>
    <row r="29" spans="1:18" x14ac:dyDescent="0.25">
      <c r="A29" s="3">
        <v>260</v>
      </c>
      <c r="B29" s="6">
        <v>190.08861999999999</v>
      </c>
      <c r="C29" s="6"/>
      <c r="D29" s="4">
        <v>136.98818900000001</v>
      </c>
      <c r="E29" s="4">
        <f t="shared" si="0"/>
        <v>136.88818900000001</v>
      </c>
      <c r="F29" s="6">
        <v>126.820452</v>
      </c>
      <c r="G29" s="6">
        <v>10.167737000000002</v>
      </c>
      <c r="H29" s="6">
        <v>12.930737000000002</v>
      </c>
      <c r="I29" s="6">
        <v>63.268167999999989</v>
      </c>
      <c r="J29" s="6"/>
      <c r="K29" s="6">
        <v>1.7781679999999866</v>
      </c>
      <c r="L29" s="6"/>
      <c r="M29" s="4">
        <f>((H29/176.67)*1000)</f>
        <v>73.191469972264699</v>
      </c>
      <c r="N29" s="4">
        <f t="shared" si="1"/>
        <v>358.11494877455141</v>
      </c>
      <c r="O29" s="4"/>
      <c r="P29" s="4">
        <f t="shared" si="2"/>
        <v>10.064911982792703</v>
      </c>
      <c r="Q29" s="4"/>
      <c r="R29" s="17">
        <f t="shared" si="3"/>
        <v>63.126557989471998</v>
      </c>
    </row>
    <row r="30" spans="1:18" x14ac:dyDescent="0.25">
      <c r="A30" s="3">
        <v>250</v>
      </c>
      <c r="B30" s="6">
        <v>191.392742</v>
      </c>
      <c r="C30" s="6"/>
      <c r="D30" s="4">
        <v>138.573216</v>
      </c>
      <c r="E30" s="4">
        <f t="shared" si="0"/>
        <v>138.47321600000001</v>
      </c>
      <c r="F30" s="6">
        <v>128.615926</v>
      </c>
      <c r="G30" s="6">
        <v>9.9572900000000004</v>
      </c>
      <c r="H30" s="6">
        <v>12.72029</v>
      </c>
      <c r="I30" s="6">
        <v>62.776815999999997</v>
      </c>
      <c r="J30" s="6"/>
      <c r="K30" s="6">
        <v>1.2868159999999946</v>
      </c>
      <c r="L30" s="6"/>
      <c r="M30" s="4">
        <f>((H30/176.67)*1000)</f>
        <v>72.000283013528048</v>
      </c>
      <c r="N30" s="4">
        <f t="shared" si="1"/>
        <v>355.33376351389597</v>
      </c>
      <c r="O30" s="4"/>
      <c r="P30" s="4">
        <f t="shared" si="2"/>
        <v>7.2837267221372883</v>
      </c>
      <c r="Q30" s="4"/>
      <c r="R30" s="17">
        <f t="shared" si="3"/>
        <v>64.716556291390759</v>
      </c>
    </row>
    <row r="31" spans="1:18" x14ac:dyDescent="0.25">
      <c r="A31" s="3">
        <v>240</v>
      </c>
      <c r="B31" s="6">
        <v>190.49562800000001</v>
      </c>
      <c r="C31" s="6"/>
      <c r="D31" s="4">
        <v>138.610737</v>
      </c>
      <c r="E31" s="4">
        <f t="shared" si="0"/>
        <v>138.51073700000001</v>
      </c>
      <c r="F31" s="6">
        <v>134.29301100000001</v>
      </c>
      <c r="G31" s="6">
        <v>4.3177259999999933</v>
      </c>
      <c r="H31" s="6">
        <v>7.0807259999999932</v>
      </c>
      <c r="I31" s="6">
        <v>56.202617000000004</v>
      </c>
      <c r="J31" s="6"/>
      <c r="K31" s="6">
        <v>-5.2873829999999984</v>
      </c>
      <c r="L31" s="6"/>
      <c r="M31" s="4">
        <f>((H31/176.67)*1000)</f>
        <v>40.078824927831512</v>
      </c>
      <c r="N31" s="4">
        <f t="shared" si="1"/>
        <v>318.12201845248205</v>
      </c>
      <c r="O31" s="4"/>
      <c r="P31" s="4">
        <f t="shared" si="2"/>
        <v>-29.928018339276612</v>
      </c>
      <c r="Q31" s="4"/>
      <c r="R31" s="17">
        <f t="shared" si="3"/>
        <v>70.006843267108124</v>
      </c>
    </row>
    <row r="32" spans="1:18" x14ac:dyDescent="0.25">
      <c r="A32" s="3">
        <v>230</v>
      </c>
      <c r="B32" s="6">
        <v>189.805184</v>
      </c>
      <c r="C32" s="6"/>
      <c r="D32" s="4">
        <v>138.61200600000001</v>
      </c>
      <c r="E32" s="4">
        <f t="shared" si="0"/>
        <v>138.51200600000001</v>
      </c>
      <c r="F32" s="6">
        <v>134.83603199999999</v>
      </c>
      <c r="G32" s="6">
        <v>3.7759740000000193</v>
      </c>
      <c r="H32" s="6">
        <v>6.5389740000000192</v>
      </c>
      <c r="I32" s="6">
        <v>54.969152000000008</v>
      </c>
      <c r="J32" s="6"/>
      <c r="K32" s="6">
        <v>-6.5208479999999938</v>
      </c>
      <c r="L32" s="6"/>
      <c r="M32" s="4">
        <f>((H32/176.67)*1000)</f>
        <v>37.012362030905187</v>
      </c>
      <c r="N32" s="4">
        <f t="shared" si="1"/>
        <v>311.14027282504111</v>
      </c>
      <c r="O32" s="4"/>
      <c r="P32" s="4">
        <f t="shared" si="2"/>
        <v>-36.909763966717577</v>
      </c>
      <c r="Q32" s="4"/>
      <c r="R32" s="17">
        <f t="shared" si="3"/>
        <v>73.922125997622771</v>
      </c>
    </row>
    <row r="33" spans="1:18" x14ac:dyDescent="0.25">
      <c r="A33" s="3">
        <v>220</v>
      </c>
      <c r="B33" s="6">
        <v>189.674363</v>
      </c>
      <c r="C33" s="6"/>
      <c r="D33" s="4">
        <v>138.61632700000001</v>
      </c>
      <c r="E33" s="4">
        <f t="shared" si="0"/>
        <v>138.51632700000002</v>
      </c>
      <c r="F33" s="6">
        <v>131.182706</v>
      </c>
      <c r="G33" s="6">
        <v>7.4336210000000165</v>
      </c>
      <c r="H33" s="6">
        <v>10.196621000000016</v>
      </c>
      <c r="I33" s="6">
        <v>58.491657000000004</v>
      </c>
      <c r="J33" s="6"/>
      <c r="K33" s="6">
        <v>-2.9983429999999984</v>
      </c>
      <c r="L33" s="6"/>
      <c r="M33" s="4">
        <f>((H33/176.67)*1000)</f>
        <v>57.715633667289396</v>
      </c>
      <c r="N33" s="4">
        <f t="shared" si="1"/>
        <v>331.07860417727977</v>
      </c>
      <c r="O33" s="4"/>
      <c r="P33" s="4">
        <f t="shared" si="2"/>
        <v>-16.971432614478967</v>
      </c>
      <c r="Q33" s="4"/>
      <c r="R33" s="17">
        <f t="shared" si="3"/>
        <v>74.687066281768367</v>
      </c>
    </row>
    <row r="34" spans="1:18" x14ac:dyDescent="0.25">
      <c r="A34" s="3">
        <v>210</v>
      </c>
      <c r="B34" s="6">
        <v>186.81104500000001</v>
      </c>
      <c r="C34" s="6"/>
      <c r="D34" s="4">
        <v>138.51556199999999</v>
      </c>
      <c r="E34" s="4">
        <f t="shared" si="0"/>
        <v>138.41556199999999</v>
      </c>
      <c r="F34" s="6">
        <v>138.68960799999999</v>
      </c>
      <c r="G34" s="6">
        <v>-0.17404600000000414</v>
      </c>
      <c r="H34" s="6">
        <v>2.5889539999999958</v>
      </c>
      <c r="I34" s="6">
        <v>48.121437000000014</v>
      </c>
      <c r="J34" s="6"/>
      <c r="K34" s="6">
        <v>-13.368562999999988</v>
      </c>
      <c r="L34" s="6"/>
      <c r="M34" s="4">
        <f>((H34/176.67)*1000)</f>
        <v>14.654180109809225</v>
      </c>
      <c r="N34" s="4">
        <f t="shared" si="1"/>
        <v>272.38035320088312</v>
      </c>
      <c r="O34" s="4"/>
      <c r="P34" s="4">
        <f t="shared" si="2"/>
        <v>-75.669683590875579</v>
      </c>
      <c r="Q34" s="4"/>
      <c r="R34" s="17">
        <f t="shared" si="3"/>
        <v>90.323863700684797</v>
      </c>
    </row>
    <row r="35" spans="1:18" x14ac:dyDescent="0.25">
      <c r="A35" s="3">
        <v>200</v>
      </c>
      <c r="B35" s="6">
        <v>190.16009</v>
      </c>
      <c r="C35" s="6"/>
      <c r="D35" s="4">
        <v>139.11918600000001</v>
      </c>
      <c r="E35" s="4">
        <f t="shared" si="0"/>
        <v>139.01918600000002</v>
      </c>
      <c r="F35" s="6">
        <v>132.03734600000001</v>
      </c>
      <c r="G35" s="6">
        <v>7.0818399999999997</v>
      </c>
      <c r="H35" s="6">
        <v>9.8448399999999996</v>
      </c>
      <c r="I35" s="6">
        <v>58.122743999999983</v>
      </c>
      <c r="J35" s="6"/>
      <c r="K35" s="6">
        <v>-3.3672560000000189</v>
      </c>
      <c r="L35" s="6"/>
      <c r="M35" s="4">
        <f>((H35/176.67)*1000)</f>
        <v>55.724458029093796</v>
      </c>
      <c r="N35" s="4">
        <f t="shared" si="1"/>
        <v>328.99045678383419</v>
      </c>
      <c r="O35" s="4"/>
      <c r="P35" s="4">
        <f t="shared" si="2"/>
        <v>-19.059580007924488</v>
      </c>
      <c r="Q35" s="4"/>
      <c r="R35" s="17">
        <f t="shared" si="3"/>
        <v>74.784038037018291</v>
      </c>
    </row>
    <row r="36" spans="1:18" x14ac:dyDescent="0.25">
      <c r="A36" s="3">
        <v>190</v>
      </c>
      <c r="B36" s="6">
        <v>190.04205400000001</v>
      </c>
      <c r="C36" s="6"/>
      <c r="D36" s="4">
        <v>138.96148500000001</v>
      </c>
      <c r="E36" s="4">
        <f t="shared" si="0"/>
        <v>138.86148500000002</v>
      </c>
      <c r="F36" s="6">
        <v>133.28084899999999</v>
      </c>
      <c r="G36" s="6">
        <v>5.6806360000000211</v>
      </c>
      <c r="H36" s="6">
        <v>8.443636000000021</v>
      </c>
      <c r="I36" s="6">
        <v>56.761205000000018</v>
      </c>
      <c r="J36" s="6"/>
      <c r="K36" s="6">
        <v>-4.7287949999999839</v>
      </c>
      <c r="L36" s="6"/>
      <c r="M36" s="4">
        <f>((H36/176.67)*1000)</f>
        <v>47.793264278032616</v>
      </c>
      <c r="N36" s="4">
        <f t="shared" si="1"/>
        <v>321.28377766457248</v>
      </c>
      <c r="O36" s="4"/>
      <c r="P36" s="4">
        <f t="shared" si="2"/>
        <v>-26.766259127186188</v>
      </c>
      <c r="Q36" s="4"/>
      <c r="R36" s="17">
        <f t="shared" si="3"/>
        <v>74.559523405218812</v>
      </c>
    </row>
    <row r="37" spans="1:18" x14ac:dyDescent="0.25">
      <c r="A37" s="3">
        <v>180</v>
      </c>
      <c r="B37" s="6">
        <v>193.00256300000001</v>
      </c>
      <c r="C37" s="6"/>
      <c r="D37" s="4">
        <v>139.116761</v>
      </c>
      <c r="E37" s="4">
        <f t="shared" si="0"/>
        <v>139.016761</v>
      </c>
      <c r="F37" s="6">
        <v>137.464324</v>
      </c>
      <c r="G37" s="6">
        <v>1.6524369999999919</v>
      </c>
      <c r="H37" s="6">
        <v>4.4154369999999918</v>
      </c>
      <c r="I37" s="6">
        <v>55.538239000000004</v>
      </c>
      <c r="J37" s="6"/>
      <c r="K37" s="6">
        <v>-5.9517609999999976</v>
      </c>
      <c r="L37" s="6"/>
      <c r="M37" s="4">
        <f>((H37/176.67)*1000)</f>
        <v>24.992568064753453</v>
      </c>
      <c r="N37" s="4">
        <f t="shared" si="1"/>
        <v>314.36145921775068</v>
      </c>
      <c r="O37" s="4"/>
      <c r="P37" s="4">
        <f t="shared" si="2"/>
        <v>-33.688577574008029</v>
      </c>
      <c r="Q37" s="4"/>
      <c r="R37" s="17">
        <f t="shared" si="3"/>
        <v>58.681145638761478</v>
      </c>
    </row>
    <row r="38" spans="1:18" x14ac:dyDescent="0.25">
      <c r="A38" s="3">
        <v>170</v>
      </c>
      <c r="B38" s="6">
        <v>190.78255300000001</v>
      </c>
      <c r="C38" s="6"/>
      <c r="D38" s="4">
        <v>139.64744099999999</v>
      </c>
      <c r="E38" s="4">
        <f t="shared" si="0"/>
        <v>139.54744099999999</v>
      </c>
      <c r="F38" s="6">
        <v>121.5001</v>
      </c>
      <c r="G38" s="6">
        <v>18.147340999999983</v>
      </c>
      <c r="H38" s="6">
        <v>20.910340999999981</v>
      </c>
      <c r="I38" s="6">
        <v>69.282453000000004</v>
      </c>
      <c r="J38" s="6"/>
      <c r="K38" s="6">
        <v>7.7924530000000019</v>
      </c>
      <c r="L38" s="6"/>
      <c r="M38" s="4">
        <f>((H38/176.67)*1000)</f>
        <v>118.35818758136629</v>
      </c>
      <c r="N38" s="4">
        <f t="shared" si="1"/>
        <v>392.15742910511125</v>
      </c>
      <c r="O38" s="4"/>
      <c r="P38" s="4">
        <f t="shared" si="2"/>
        <v>44.107392313352591</v>
      </c>
      <c r="Q38" s="4"/>
      <c r="R38" s="17">
        <f t="shared" si="3"/>
        <v>74.250795268013704</v>
      </c>
    </row>
    <row r="39" spans="1:18" x14ac:dyDescent="0.25">
      <c r="A39" s="3">
        <v>160</v>
      </c>
      <c r="B39" s="6">
        <v>184.80528799999999</v>
      </c>
      <c r="C39" s="6"/>
      <c r="D39" s="4">
        <v>140.116345</v>
      </c>
      <c r="E39" s="4">
        <f t="shared" si="0"/>
        <v>140.016345</v>
      </c>
      <c r="F39" s="6">
        <v>107.39101100000001</v>
      </c>
      <c r="G39" s="6">
        <v>32.725333999999989</v>
      </c>
      <c r="H39" s="6">
        <v>35.488333999999988</v>
      </c>
      <c r="I39" s="6">
        <v>77.414276999999984</v>
      </c>
      <c r="J39" s="6"/>
      <c r="K39" s="6">
        <v>15.924276999999982</v>
      </c>
      <c r="L39" s="6"/>
      <c r="M39" s="4">
        <f>((H39/176.67)*1000)</f>
        <v>200.87357219675096</v>
      </c>
      <c r="N39" s="4">
        <f t="shared" si="1"/>
        <v>438.18575309899808</v>
      </c>
      <c r="O39" s="4"/>
      <c r="P39" s="4">
        <f t="shared" si="2"/>
        <v>90.135716307239392</v>
      </c>
      <c r="Q39" s="4"/>
      <c r="R39" s="17">
        <f t="shared" si="3"/>
        <v>110.73785588951156</v>
      </c>
    </row>
    <row r="40" spans="1:18" x14ac:dyDescent="0.25">
      <c r="A40" s="3">
        <v>150</v>
      </c>
      <c r="B40" s="6">
        <v>187.16302999999999</v>
      </c>
      <c r="C40" s="6"/>
      <c r="D40" s="4">
        <v>140.116345</v>
      </c>
      <c r="E40" s="4">
        <f t="shared" si="0"/>
        <v>140.016345</v>
      </c>
      <c r="F40" s="6">
        <v>115.353584</v>
      </c>
      <c r="G40" s="6">
        <v>24.291192000000009</v>
      </c>
      <c r="H40" s="6">
        <v>27.054192000000008</v>
      </c>
      <c r="I40" s="6">
        <v>71.809445999999994</v>
      </c>
      <c r="J40" s="6"/>
      <c r="K40" s="6">
        <v>10.319445999999992</v>
      </c>
      <c r="L40" s="6"/>
      <c r="M40" s="4">
        <f>((H40/176.67)*1000)</f>
        <v>153.13404652742406</v>
      </c>
      <c r="N40" s="4">
        <f t="shared" si="1"/>
        <v>406.46089319069449</v>
      </c>
      <c r="O40" s="4"/>
      <c r="P40" s="4">
        <f t="shared" si="2"/>
        <v>58.410856398935827</v>
      </c>
      <c r="Q40" s="4"/>
      <c r="R40" s="17">
        <f t="shared" si="3"/>
        <v>94.723190128488227</v>
      </c>
    </row>
    <row r="41" spans="1:18" x14ac:dyDescent="0.25">
      <c r="A41" s="3">
        <v>140</v>
      </c>
      <c r="B41" s="6">
        <v>189.502422</v>
      </c>
      <c r="C41" s="6"/>
      <c r="D41" s="4">
        <v>140.116345</v>
      </c>
      <c r="E41" s="4">
        <f t="shared" si="0"/>
        <v>140.016345</v>
      </c>
      <c r="F41" s="6">
        <v>119.882841</v>
      </c>
      <c r="G41" s="6">
        <v>20.117159000000001</v>
      </c>
      <c r="H41" s="6">
        <v>22.880158999999999</v>
      </c>
      <c r="I41" s="6">
        <v>69.619580999999997</v>
      </c>
      <c r="J41" s="6"/>
      <c r="K41" s="6">
        <v>8.1295809999999946</v>
      </c>
      <c r="L41" s="6"/>
      <c r="M41" s="4">
        <f>((H41/176.67)*1000)</f>
        <v>129.50789041716192</v>
      </c>
      <c r="N41" s="4">
        <f t="shared" si="1"/>
        <v>394.06566479877739</v>
      </c>
      <c r="O41" s="4"/>
      <c r="P41" s="4">
        <f t="shared" si="2"/>
        <v>46.015628007018705</v>
      </c>
      <c r="Q41" s="4"/>
      <c r="R41" s="17">
        <f t="shared" si="3"/>
        <v>83.492262410143212</v>
      </c>
    </row>
    <row r="42" spans="1:18" x14ac:dyDescent="0.25">
      <c r="A42" s="3">
        <v>130</v>
      </c>
      <c r="B42" s="6">
        <v>196.52271099999999</v>
      </c>
      <c r="C42" s="6"/>
      <c r="D42" s="4">
        <v>140.116345</v>
      </c>
      <c r="E42" s="4">
        <f t="shared" si="0"/>
        <v>140.016345</v>
      </c>
      <c r="F42" s="6">
        <v>115.040746</v>
      </c>
      <c r="G42" s="6">
        <v>25.209254000000001</v>
      </c>
      <c r="H42" s="6">
        <v>27.972254</v>
      </c>
      <c r="I42" s="6">
        <v>81.481964999999988</v>
      </c>
      <c r="J42" s="6"/>
      <c r="K42" s="6">
        <v>19.991964999999986</v>
      </c>
      <c r="L42" s="6"/>
      <c r="M42" s="4">
        <f>((H42/176.67)*1000)</f>
        <v>158.33052583913513</v>
      </c>
      <c r="N42" s="4">
        <f t="shared" si="1"/>
        <v>461.20996773645777</v>
      </c>
      <c r="O42" s="4"/>
      <c r="P42" s="4">
        <f t="shared" si="2"/>
        <v>113.15993094469908</v>
      </c>
      <c r="Q42" s="4"/>
      <c r="R42" s="17">
        <f t="shared" si="3"/>
        <v>45.17059489443605</v>
      </c>
    </row>
    <row r="43" spans="1:18" x14ac:dyDescent="0.25">
      <c r="A43" s="3">
        <v>120</v>
      </c>
      <c r="B43" s="6">
        <v>196.24099100000001</v>
      </c>
      <c r="C43" s="6"/>
      <c r="D43" s="4">
        <v>140.116345</v>
      </c>
      <c r="E43" s="4">
        <f t="shared" si="0"/>
        <v>140.016345</v>
      </c>
      <c r="F43" s="6">
        <v>106.04037700000001</v>
      </c>
      <c r="G43" s="6">
        <v>34.459622999999993</v>
      </c>
      <c r="H43" s="6">
        <v>37.222622999999992</v>
      </c>
      <c r="I43" s="6">
        <v>90.200614000000002</v>
      </c>
      <c r="J43" s="6"/>
      <c r="K43" s="6">
        <v>28.710614</v>
      </c>
      <c r="L43" s="6"/>
      <c r="M43" s="4">
        <f>((H43/176.67)*1000)</f>
        <v>210.69011716760059</v>
      </c>
      <c r="N43" s="4">
        <f t="shared" si="1"/>
        <v>510.55988000226415</v>
      </c>
      <c r="O43" s="4"/>
      <c r="P43" s="4">
        <f t="shared" si="2"/>
        <v>162.50984321050547</v>
      </c>
      <c r="Q43" s="4"/>
      <c r="R43" s="17">
        <f t="shared" si="3"/>
        <v>48.180273957095125</v>
      </c>
    </row>
    <row r="44" spans="1:18" x14ac:dyDescent="0.25">
      <c r="A44" s="3">
        <v>110</v>
      </c>
      <c r="B44" s="6">
        <v>199.28453500000001</v>
      </c>
      <c r="C44" s="6"/>
      <c r="D44" s="4">
        <v>140.116345</v>
      </c>
      <c r="E44" s="4">
        <f t="shared" si="0"/>
        <v>140.016345</v>
      </c>
      <c r="F44" s="6">
        <v>115.76685000000001</v>
      </c>
      <c r="G44" s="6">
        <v>24.983149999999995</v>
      </c>
      <c r="H44" s="6">
        <v>27.746149999999993</v>
      </c>
      <c r="I44" s="6">
        <v>83.517685</v>
      </c>
      <c r="J44" s="6"/>
      <c r="K44" s="6">
        <v>22.027684999999998</v>
      </c>
      <c r="L44" s="6"/>
      <c r="M44" s="4">
        <f>((H44/176.67)*1000)</f>
        <v>157.05071602422592</v>
      </c>
      <c r="N44" s="4">
        <f t="shared" si="1"/>
        <v>472.73269372276002</v>
      </c>
      <c r="O44" s="4"/>
      <c r="P44" s="4">
        <f t="shared" si="2"/>
        <v>124.6826569310013</v>
      </c>
      <c r="Q44" s="4"/>
      <c r="R44" s="17">
        <f t="shared" si="3"/>
        <v>32.368059093224616</v>
      </c>
    </row>
    <row r="45" spans="1:18" x14ac:dyDescent="0.25">
      <c r="A45" s="3">
        <v>100</v>
      </c>
      <c r="B45" s="6">
        <v>201.056634</v>
      </c>
      <c r="C45" s="6"/>
      <c r="D45" s="4">
        <v>140.33799999999999</v>
      </c>
      <c r="E45" s="4">
        <f t="shared" si="0"/>
        <v>140.238</v>
      </c>
      <c r="F45" s="6">
        <v>106.177618</v>
      </c>
      <c r="G45" s="6">
        <v>34.822382000000005</v>
      </c>
      <c r="H45" s="6">
        <v>37.585382000000003</v>
      </c>
      <c r="I45" s="6">
        <v>94.879016000000007</v>
      </c>
      <c r="J45" s="6"/>
      <c r="K45" s="6">
        <v>33.389016000000005</v>
      </c>
      <c r="L45" s="6"/>
      <c r="M45" s="4">
        <f>((H45/176.67)*1000)</f>
        <v>212.74343125601408</v>
      </c>
      <c r="N45" s="4">
        <f t="shared" si="1"/>
        <v>537.04090111507344</v>
      </c>
      <c r="O45" s="4"/>
      <c r="P45" s="4">
        <f t="shared" si="2"/>
        <v>188.9908643233147</v>
      </c>
      <c r="Q45" s="4"/>
      <c r="R45" s="17">
        <f t="shared" si="3"/>
        <v>23.752566932699381</v>
      </c>
    </row>
    <row r="46" spans="1:18" x14ac:dyDescent="0.25">
      <c r="A46" s="3">
        <v>90</v>
      </c>
      <c r="B46" s="6">
        <v>196.36586</v>
      </c>
      <c r="C46" s="6"/>
      <c r="D46" s="4">
        <v>140.078</v>
      </c>
      <c r="E46" s="4">
        <f t="shared" si="0"/>
        <v>139.97800000000001</v>
      </c>
      <c r="F46" s="6">
        <v>106.57307299999999</v>
      </c>
      <c r="G46" s="6">
        <v>34.676927000000006</v>
      </c>
      <c r="H46" s="6">
        <v>37.439927000000004</v>
      </c>
      <c r="I46" s="6">
        <v>89.792787000000004</v>
      </c>
      <c r="J46" s="6"/>
      <c r="K46" s="6">
        <v>28.302787000000002</v>
      </c>
      <c r="L46" s="6"/>
      <c r="M46" s="4">
        <f>((H46/176.67)*1000)</f>
        <v>211.9201166015736</v>
      </c>
      <c r="N46" s="4">
        <f t="shared" si="1"/>
        <v>508.25146884021069</v>
      </c>
      <c r="O46" s="4"/>
      <c r="P46" s="4">
        <f t="shared" si="2"/>
        <v>160.20143204845195</v>
      </c>
      <c r="Q46" s="4"/>
      <c r="R46" s="17">
        <f t="shared" si="3"/>
        <v>51.718684553121648</v>
      </c>
    </row>
    <row r="47" spans="1:18" x14ac:dyDescent="0.25">
      <c r="A47" s="3">
        <v>80</v>
      </c>
      <c r="B47" s="6">
        <v>199.667205</v>
      </c>
      <c r="C47" s="6"/>
      <c r="D47" s="4">
        <v>141.053</v>
      </c>
      <c r="E47" s="4">
        <f t="shared" si="0"/>
        <v>140.953</v>
      </c>
      <c r="F47" s="6">
        <v>94.193420000000003</v>
      </c>
      <c r="G47" s="6">
        <v>47.306579999999997</v>
      </c>
      <c r="H47" s="6">
        <v>50.069579999999995</v>
      </c>
      <c r="I47" s="6">
        <v>105.47378499999999</v>
      </c>
      <c r="J47" s="6"/>
      <c r="K47" s="6">
        <v>43.98378499999999</v>
      </c>
      <c r="L47" s="6"/>
      <c r="M47" s="4">
        <f>((H47/176.67)*1000)</f>
        <v>283.40736967227031</v>
      </c>
      <c r="N47" s="4">
        <f t="shared" si="1"/>
        <v>597.0101601856569</v>
      </c>
      <c r="O47" s="4"/>
      <c r="P47" s="4">
        <f t="shared" si="2"/>
        <v>248.96012339389819</v>
      </c>
      <c r="Q47" s="4"/>
      <c r="R47" s="17">
        <f t="shared" si="3"/>
        <v>34.44724627837212</v>
      </c>
    </row>
    <row r="48" spans="1:18" x14ac:dyDescent="0.25">
      <c r="A48" s="3">
        <v>70</v>
      </c>
      <c r="B48" s="6">
        <v>198.08183500000001</v>
      </c>
      <c r="C48" s="6"/>
      <c r="D48" s="4">
        <v>141.54</v>
      </c>
      <c r="E48" s="4">
        <f t="shared" si="0"/>
        <v>141.44</v>
      </c>
      <c r="F48" s="6">
        <v>119.99301199999999</v>
      </c>
      <c r="G48" s="6">
        <v>21.756988000000007</v>
      </c>
      <c r="H48" s="6">
        <v>24.519988000000005</v>
      </c>
      <c r="I48" s="6">
        <v>78.088823000000019</v>
      </c>
      <c r="J48" s="6"/>
      <c r="K48" s="6">
        <v>16.598823000000017</v>
      </c>
      <c r="L48" s="6"/>
      <c r="M48" s="4">
        <f>((H48/176.67)*1000)</f>
        <v>138.78976623082588</v>
      </c>
      <c r="N48" s="4">
        <f t="shared" si="1"/>
        <v>442.00386596479325</v>
      </c>
      <c r="O48" s="4"/>
      <c r="P48" s="4">
        <f t="shared" si="2"/>
        <v>93.953829173034578</v>
      </c>
      <c r="Q48" s="4"/>
      <c r="R48" s="17">
        <f t="shared" si="3"/>
        <v>44.835937057791298</v>
      </c>
    </row>
    <row r="49" spans="1:18" x14ac:dyDescent="0.25">
      <c r="A49" s="3">
        <v>60</v>
      </c>
      <c r="B49" s="6">
        <v>203.90494200000001</v>
      </c>
      <c r="C49" s="6"/>
      <c r="D49" s="4">
        <v>141.464</v>
      </c>
      <c r="E49" s="4">
        <f t="shared" si="0"/>
        <v>141.364</v>
      </c>
      <c r="F49" s="6">
        <v>129.81748899999999</v>
      </c>
      <c r="G49" s="6">
        <v>12.182511000000005</v>
      </c>
      <c r="H49" s="6">
        <v>14.945511000000005</v>
      </c>
      <c r="I49" s="6">
        <v>74.087453000000011</v>
      </c>
      <c r="J49" s="6"/>
      <c r="K49" s="6">
        <v>12.597453000000009</v>
      </c>
      <c r="L49" s="6"/>
      <c r="M49" s="4">
        <f>((H49/176.67)*1000)</f>
        <v>84.595635931397553</v>
      </c>
      <c r="N49" s="4">
        <f t="shared" si="1"/>
        <v>419.35502915039348</v>
      </c>
      <c r="O49" s="4"/>
      <c r="P49" s="4">
        <f t="shared" si="2"/>
        <v>71.304992358634806</v>
      </c>
      <c r="Q49" s="4"/>
      <c r="R49" s="17">
        <f t="shared" si="3"/>
        <v>13.290643572762747</v>
      </c>
    </row>
    <row r="50" spans="1:18" x14ac:dyDescent="0.25">
      <c r="A50" s="3">
        <v>50</v>
      </c>
      <c r="B50" s="6">
        <v>205.20276200000001</v>
      </c>
      <c r="C50" s="6"/>
      <c r="D50" s="4">
        <v>142.464</v>
      </c>
      <c r="E50" s="4">
        <f t="shared" si="0"/>
        <v>142.364</v>
      </c>
      <c r="F50" s="6">
        <v>137.03970699999999</v>
      </c>
      <c r="G50" s="6">
        <v>5.4602930000000072</v>
      </c>
      <c r="H50" s="6">
        <v>8.2232930000000071</v>
      </c>
      <c r="I50" s="6">
        <v>68.163055000000014</v>
      </c>
      <c r="J50" s="6"/>
      <c r="K50" s="6">
        <v>6.6730550000000122</v>
      </c>
      <c r="L50" s="6"/>
      <c r="M50" s="4">
        <f>((H50/176.67)*1000)</f>
        <v>46.546063281824914</v>
      </c>
      <c r="N50" s="4">
        <f t="shared" si="1"/>
        <v>385.82133355974423</v>
      </c>
      <c r="O50" s="4"/>
      <c r="P50" s="4">
        <f t="shared" si="2"/>
        <v>37.771296767985582</v>
      </c>
      <c r="Q50" s="4"/>
      <c r="R50" s="17">
        <f t="shared" si="3"/>
        <v>8.7747665138393316</v>
      </c>
    </row>
    <row r="51" spans="1:18" x14ac:dyDescent="0.25">
      <c r="A51" s="3">
        <v>40</v>
      </c>
      <c r="B51" s="6">
        <v>213.660921</v>
      </c>
      <c r="C51" s="6"/>
      <c r="D51" s="4">
        <v>143.11000000000001</v>
      </c>
      <c r="E51" s="4">
        <f t="shared" si="0"/>
        <v>143.01000000000002</v>
      </c>
      <c r="F51" s="6">
        <v>141.668845</v>
      </c>
      <c r="G51" s="6">
        <v>1.4411550000000091</v>
      </c>
      <c r="H51" s="6">
        <v>4.204155000000009</v>
      </c>
      <c r="I51" s="6">
        <v>71.992075999999997</v>
      </c>
      <c r="J51" s="6"/>
      <c r="K51" s="6">
        <v>10.502075999999995</v>
      </c>
      <c r="L51" s="6"/>
      <c r="M51" s="4">
        <f>((H51/176.67)*1000)</f>
        <v>23.796654780098542</v>
      </c>
      <c r="N51" s="4">
        <f t="shared" si="1"/>
        <v>407.4946284032377</v>
      </c>
      <c r="O51" s="4"/>
      <c r="P51" s="4">
        <f t="shared" si="2"/>
        <v>59.444591611479005</v>
      </c>
      <c r="Q51" s="4"/>
      <c r="R51" s="17">
        <f t="shared" si="3"/>
        <v>-35.647936831380463</v>
      </c>
    </row>
    <row r="52" spans="1:18" x14ac:dyDescent="0.25">
      <c r="A52" s="3">
        <v>30</v>
      </c>
      <c r="B52" s="6">
        <v>212.73151200000001</v>
      </c>
      <c r="C52" s="6"/>
      <c r="D52" s="4">
        <v>143.37</v>
      </c>
      <c r="E52" s="4">
        <f t="shared" si="0"/>
        <v>143.27000000000001</v>
      </c>
      <c r="F52" s="6">
        <v>146.64073500000001</v>
      </c>
      <c r="G52" s="6">
        <v>-3.2707350000000019</v>
      </c>
      <c r="H52" s="6">
        <v>-0.50773500000000205</v>
      </c>
      <c r="I52" s="6">
        <v>66.090777000000003</v>
      </c>
      <c r="J52" s="6"/>
      <c r="K52" s="6">
        <v>4.6007770000000008</v>
      </c>
      <c r="L52" s="6"/>
      <c r="M52" s="4">
        <f>((H52/176.67)*1000)</f>
        <v>-2.8739174732552333</v>
      </c>
      <c r="N52" s="4">
        <f t="shared" si="1"/>
        <v>374.09167940227542</v>
      </c>
      <c r="O52" s="4"/>
      <c r="P52" s="4">
        <f t="shared" si="2"/>
        <v>26.041642610516789</v>
      </c>
      <c r="Q52" s="4"/>
      <c r="R52" s="17">
        <f t="shared" si="3"/>
        <v>-28.915560083772021</v>
      </c>
    </row>
    <row r="53" spans="1:18" x14ac:dyDescent="0.25">
      <c r="A53" s="3">
        <v>20</v>
      </c>
      <c r="B53" s="6">
        <v>211.930026</v>
      </c>
      <c r="C53" s="6"/>
      <c r="D53" s="4">
        <v>144.62799999999999</v>
      </c>
      <c r="E53" s="4">
        <f t="shared" si="0"/>
        <v>144.52799999999999</v>
      </c>
      <c r="F53" s="6">
        <v>147.049058</v>
      </c>
      <c r="G53" s="6">
        <v>-2.4210580000000164</v>
      </c>
      <c r="H53" s="6">
        <v>0.34194199999998354</v>
      </c>
      <c r="I53" s="6">
        <v>64.880967999999996</v>
      </c>
      <c r="J53" s="6"/>
      <c r="K53" s="6">
        <v>3.3909679999999938</v>
      </c>
      <c r="L53" s="6"/>
      <c r="M53" s="4">
        <f>((H53/176.67)*1000)</f>
        <v>1.9354842361463946</v>
      </c>
      <c r="N53" s="4">
        <f t="shared" si="1"/>
        <v>367.24383313522384</v>
      </c>
      <c r="O53" s="4"/>
      <c r="P53" s="4">
        <f t="shared" si="2"/>
        <v>19.193796343465184</v>
      </c>
      <c r="Q53" s="4"/>
      <c r="R53" s="17">
        <f t="shared" si="3"/>
        <v>-17.25831210731879</v>
      </c>
    </row>
    <row r="54" spans="1:18" x14ac:dyDescent="0.25">
      <c r="A54" s="3">
        <v>10</v>
      </c>
      <c r="B54" s="6">
        <v>212.600573</v>
      </c>
      <c r="C54" s="6"/>
      <c r="D54" s="4">
        <v>145.167</v>
      </c>
      <c r="E54" s="4">
        <f t="shared" si="0"/>
        <v>145.06700000000001</v>
      </c>
      <c r="F54" s="7">
        <v>148.569254</v>
      </c>
      <c r="G54" s="6">
        <v>-3.4022539999999992</v>
      </c>
      <c r="H54" s="6">
        <v>-0.63925399999999932</v>
      </c>
      <c r="I54" s="6">
        <v>64.031318999999996</v>
      </c>
      <c r="J54" s="6"/>
      <c r="K54" s="6">
        <v>2.5413189999999943</v>
      </c>
      <c r="L54" s="6"/>
      <c r="M54" s="4">
        <f>((H54/176.67)*1000)</f>
        <v>-3.6183505971585408</v>
      </c>
      <c r="N54" s="4">
        <f t="shared" si="1"/>
        <v>362.43458991339787</v>
      </c>
      <c r="O54" s="4"/>
      <c r="P54" s="4">
        <f t="shared" si="2"/>
        <v>14.384553121639183</v>
      </c>
      <c r="Q54" s="4"/>
      <c r="R54" s="17">
        <f t="shared" si="3"/>
        <v>-18.002903718797725</v>
      </c>
    </row>
    <row r="55" spans="1:18" x14ac:dyDescent="0.25">
      <c r="A55" s="3">
        <v>0</v>
      </c>
      <c r="B55" s="7">
        <v>210.486391</v>
      </c>
      <c r="C55" s="7"/>
      <c r="D55" s="8">
        <v>146.23699999999999</v>
      </c>
      <c r="E55" s="4">
        <f t="shared" si="0"/>
        <v>146.137</v>
      </c>
      <c r="F55" s="7">
        <v>149</v>
      </c>
      <c r="G55" s="6">
        <v>-2.7630000000000052</v>
      </c>
      <c r="H55" s="6">
        <v>-5.3290705182007514E-15</v>
      </c>
      <c r="I55" s="6">
        <v>61.486390999999998</v>
      </c>
      <c r="J55" s="6"/>
      <c r="K55" s="6">
        <v>-3.6090000000044142E-3</v>
      </c>
      <c r="L55" s="6"/>
      <c r="M55" s="4">
        <f>((H55/176.67)*1000)</f>
        <v>-3.0163980971306684E-14</v>
      </c>
      <c r="N55" s="4">
        <f t="shared" si="1"/>
        <v>348.02960887530429</v>
      </c>
      <c r="O55" s="4"/>
      <c r="P55" s="4">
        <f t="shared" si="2"/>
        <v>-2.0427916454431507E-2</v>
      </c>
      <c r="Q55" s="4"/>
      <c r="R55" s="17">
        <f t="shared" si="3"/>
        <v>2.0427916454401344E-2</v>
      </c>
    </row>
    <row r="56" spans="1:18" x14ac:dyDescent="0.25">
      <c r="N56" s="12"/>
      <c r="O56" s="11"/>
    </row>
    <row r="57" spans="1:18" x14ac:dyDescent="0.25">
      <c r="N57" s="11"/>
      <c r="O5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Z509"/>
  <sheetViews>
    <sheetView topLeftCell="E1" zoomScale="60" zoomScaleNormal="60" workbookViewId="0">
      <selection activeCell="FW27" sqref="FW27:SZ90"/>
    </sheetView>
  </sheetViews>
  <sheetFormatPr defaultRowHeight="15" x14ac:dyDescent="0.25"/>
  <cols>
    <col min="1" max="5" width="9.140625" style="13"/>
    <col min="6" max="6" width="8.140625" style="42" bestFit="1" customWidth="1"/>
    <col min="7" max="7" width="22.42578125" style="42" bestFit="1" customWidth="1"/>
    <col min="8" max="8" width="26" style="42" bestFit="1" customWidth="1"/>
    <col min="9" max="9" width="20.7109375" style="42" bestFit="1" customWidth="1"/>
    <col min="10" max="10" width="28.85546875" style="42" bestFit="1" customWidth="1"/>
    <col min="11" max="11" width="9.140625" style="43"/>
    <col min="12" max="12" width="23.140625" style="13" bestFit="1" customWidth="1"/>
    <col min="13" max="13" width="21.5703125" style="13" customWidth="1"/>
    <col min="14" max="14" width="9.140625" style="22"/>
    <col min="15" max="15" width="23.140625" style="13" bestFit="1" customWidth="1"/>
    <col min="16" max="16" width="21.5703125" style="13" customWidth="1"/>
    <col min="17" max="17" width="9.140625" style="22"/>
    <col min="18" max="18" width="23.140625" style="13" bestFit="1" customWidth="1"/>
    <col min="19" max="19" width="21.5703125" style="13" customWidth="1"/>
    <col min="20" max="20" width="9.140625" style="22"/>
    <col min="21" max="21" width="23.140625" style="13" bestFit="1" customWidth="1"/>
    <col min="22" max="22" width="21.5703125" style="13" customWidth="1"/>
    <col min="23" max="23" width="9.140625" style="22"/>
    <col min="24" max="24" width="23.140625" style="13" bestFit="1" customWidth="1"/>
    <col min="25" max="25" width="21.5703125" style="13" customWidth="1"/>
    <col min="26" max="26" width="9.140625" style="22"/>
    <col min="27" max="27" width="23.140625" style="13" bestFit="1" customWidth="1"/>
    <col min="28" max="28" width="21.5703125" style="13" customWidth="1"/>
    <col min="29" max="29" width="9.140625" style="22"/>
    <col min="30" max="30" width="23.140625" style="13" bestFit="1" customWidth="1"/>
    <col min="31" max="31" width="21.5703125" style="13" customWidth="1"/>
    <col min="32" max="32" width="9.140625" style="22"/>
    <col min="33" max="33" width="23.140625" style="13" bestFit="1" customWidth="1"/>
    <col min="34" max="34" width="21.5703125" style="13" customWidth="1"/>
    <col min="35" max="35" width="8.140625" style="22" customWidth="1"/>
    <col min="36" max="36" width="23.140625" style="13" bestFit="1" customWidth="1"/>
    <col min="37" max="37" width="21.5703125" style="13" customWidth="1"/>
    <col min="38" max="40" width="9.140625" style="13"/>
    <col min="41" max="49" width="18.28515625" style="13" bestFit="1" customWidth="1"/>
    <col min="50" max="16384" width="9.140625" style="13"/>
  </cols>
  <sheetData>
    <row r="1" spans="1:49" ht="15.75" x14ac:dyDescent="0.25">
      <c r="A1" s="13" t="s">
        <v>70</v>
      </c>
      <c r="F1" s="48" t="s">
        <v>0</v>
      </c>
      <c r="G1" s="49" t="s">
        <v>21</v>
      </c>
      <c r="H1" s="49" t="s">
        <v>29</v>
      </c>
      <c r="I1" s="49" t="s">
        <v>22</v>
      </c>
      <c r="J1" s="54" t="s">
        <v>23</v>
      </c>
      <c r="K1" s="57"/>
      <c r="L1" s="63" t="s">
        <v>58</v>
      </c>
      <c r="M1" s="54"/>
      <c r="N1" s="87"/>
      <c r="O1" s="63" t="s">
        <v>59</v>
      </c>
      <c r="P1" s="54"/>
      <c r="Q1" s="87"/>
      <c r="R1" s="63" t="s">
        <v>60</v>
      </c>
      <c r="S1" s="54"/>
      <c r="T1" s="87"/>
      <c r="U1" s="67" t="s">
        <v>61</v>
      </c>
      <c r="V1" s="54"/>
      <c r="W1" s="87"/>
      <c r="X1" s="67" t="s">
        <v>62</v>
      </c>
      <c r="Y1" s="54"/>
      <c r="Z1" s="87"/>
      <c r="AA1" s="67" t="s">
        <v>63</v>
      </c>
      <c r="AB1" s="54"/>
      <c r="AC1" s="87"/>
      <c r="AD1" s="64" t="s">
        <v>64</v>
      </c>
      <c r="AE1" s="54"/>
      <c r="AF1" s="87"/>
      <c r="AG1" s="64" t="s">
        <v>65</v>
      </c>
      <c r="AH1" s="54"/>
      <c r="AI1" s="65"/>
      <c r="AJ1" s="64" t="s">
        <v>66</v>
      </c>
      <c r="AK1" s="49"/>
      <c r="AN1" s="22" t="s">
        <v>71</v>
      </c>
      <c r="AO1" s="68" t="s">
        <v>72</v>
      </c>
      <c r="AP1" s="68" t="s">
        <v>73</v>
      </c>
      <c r="AQ1" s="68" t="s">
        <v>74</v>
      </c>
      <c r="AR1" s="69" t="s">
        <v>61</v>
      </c>
      <c r="AS1" s="69" t="s">
        <v>62</v>
      </c>
      <c r="AT1" s="69" t="s">
        <v>63</v>
      </c>
      <c r="AU1" s="70" t="s">
        <v>64</v>
      </c>
      <c r="AV1" s="70" t="s">
        <v>65</v>
      </c>
      <c r="AW1" s="70" t="s">
        <v>66</v>
      </c>
    </row>
    <row r="2" spans="1:49" ht="18" x14ac:dyDescent="0.25">
      <c r="A2" s="27" t="s">
        <v>53</v>
      </c>
      <c r="B2" s="13" t="s">
        <v>25</v>
      </c>
      <c r="C2" s="13" t="s">
        <v>26</v>
      </c>
      <c r="D2" s="13" t="s">
        <v>27</v>
      </c>
      <c r="F2" s="50" t="s">
        <v>1</v>
      </c>
      <c r="G2" s="51" t="s">
        <v>67</v>
      </c>
      <c r="H2" s="51" t="s">
        <v>67</v>
      </c>
      <c r="I2" s="51" t="s">
        <v>67</v>
      </c>
      <c r="J2" s="55" t="s">
        <v>67</v>
      </c>
      <c r="K2" s="58"/>
      <c r="L2" s="56" t="s">
        <v>68</v>
      </c>
      <c r="M2" s="61" t="s">
        <v>69</v>
      </c>
      <c r="N2" s="87"/>
      <c r="O2" s="56" t="s">
        <v>68</v>
      </c>
      <c r="P2" s="61" t="s">
        <v>69</v>
      </c>
      <c r="Q2" s="87"/>
      <c r="R2" s="56" t="s">
        <v>68</v>
      </c>
      <c r="S2" s="61" t="s">
        <v>69</v>
      </c>
      <c r="T2" s="87"/>
      <c r="U2" s="56" t="s">
        <v>68</v>
      </c>
      <c r="V2" s="61" t="s">
        <v>69</v>
      </c>
      <c r="W2" s="87"/>
      <c r="X2" s="56" t="s">
        <v>68</v>
      </c>
      <c r="Y2" s="61" t="s">
        <v>69</v>
      </c>
      <c r="Z2" s="87"/>
      <c r="AA2" s="56" t="s">
        <v>68</v>
      </c>
      <c r="AB2" s="61" t="s">
        <v>69</v>
      </c>
      <c r="AC2" s="87"/>
      <c r="AD2" s="56" t="s">
        <v>68</v>
      </c>
      <c r="AE2" s="61" t="s">
        <v>69</v>
      </c>
      <c r="AF2" s="87"/>
      <c r="AG2" s="56" t="s">
        <v>68</v>
      </c>
      <c r="AH2" s="61" t="s">
        <v>69</v>
      </c>
      <c r="AI2" s="66"/>
      <c r="AJ2" s="56" t="s">
        <v>68</v>
      </c>
      <c r="AK2" s="61" t="s">
        <v>69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</row>
    <row r="3" spans="1:49" x14ac:dyDescent="0.25">
      <c r="A3" s="13" t="s">
        <v>28</v>
      </c>
      <c r="B3" s="13">
        <v>207</v>
      </c>
      <c r="C3" s="13">
        <v>200</v>
      </c>
      <c r="D3" s="13">
        <v>191.333</v>
      </c>
      <c r="F3" s="40">
        <v>520</v>
      </c>
      <c r="G3" s="41">
        <v>40.652138000000008</v>
      </c>
      <c r="H3" s="41">
        <f>G3+2.763</f>
        <v>43.415138000000006</v>
      </c>
      <c r="I3" s="41">
        <v>93.786854000000005</v>
      </c>
      <c r="J3" s="41">
        <v>32.296854000000003</v>
      </c>
      <c r="L3" s="17">
        <f>(H3/207)*1000</f>
        <v>209.7349661835749</v>
      </c>
      <c r="M3" s="60">
        <f>(J3/207)*1000</f>
        <v>156.02344927536234</v>
      </c>
      <c r="N3" s="59"/>
      <c r="O3" s="18">
        <f>(H3/200)*1000</f>
        <v>217.07569000000004</v>
      </c>
      <c r="P3" s="60">
        <f>(J3/200)*1000</f>
        <v>161.48427000000001</v>
      </c>
      <c r="Q3" s="59"/>
      <c r="R3" s="18">
        <f>(H3/197.333)*1000</f>
        <v>220.00951690796776</v>
      </c>
      <c r="S3" s="60">
        <f>(J3/191.333)*1000</f>
        <v>168.79918257697315</v>
      </c>
      <c r="T3" s="59"/>
      <c r="U3" s="18">
        <f>(H3/197.5)*1000</f>
        <v>219.82348354430383</v>
      </c>
      <c r="V3" s="60">
        <v>163.52837468354431</v>
      </c>
      <c r="W3" s="59"/>
      <c r="X3" s="18">
        <f>(H3/189.6)*1000</f>
        <v>228.98279535864981</v>
      </c>
      <c r="Y3" s="60">
        <f>(J3/189.6)*1000</f>
        <v>170.34205696202534</v>
      </c>
      <c r="Z3" s="59"/>
      <c r="AA3" s="18">
        <f>(H3/181.333)*1000</f>
        <v>239.422157026024</v>
      </c>
      <c r="AB3" s="60">
        <f>(J3/181.333)*1000</f>
        <v>178.10797813966573</v>
      </c>
      <c r="AC3" s="59"/>
      <c r="AD3" s="18">
        <f>(H3/175)*1000</f>
        <v>248.0865028571429</v>
      </c>
      <c r="AE3" s="60">
        <f>(J3/207)*1000</f>
        <v>156.02344927536234</v>
      </c>
      <c r="AF3" s="59"/>
      <c r="AG3" s="18">
        <f>(H3/176.6)*1000</f>
        <v>245.83883352208386</v>
      </c>
      <c r="AH3" s="60">
        <f>(J3/176.6)*1000</f>
        <v>182.88139297848247</v>
      </c>
      <c r="AI3" s="59"/>
      <c r="AJ3" s="18">
        <f>(H3/163)*1000</f>
        <v>266.35053987730066</v>
      </c>
      <c r="AK3" s="17">
        <f>(J3/163)*1000</f>
        <v>198.14020858895705</v>
      </c>
      <c r="AN3" s="17">
        <v>100</v>
      </c>
      <c r="AO3" s="17">
        <v>213</v>
      </c>
      <c r="AP3" s="17">
        <v>207</v>
      </c>
      <c r="AQ3" s="17">
        <v>183</v>
      </c>
      <c r="AR3" s="17">
        <v>200</v>
      </c>
      <c r="AS3" s="17">
        <v>200</v>
      </c>
      <c r="AT3" s="17">
        <v>174</v>
      </c>
      <c r="AU3" s="17">
        <v>173</v>
      </c>
      <c r="AV3" s="17">
        <v>173</v>
      </c>
      <c r="AW3" s="17">
        <v>167</v>
      </c>
    </row>
    <row r="4" spans="1:49" x14ac:dyDescent="0.25">
      <c r="A4" s="13" t="s">
        <v>19</v>
      </c>
      <c r="B4" s="13">
        <v>197.5</v>
      </c>
      <c r="C4" s="13">
        <v>189.6</v>
      </c>
      <c r="D4" s="13">
        <v>181.333</v>
      </c>
      <c r="F4" s="40">
        <v>510</v>
      </c>
      <c r="G4" s="41">
        <v>50.979833999999997</v>
      </c>
      <c r="H4" s="41">
        <f t="shared" ref="H4:H54" si="0">G4+2.763</f>
        <v>53.742833999999995</v>
      </c>
      <c r="I4" s="41">
        <v>100.62388199999999</v>
      </c>
      <c r="J4" s="41">
        <v>39.133881999999993</v>
      </c>
      <c r="L4" s="17">
        <f t="shared" ref="L4:L55" si="1">(H4/207)*1000</f>
        <v>259.62721739130433</v>
      </c>
      <c r="M4" s="17">
        <f t="shared" ref="M4:M55" si="2">(J4/207)*1000</f>
        <v>189.05257004830915</v>
      </c>
      <c r="O4" s="17">
        <f t="shared" ref="O4:O55" si="3">(H4/200)*1000</f>
        <v>268.71416999999997</v>
      </c>
      <c r="P4" s="17">
        <f t="shared" ref="P4:P55" si="4">(J4/200)*1000</f>
        <v>195.66940999999997</v>
      </c>
      <c r="R4" s="17">
        <f t="shared" ref="R4:R55" si="5">(H4/197.333)*1000</f>
        <v>272.34590261132195</v>
      </c>
      <c r="S4" s="17">
        <f t="shared" ref="S4:S55" si="6">(J4/191.333)*1000</f>
        <v>204.53284064954812</v>
      </c>
      <c r="U4" s="17">
        <f t="shared" ref="U4:U55" si="7">(H4/197.5)*1000</f>
        <v>272.11561518987338</v>
      </c>
      <c r="V4" s="17">
        <v>198.14623797468352</v>
      </c>
      <c r="X4" s="17">
        <f t="shared" ref="X4:X55" si="8">(H4/189.6)*1000</f>
        <v>283.45376582278482</v>
      </c>
      <c r="Y4" s="60">
        <f t="shared" ref="Y4:Y55" si="9">(J4/189.6)*1000</f>
        <v>206.40233122362866</v>
      </c>
      <c r="Z4" s="59"/>
      <c r="AA4" s="18">
        <f t="shared" ref="AA4:AA55" si="10">(H4/181.333)*1000</f>
        <v>296.37646760380073</v>
      </c>
      <c r="AB4" s="17">
        <f t="shared" ref="AB4:AB55" si="11">(J4/181.333)*1000</f>
        <v>215.81224597839329</v>
      </c>
      <c r="AD4" s="17">
        <f t="shared" ref="AD4:AD55" si="12">(H4/175)*1000</f>
        <v>307.10190857142857</v>
      </c>
      <c r="AE4" s="17">
        <f t="shared" ref="AE4:AE55" si="13">(J4/207)*1000</f>
        <v>189.05257004830915</v>
      </c>
      <c r="AG4" s="17">
        <f t="shared" ref="AG4:AG55" si="14">(H4/176.6)*1000</f>
        <v>304.31955832389576</v>
      </c>
      <c r="AH4" s="60">
        <f t="shared" ref="AH4:AH55" si="15">(J4/176.6)*1000</f>
        <v>221.59616081540202</v>
      </c>
      <c r="AJ4" s="17">
        <f t="shared" ref="AJ4:AJ55" si="16">(H4/163)*1000</f>
        <v>329.71063803680977</v>
      </c>
      <c r="AK4" s="17">
        <f t="shared" ref="AK4:AK55" si="17">(J4/163)*1000</f>
        <v>240.08516564417172</v>
      </c>
      <c r="AN4" s="17">
        <v>200</v>
      </c>
      <c r="AO4" s="71">
        <v>426</v>
      </c>
      <c r="AP4" s="17">
        <v>414</v>
      </c>
      <c r="AQ4" s="17">
        <v>366</v>
      </c>
      <c r="AR4" s="71">
        <v>400</v>
      </c>
      <c r="AS4" s="17">
        <v>400</v>
      </c>
      <c r="AT4" s="17">
        <v>348</v>
      </c>
      <c r="AU4" s="71">
        <v>346</v>
      </c>
      <c r="AV4" s="17">
        <v>346</v>
      </c>
      <c r="AW4" s="17">
        <v>334</v>
      </c>
    </row>
    <row r="5" spans="1:49" x14ac:dyDescent="0.25">
      <c r="A5" s="13" t="s">
        <v>20</v>
      </c>
      <c r="B5" s="13">
        <v>175</v>
      </c>
      <c r="C5" s="13">
        <v>176.6</v>
      </c>
      <c r="D5" s="13">
        <v>163</v>
      </c>
      <c r="F5" s="40">
        <v>500</v>
      </c>
      <c r="G5" s="41">
        <v>40.684808000000004</v>
      </c>
      <c r="H5" s="41">
        <f t="shared" si="0"/>
        <v>43.447808000000002</v>
      </c>
      <c r="I5" s="41">
        <v>96.553846000000007</v>
      </c>
      <c r="J5" s="41">
        <v>35.063846000000005</v>
      </c>
      <c r="L5" s="17">
        <f t="shared" si="1"/>
        <v>209.8927922705314</v>
      </c>
      <c r="M5" s="17">
        <f t="shared" si="2"/>
        <v>169.39056038647345</v>
      </c>
      <c r="O5" s="17">
        <f t="shared" si="3"/>
        <v>217.23904000000002</v>
      </c>
      <c r="P5" s="17">
        <f t="shared" si="4"/>
        <v>175.31923000000003</v>
      </c>
      <c r="R5" s="17">
        <f t="shared" si="5"/>
        <v>220.1750746200585</v>
      </c>
      <c r="S5" s="17">
        <f t="shared" si="6"/>
        <v>183.26083843351645</v>
      </c>
      <c r="U5" s="17">
        <f t="shared" si="7"/>
        <v>219.98890126582279</v>
      </c>
      <c r="V5" s="17">
        <v>177.53846075949369</v>
      </c>
      <c r="X5" s="17">
        <f t="shared" si="8"/>
        <v>229.15510548523207</v>
      </c>
      <c r="Y5" s="60">
        <f t="shared" si="9"/>
        <v>184.9358966244726</v>
      </c>
      <c r="Z5" s="59"/>
      <c r="AA5" s="18">
        <f t="shared" si="10"/>
        <v>239.60232279838749</v>
      </c>
      <c r="AB5" s="17">
        <f t="shared" si="11"/>
        <v>193.36715324844351</v>
      </c>
      <c r="AD5" s="17">
        <f t="shared" si="12"/>
        <v>248.27318857142859</v>
      </c>
      <c r="AE5" s="17">
        <f t="shared" si="13"/>
        <v>169.39056038647345</v>
      </c>
      <c r="AG5" s="17">
        <f t="shared" si="14"/>
        <v>246.02382785956968</v>
      </c>
      <c r="AH5" s="60">
        <f t="shared" si="15"/>
        <v>198.54952434881091</v>
      </c>
      <c r="AJ5" s="17">
        <f t="shared" si="16"/>
        <v>266.5509693251534</v>
      </c>
      <c r="AK5" s="17">
        <f t="shared" si="17"/>
        <v>215.11561963190186</v>
      </c>
      <c r="AN5" s="60">
        <v>250</v>
      </c>
      <c r="AO5" s="72"/>
      <c r="AP5" s="18">
        <v>517.5</v>
      </c>
      <c r="AQ5" s="60">
        <v>457.5</v>
      </c>
      <c r="AR5" s="75"/>
      <c r="AS5" s="18">
        <v>500</v>
      </c>
      <c r="AT5" s="60">
        <v>435</v>
      </c>
      <c r="AU5" s="74"/>
      <c r="AV5" s="18">
        <v>432.5</v>
      </c>
      <c r="AW5" s="17">
        <v>417.5</v>
      </c>
    </row>
    <row r="6" spans="1:49" x14ac:dyDescent="0.25">
      <c r="F6" s="40">
        <v>490</v>
      </c>
      <c r="G6" s="41">
        <v>38.732438000000002</v>
      </c>
      <c r="H6" s="41">
        <f t="shared" si="0"/>
        <v>41.495438</v>
      </c>
      <c r="I6" s="41">
        <v>92.910796000000005</v>
      </c>
      <c r="J6" s="41">
        <v>31.420796000000003</v>
      </c>
      <c r="L6" s="17">
        <f t="shared" si="1"/>
        <v>200.46105314009662</v>
      </c>
      <c r="M6" s="17">
        <f t="shared" si="2"/>
        <v>151.7912850241546</v>
      </c>
      <c r="O6" s="17">
        <f t="shared" si="3"/>
        <v>207.47719000000001</v>
      </c>
      <c r="P6" s="17">
        <f t="shared" si="4"/>
        <v>157.10398000000001</v>
      </c>
      <c r="R6" s="17">
        <f t="shared" si="5"/>
        <v>210.28129101569428</v>
      </c>
      <c r="S6" s="17">
        <f t="shared" si="6"/>
        <v>164.22047425169731</v>
      </c>
      <c r="U6" s="17">
        <f t="shared" si="7"/>
        <v>210.1034835443038</v>
      </c>
      <c r="V6" s="17">
        <v>159.09263797468356</v>
      </c>
      <c r="X6" s="17">
        <f t="shared" si="8"/>
        <v>218.85779535864981</v>
      </c>
      <c r="Y6" s="17">
        <f t="shared" si="9"/>
        <v>165.72149789029538</v>
      </c>
      <c r="AA6" s="17">
        <f t="shared" si="10"/>
        <v>228.8355566830086</v>
      </c>
      <c r="AB6" s="17">
        <f t="shared" si="11"/>
        <v>173.27676705288064</v>
      </c>
      <c r="AD6" s="17">
        <f t="shared" si="12"/>
        <v>237.11678857142857</v>
      </c>
      <c r="AE6" s="17">
        <f t="shared" si="13"/>
        <v>151.7912850241546</v>
      </c>
      <c r="AG6" s="17">
        <f t="shared" si="14"/>
        <v>234.96850509626273</v>
      </c>
      <c r="AH6" s="60">
        <f t="shared" si="15"/>
        <v>177.92070215175539</v>
      </c>
      <c r="AJ6" s="17">
        <f t="shared" si="16"/>
        <v>254.57323926380371</v>
      </c>
      <c r="AK6" s="17">
        <f t="shared" si="17"/>
        <v>192.76561963190187</v>
      </c>
      <c r="AN6" s="60">
        <v>300</v>
      </c>
      <c r="AO6" s="73"/>
      <c r="AP6" s="77"/>
      <c r="AQ6" s="60">
        <v>549</v>
      </c>
      <c r="AR6" s="76"/>
      <c r="AS6" s="77"/>
      <c r="AT6" s="60">
        <v>522</v>
      </c>
      <c r="AU6" s="74"/>
      <c r="AV6" s="77"/>
      <c r="AW6" s="17">
        <v>501</v>
      </c>
    </row>
    <row r="7" spans="1:49" x14ac:dyDescent="0.25">
      <c r="F7" s="40">
        <v>480</v>
      </c>
      <c r="G7" s="41">
        <v>40.030133000000006</v>
      </c>
      <c r="H7" s="41">
        <f t="shared" si="0"/>
        <v>42.793133000000005</v>
      </c>
      <c r="I7" s="41">
        <v>94.125557999999998</v>
      </c>
      <c r="J7" s="41">
        <v>32.635557999999996</v>
      </c>
      <c r="L7" s="17">
        <f t="shared" si="1"/>
        <v>206.73011111111114</v>
      </c>
      <c r="M7" s="17">
        <f t="shared" si="2"/>
        <v>157.65970048309177</v>
      </c>
      <c r="O7" s="17">
        <f t="shared" si="3"/>
        <v>213.96566500000003</v>
      </c>
      <c r="P7" s="17">
        <f t="shared" si="4"/>
        <v>163.17778999999999</v>
      </c>
      <c r="R7" s="17">
        <f t="shared" si="5"/>
        <v>216.85745921868113</v>
      </c>
      <c r="S7" s="17">
        <f t="shared" si="6"/>
        <v>170.56941562615961</v>
      </c>
      <c r="U7" s="17">
        <f t="shared" si="7"/>
        <v>216.67409113924052</v>
      </c>
      <c r="V7" s="17">
        <v>165.24333164556958</v>
      </c>
      <c r="X7" s="17">
        <f t="shared" si="8"/>
        <v>225.70217827004222</v>
      </c>
      <c r="Y7" s="17">
        <f t="shared" si="9"/>
        <v>172.12847046413501</v>
      </c>
      <c r="AA7" s="17">
        <f t="shared" si="10"/>
        <v>235.99197608819136</v>
      </c>
      <c r="AB7" s="17">
        <f t="shared" si="11"/>
        <v>179.97583451440167</v>
      </c>
      <c r="AD7" s="17">
        <f t="shared" si="12"/>
        <v>244.53218857142861</v>
      </c>
      <c r="AE7" s="17">
        <f t="shared" si="13"/>
        <v>157.65970048309177</v>
      </c>
      <c r="AG7" s="17">
        <f t="shared" si="14"/>
        <v>242.31672140430354</v>
      </c>
      <c r="AH7" s="60">
        <f t="shared" si="15"/>
        <v>184.79930917327292</v>
      </c>
      <c r="AJ7" s="17">
        <f t="shared" si="16"/>
        <v>262.53455828220859</v>
      </c>
      <c r="AK7" s="17">
        <f t="shared" si="17"/>
        <v>200.2181472392638</v>
      </c>
    </row>
    <row r="8" spans="1:49" ht="18" x14ac:dyDescent="0.25">
      <c r="A8" s="27" t="s">
        <v>54</v>
      </c>
      <c r="B8" s="13" t="s">
        <v>25</v>
      </c>
      <c r="C8" s="13" t="s">
        <v>26</v>
      </c>
      <c r="D8" s="13" t="s">
        <v>27</v>
      </c>
      <c r="F8" s="40">
        <v>470</v>
      </c>
      <c r="G8" s="41">
        <v>39.871260000000007</v>
      </c>
      <c r="H8" s="41">
        <f t="shared" si="0"/>
        <v>42.634260000000005</v>
      </c>
      <c r="I8" s="41">
        <v>95.031736000000009</v>
      </c>
      <c r="J8" s="41">
        <v>33.541736000000007</v>
      </c>
      <c r="L8" s="17">
        <f t="shared" si="1"/>
        <v>205.96260869565219</v>
      </c>
      <c r="M8" s="17">
        <f t="shared" si="2"/>
        <v>162.03737198067637</v>
      </c>
      <c r="O8" s="17">
        <f t="shared" si="3"/>
        <v>213.17130000000003</v>
      </c>
      <c r="P8" s="17">
        <f t="shared" si="4"/>
        <v>167.70868000000002</v>
      </c>
      <c r="R8" s="17">
        <f t="shared" si="5"/>
        <v>216.05235819655101</v>
      </c>
      <c r="S8" s="17">
        <f t="shared" si="6"/>
        <v>175.30554582847711</v>
      </c>
      <c r="U8" s="17">
        <f t="shared" si="7"/>
        <v>215.86967088607597</v>
      </c>
      <c r="V8" s="17">
        <v>169.83157468354435</v>
      </c>
      <c r="X8" s="17">
        <f t="shared" si="8"/>
        <v>224.86424050632914</v>
      </c>
      <c r="Y8" s="17">
        <f t="shared" si="9"/>
        <v>176.9078902953587</v>
      </c>
      <c r="AA8" s="17">
        <f t="shared" si="10"/>
        <v>235.11583660999381</v>
      </c>
      <c r="AB8" s="17">
        <f t="shared" si="11"/>
        <v>184.97314884770014</v>
      </c>
      <c r="AD8" s="17">
        <f t="shared" si="12"/>
        <v>243.62434285714289</v>
      </c>
      <c r="AE8" s="17">
        <f t="shared" si="13"/>
        <v>162.03737198067637</v>
      </c>
      <c r="AG8" s="17">
        <f t="shared" si="14"/>
        <v>241.41710079275202</v>
      </c>
      <c r="AH8" s="60">
        <f t="shared" si="15"/>
        <v>189.93055492638734</v>
      </c>
      <c r="AJ8" s="17">
        <f t="shared" si="16"/>
        <v>261.55987730061355</v>
      </c>
      <c r="AK8" s="17">
        <f t="shared" si="17"/>
        <v>205.77752147239266</v>
      </c>
    </row>
    <row r="9" spans="1:49" x14ac:dyDescent="0.25">
      <c r="A9" s="13" t="s">
        <v>28</v>
      </c>
      <c r="B9" s="10">
        <f>1/B3</f>
        <v>4.830917874396135E-3</v>
      </c>
      <c r="C9" s="10">
        <f t="shared" ref="C9:D9" si="18">1/C3</f>
        <v>5.0000000000000001E-3</v>
      </c>
      <c r="D9" s="10">
        <f t="shared" si="18"/>
        <v>5.2264899416201074E-3</v>
      </c>
      <c r="F9" s="40">
        <v>460</v>
      </c>
      <c r="G9" s="41">
        <v>41.296243000000004</v>
      </c>
      <c r="H9" s="41">
        <f t="shared" si="0"/>
        <v>44.059243000000002</v>
      </c>
      <c r="I9" s="41">
        <v>96.79341500000001</v>
      </c>
      <c r="J9" s="41">
        <v>35.303415000000008</v>
      </c>
      <c r="L9" s="17">
        <f t="shared" si="1"/>
        <v>212.84658454106281</v>
      </c>
      <c r="M9" s="17">
        <f t="shared" si="2"/>
        <v>170.54789855072465</v>
      </c>
      <c r="O9" s="17">
        <f t="shared" si="3"/>
        <v>220.29621500000002</v>
      </c>
      <c r="P9" s="17">
        <f t="shared" si="4"/>
        <v>176.51707500000006</v>
      </c>
      <c r="R9" s="17">
        <f t="shared" si="5"/>
        <v>223.27356802967574</v>
      </c>
      <c r="S9" s="17">
        <f t="shared" si="6"/>
        <v>184.51294340234048</v>
      </c>
      <c r="U9" s="17">
        <f t="shared" si="7"/>
        <v>223.08477468354431</v>
      </c>
      <c r="V9" s="17">
        <v>178.75146835443041</v>
      </c>
      <c r="X9" s="17">
        <f t="shared" si="8"/>
        <v>232.379973628692</v>
      </c>
      <c r="Y9" s="17">
        <f t="shared" si="9"/>
        <v>186.1994462025317</v>
      </c>
      <c r="AA9" s="17">
        <f t="shared" si="10"/>
        <v>242.97421318789188</v>
      </c>
      <c r="AB9" s="17">
        <f t="shared" si="11"/>
        <v>194.68830825056668</v>
      </c>
      <c r="AD9" s="17">
        <f t="shared" si="12"/>
        <v>251.76710285714287</v>
      </c>
      <c r="AE9" s="17">
        <f t="shared" si="13"/>
        <v>170.54789855072465</v>
      </c>
      <c r="AG9" s="17">
        <f t="shared" si="14"/>
        <v>249.48608720271804</v>
      </c>
      <c r="AH9" s="60">
        <f t="shared" si="15"/>
        <v>199.90608720271806</v>
      </c>
      <c r="AJ9" s="17">
        <f t="shared" si="16"/>
        <v>270.30210429447857</v>
      </c>
      <c r="AK9" s="17">
        <f t="shared" si="17"/>
        <v>216.58536809815956</v>
      </c>
    </row>
    <row r="10" spans="1:49" x14ac:dyDescent="0.25">
      <c r="A10" s="13" t="s">
        <v>19</v>
      </c>
      <c r="B10" s="10">
        <f t="shared" ref="B10:D10" si="19">1/B4</f>
        <v>5.0632911392405064E-3</v>
      </c>
      <c r="C10" s="10">
        <f t="shared" si="19"/>
        <v>5.2742616033755272E-3</v>
      </c>
      <c r="D10" s="10">
        <f t="shared" si="19"/>
        <v>5.5147160196985659E-3</v>
      </c>
      <c r="F10" s="40">
        <v>450</v>
      </c>
      <c r="G10" s="41">
        <v>29.267313000000001</v>
      </c>
      <c r="H10" s="41">
        <f t="shared" si="0"/>
        <v>32.030313</v>
      </c>
      <c r="I10" s="41">
        <v>85.229438999999999</v>
      </c>
      <c r="J10" s="41">
        <v>23.739438999999997</v>
      </c>
      <c r="L10" s="17">
        <f t="shared" si="1"/>
        <v>154.73581159420291</v>
      </c>
      <c r="M10" s="17">
        <f t="shared" si="2"/>
        <v>114.6832801932367</v>
      </c>
      <c r="O10" s="17">
        <f t="shared" si="3"/>
        <v>160.15156500000001</v>
      </c>
      <c r="P10" s="17">
        <f t="shared" si="4"/>
        <v>118.69719499999999</v>
      </c>
      <c r="R10" s="17">
        <f t="shared" si="5"/>
        <v>162.31604952035391</v>
      </c>
      <c r="S10" s="17">
        <f t="shared" si="6"/>
        <v>124.07393915320408</v>
      </c>
      <c r="U10" s="17">
        <f t="shared" si="7"/>
        <v>162.1788</v>
      </c>
      <c r="V10" s="17">
        <v>120.19969113924049</v>
      </c>
      <c r="X10" s="17">
        <f t="shared" si="8"/>
        <v>168.93625</v>
      </c>
      <c r="Y10" s="17">
        <f t="shared" si="9"/>
        <v>125.20801160337552</v>
      </c>
      <c r="AA10" s="17">
        <f t="shared" si="10"/>
        <v>176.63808021705924</v>
      </c>
      <c r="AB10" s="17">
        <f t="shared" si="11"/>
        <v>130.91626455195689</v>
      </c>
      <c r="AD10" s="17">
        <f t="shared" si="12"/>
        <v>183.03036</v>
      </c>
      <c r="AE10" s="17">
        <f t="shared" si="13"/>
        <v>114.6832801932367</v>
      </c>
      <c r="AG10" s="17">
        <f t="shared" si="14"/>
        <v>181.37210079275198</v>
      </c>
      <c r="AH10" s="60">
        <f t="shared" si="15"/>
        <v>134.4249093997735</v>
      </c>
      <c r="AJ10" s="17">
        <f t="shared" si="16"/>
        <v>196.50498773006134</v>
      </c>
      <c r="AK10" s="17">
        <f t="shared" si="17"/>
        <v>145.64073006134967</v>
      </c>
    </row>
    <row r="11" spans="1:49" x14ac:dyDescent="0.25">
      <c r="A11" s="13" t="s">
        <v>20</v>
      </c>
      <c r="B11" s="10">
        <f t="shared" ref="B11" si="20">1/B5</f>
        <v>5.7142857142857143E-3</v>
      </c>
      <c r="C11" s="10">
        <v>5.7000000000000002E-3</v>
      </c>
      <c r="D11" s="10">
        <v>6.0000000000000001E-3</v>
      </c>
      <c r="F11" s="40">
        <v>440</v>
      </c>
      <c r="G11" s="41">
        <v>28.220383999999996</v>
      </c>
      <c r="H11" s="41">
        <f t="shared" si="0"/>
        <v>30.983383999999994</v>
      </c>
      <c r="I11" s="41">
        <v>84.900282999999988</v>
      </c>
      <c r="J11" s="41">
        <v>23.410282999999986</v>
      </c>
      <c r="L11" s="17">
        <f t="shared" si="1"/>
        <v>149.6781835748792</v>
      </c>
      <c r="M11" s="17">
        <f t="shared" si="2"/>
        <v>113.09315458937192</v>
      </c>
      <c r="O11" s="17">
        <f t="shared" si="3"/>
        <v>154.91691999999995</v>
      </c>
      <c r="P11" s="17">
        <f t="shared" si="4"/>
        <v>117.05141499999992</v>
      </c>
      <c r="R11" s="17">
        <f t="shared" si="5"/>
        <v>157.01065711259642</v>
      </c>
      <c r="S11" s="17">
        <f t="shared" si="6"/>
        <v>122.35360862998012</v>
      </c>
      <c r="U11" s="17">
        <f t="shared" si="7"/>
        <v>156.87789367088604</v>
      </c>
      <c r="V11" s="17">
        <v>118.53307848101259</v>
      </c>
      <c r="X11" s="17">
        <f t="shared" si="8"/>
        <v>163.41447257383965</v>
      </c>
      <c r="Y11" s="17">
        <f t="shared" si="9"/>
        <v>123.47195675105478</v>
      </c>
      <c r="AA11" s="17">
        <f t="shared" si="10"/>
        <v>170.86456408927219</v>
      </c>
      <c r="AB11" s="17">
        <f t="shared" si="11"/>
        <v>129.10106268577692</v>
      </c>
      <c r="AD11" s="17">
        <f t="shared" si="12"/>
        <v>177.04790857142854</v>
      </c>
      <c r="AE11" s="17">
        <f t="shared" si="13"/>
        <v>113.09315458937192</v>
      </c>
      <c r="AG11" s="17">
        <f t="shared" si="14"/>
        <v>175.44385050962623</v>
      </c>
      <c r="AH11" s="60">
        <f t="shared" si="15"/>
        <v>132.56105889014717</v>
      </c>
      <c r="AJ11" s="17">
        <f t="shared" si="16"/>
        <v>190.08211042944782</v>
      </c>
      <c r="AK11" s="17">
        <f t="shared" si="17"/>
        <v>143.62136809815942</v>
      </c>
    </row>
    <row r="12" spans="1:49" x14ac:dyDescent="0.25">
      <c r="F12" s="40">
        <v>430</v>
      </c>
      <c r="G12" s="41">
        <v>43.490251999999998</v>
      </c>
      <c r="H12" s="41">
        <f t="shared" si="0"/>
        <v>46.253251999999996</v>
      </c>
      <c r="I12" s="41">
        <v>100.842707</v>
      </c>
      <c r="J12" s="41">
        <v>39.352707000000002</v>
      </c>
      <c r="L12" s="17">
        <f t="shared" si="1"/>
        <v>223.44566183574875</v>
      </c>
      <c r="M12" s="17">
        <f t="shared" si="2"/>
        <v>190.10969565217391</v>
      </c>
      <c r="O12" s="17">
        <f t="shared" si="3"/>
        <v>231.26625999999996</v>
      </c>
      <c r="P12" s="17">
        <f t="shared" si="4"/>
        <v>196.76353500000002</v>
      </c>
      <c r="R12" s="17">
        <f t="shared" si="5"/>
        <v>234.3918756619521</v>
      </c>
      <c r="S12" s="17">
        <f t="shared" si="6"/>
        <v>205.67652731102319</v>
      </c>
      <c r="U12" s="17">
        <f t="shared" si="7"/>
        <v>234.19368101265823</v>
      </c>
      <c r="V12" s="17">
        <v>199.25421265822786</v>
      </c>
      <c r="X12" s="17">
        <f t="shared" si="8"/>
        <v>243.95175105485231</v>
      </c>
      <c r="Y12" s="17">
        <f t="shared" si="9"/>
        <v>207.55647151898737</v>
      </c>
      <c r="AA12" s="17">
        <f t="shared" si="10"/>
        <v>255.07354976755471</v>
      </c>
      <c r="AB12" s="17">
        <f t="shared" si="11"/>
        <v>217.01900371140388</v>
      </c>
      <c r="AD12" s="17">
        <f t="shared" si="12"/>
        <v>264.30429714285714</v>
      </c>
      <c r="AE12" s="17">
        <f t="shared" si="13"/>
        <v>190.10969565217391</v>
      </c>
      <c r="AG12" s="17">
        <f t="shared" si="14"/>
        <v>261.90969422423552</v>
      </c>
      <c r="AH12" s="60">
        <f t="shared" si="15"/>
        <v>222.83526047565121</v>
      </c>
      <c r="AJ12" s="17">
        <f t="shared" si="16"/>
        <v>283.76228220858894</v>
      </c>
      <c r="AK12" s="17">
        <f t="shared" si="17"/>
        <v>241.42765030674849</v>
      </c>
    </row>
    <row r="13" spans="1:49" x14ac:dyDescent="0.25">
      <c r="F13" s="40">
        <v>420</v>
      </c>
      <c r="G13" s="41">
        <v>43.000659999999996</v>
      </c>
      <c r="H13" s="41">
        <f t="shared" si="0"/>
        <v>45.763659999999994</v>
      </c>
      <c r="I13" s="41">
        <v>99.467936999999992</v>
      </c>
      <c r="J13" s="41">
        <v>37.97793699999999</v>
      </c>
      <c r="L13" s="17">
        <f t="shared" si="1"/>
        <v>221.08048309178741</v>
      </c>
      <c r="M13" s="17">
        <f t="shared" si="2"/>
        <v>183.46829468599029</v>
      </c>
      <c r="O13" s="17">
        <f t="shared" si="3"/>
        <v>228.81829999999997</v>
      </c>
      <c r="P13" s="17">
        <f t="shared" si="4"/>
        <v>189.88968499999996</v>
      </c>
      <c r="R13" s="17">
        <f t="shared" si="5"/>
        <v>231.91083093045765</v>
      </c>
      <c r="S13" s="17">
        <f t="shared" si="6"/>
        <v>198.49130573398207</v>
      </c>
      <c r="U13" s="17">
        <f t="shared" si="7"/>
        <v>231.71473417721518</v>
      </c>
      <c r="V13" s="17">
        <v>192.29335189873413</v>
      </c>
      <c r="X13" s="17">
        <f t="shared" si="8"/>
        <v>241.36951476793249</v>
      </c>
      <c r="Y13" s="17">
        <f t="shared" si="9"/>
        <v>200.30557489451473</v>
      </c>
      <c r="AA13" s="17">
        <f t="shared" si="10"/>
        <v>252.37358892203844</v>
      </c>
      <c r="AB13" s="17">
        <f t="shared" si="11"/>
        <v>209.43753756900281</v>
      </c>
      <c r="AD13" s="17">
        <f t="shared" si="12"/>
        <v>261.50662857142851</v>
      </c>
      <c r="AE13" s="17">
        <f t="shared" si="13"/>
        <v>183.46829468599029</v>
      </c>
      <c r="AG13" s="17">
        <f t="shared" si="14"/>
        <v>259.13737259343145</v>
      </c>
      <c r="AH13" s="60">
        <f t="shared" si="15"/>
        <v>215.05060588901466</v>
      </c>
      <c r="AJ13" s="17">
        <f t="shared" si="16"/>
        <v>280.75865030674845</v>
      </c>
      <c r="AK13" s="17">
        <f t="shared" si="17"/>
        <v>232.99347852760729</v>
      </c>
    </row>
    <row r="14" spans="1:49" x14ac:dyDescent="0.25">
      <c r="F14" s="40">
        <v>410</v>
      </c>
      <c r="G14" s="41">
        <v>23.748383000000004</v>
      </c>
      <c r="H14" s="41">
        <f t="shared" si="0"/>
        <v>26.511383000000002</v>
      </c>
      <c r="I14" s="41">
        <v>83.898586999999992</v>
      </c>
      <c r="J14" s="41">
        <v>22.40858699999999</v>
      </c>
      <c r="L14" s="17">
        <f t="shared" si="1"/>
        <v>128.07431400966186</v>
      </c>
      <c r="M14" s="17">
        <f t="shared" si="2"/>
        <v>108.25404347826083</v>
      </c>
      <c r="O14" s="17">
        <f t="shared" si="3"/>
        <v>132.556915</v>
      </c>
      <c r="P14" s="17">
        <f t="shared" si="4"/>
        <v>112.04293499999996</v>
      </c>
      <c r="R14" s="17">
        <f t="shared" si="5"/>
        <v>134.34845160211421</v>
      </c>
      <c r="S14" s="17">
        <f t="shared" si="6"/>
        <v>117.11825456141904</v>
      </c>
      <c r="U14" s="17">
        <f t="shared" si="7"/>
        <v>134.23485063291142</v>
      </c>
      <c r="V14" s="17">
        <v>113.46119999999995</v>
      </c>
      <c r="X14" s="17">
        <f t="shared" si="8"/>
        <v>139.8279694092827</v>
      </c>
      <c r="Y14" s="17">
        <f t="shared" si="9"/>
        <v>118.18874999999996</v>
      </c>
      <c r="AA14" s="17">
        <f t="shared" si="10"/>
        <v>146.20274853446423</v>
      </c>
      <c r="AB14" s="17">
        <f t="shared" si="11"/>
        <v>123.57699370770897</v>
      </c>
      <c r="AD14" s="17">
        <f t="shared" si="12"/>
        <v>151.49361714285718</v>
      </c>
      <c r="AE14" s="17">
        <f t="shared" si="13"/>
        <v>108.25404347826083</v>
      </c>
      <c r="AG14" s="17">
        <f t="shared" si="14"/>
        <v>150.12108154020387</v>
      </c>
      <c r="AH14" s="60">
        <f t="shared" si="15"/>
        <v>126.88894110985271</v>
      </c>
      <c r="AJ14" s="17">
        <f t="shared" si="16"/>
        <v>162.64652147239264</v>
      </c>
      <c r="AK14" s="17">
        <f t="shared" si="17"/>
        <v>137.47599386503063</v>
      </c>
    </row>
    <row r="15" spans="1:49" x14ac:dyDescent="0.25">
      <c r="A15" s="45"/>
      <c r="B15" s="45"/>
      <c r="C15" s="45"/>
      <c r="D15" s="45"/>
      <c r="F15" s="40">
        <v>400</v>
      </c>
      <c r="G15" s="41">
        <v>27.167483999999988</v>
      </c>
      <c r="H15" s="41">
        <f t="shared" si="0"/>
        <v>29.930483999999986</v>
      </c>
      <c r="I15" s="41">
        <v>84.293453</v>
      </c>
      <c r="J15" s="41">
        <v>22.803452999999998</v>
      </c>
      <c r="L15" s="17">
        <f t="shared" si="1"/>
        <v>144.59171014492748</v>
      </c>
      <c r="M15" s="17">
        <f t="shared" si="2"/>
        <v>110.16160869565215</v>
      </c>
      <c r="O15" s="17">
        <f t="shared" si="3"/>
        <v>149.65241999999992</v>
      </c>
      <c r="P15" s="17">
        <f t="shared" si="4"/>
        <v>114.01726499999999</v>
      </c>
      <c r="R15" s="17">
        <f t="shared" si="5"/>
        <v>151.67500620778068</v>
      </c>
      <c r="S15" s="17">
        <f t="shared" si="6"/>
        <v>119.18201773870685</v>
      </c>
      <c r="U15" s="17">
        <f t="shared" si="7"/>
        <v>151.54675443037968</v>
      </c>
      <c r="V15" s="17">
        <v>115.46052151898733</v>
      </c>
      <c r="X15" s="17">
        <f t="shared" si="8"/>
        <v>157.86120253164552</v>
      </c>
      <c r="Y15" s="17">
        <f t="shared" si="9"/>
        <v>120.27137658227848</v>
      </c>
      <c r="AA15" s="17">
        <f t="shared" si="10"/>
        <v>165.0581195921315</v>
      </c>
      <c r="AB15" s="17">
        <f t="shared" si="11"/>
        <v>125.7545675635433</v>
      </c>
      <c r="AD15" s="17">
        <f t="shared" si="12"/>
        <v>171.03133714285707</v>
      </c>
      <c r="AE15" s="17">
        <f t="shared" si="13"/>
        <v>110.16160869565215</v>
      </c>
      <c r="AG15" s="17">
        <f t="shared" si="14"/>
        <v>169.48178935447331</v>
      </c>
      <c r="AH15" s="60">
        <f t="shared" si="15"/>
        <v>129.12487542468855</v>
      </c>
      <c r="AJ15" s="17">
        <f t="shared" si="16"/>
        <v>183.62260122699379</v>
      </c>
      <c r="AK15" s="17">
        <f t="shared" si="17"/>
        <v>139.89848466257666</v>
      </c>
    </row>
    <row r="16" spans="1:49" x14ac:dyDescent="0.25">
      <c r="A16" s="45"/>
      <c r="B16" s="45"/>
      <c r="C16" s="45"/>
      <c r="D16" s="45"/>
      <c r="F16" s="40">
        <v>390</v>
      </c>
      <c r="G16" s="41">
        <v>43.001411999999988</v>
      </c>
      <c r="H16" s="41">
        <f t="shared" si="0"/>
        <v>45.764411999999986</v>
      </c>
      <c r="I16" s="41">
        <v>97.646737000000002</v>
      </c>
      <c r="J16" s="41">
        <v>36.156737</v>
      </c>
      <c r="L16" s="17">
        <f t="shared" si="1"/>
        <v>221.08411594202892</v>
      </c>
      <c r="M16" s="17">
        <f t="shared" si="2"/>
        <v>174.67022705314008</v>
      </c>
      <c r="O16" s="17">
        <f t="shared" si="3"/>
        <v>228.82205999999994</v>
      </c>
      <c r="P16" s="17">
        <f t="shared" si="4"/>
        <v>180.78368499999999</v>
      </c>
      <c r="R16" s="17">
        <f t="shared" si="5"/>
        <v>231.91464174770559</v>
      </c>
      <c r="S16" s="17">
        <f t="shared" si="6"/>
        <v>188.97282225230359</v>
      </c>
      <c r="U16" s="17">
        <f t="shared" si="7"/>
        <v>231.71854177215181</v>
      </c>
      <c r="V16" s="17">
        <v>183.07208607594936</v>
      </c>
      <c r="X16" s="17">
        <f t="shared" si="8"/>
        <v>241.37348101265815</v>
      </c>
      <c r="Y16" s="17">
        <f t="shared" si="9"/>
        <v>190.70008966244725</v>
      </c>
      <c r="AA16" s="17">
        <f t="shared" si="10"/>
        <v>252.37773598848517</v>
      </c>
      <c r="AB16" s="17">
        <f t="shared" si="11"/>
        <v>199.39413675392785</v>
      </c>
      <c r="AD16" s="17">
        <f t="shared" si="12"/>
        <v>261.51092571428563</v>
      </c>
      <c r="AE16" s="17">
        <f t="shared" si="13"/>
        <v>174.67022705314008</v>
      </c>
      <c r="AG16" s="17">
        <f t="shared" si="14"/>
        <v>259.14163080407695</v>
      </c>
      <c r="AH16" s="60">
        <f t="shared" si="15"/>
        <v>204.73803510758779</v>
      </c>
      <c r="AJ16" s="17">
        <f t="shared" si="16"/>
        <v>280.7632638036809</v>
      </c>
      <c r="AK16" s="17">
        <f t="shared" si="17"/>
        <v>221.82047239263801</v>
      </c>
    </row>
    <row r="17" spans="1:520" x14ac:dyDescent="0.25">
      <c r="A17" s="45"/>
      <c r="B17" s="45"/>
      <c r="C17" s="45"/>
      <c r="D17" s="45"/>
      <c r="F17" s="40">
        <v>380</v>
      </c>
      <c r="G17" s="41">
        <v>40.853979999999993</v>
      </c>
      <c r="H17" s="41">
        <f t="shared" si="0"/>
        <v>43.616979999999991</v>
      </c>
      <c r="I17" s="41">
        <v>96.561558999999988</v>
      </c>
      <c r="J17" s="41">
        <v>35.071558999999986</v>
      </c>
      <c r="L17" s="17">
        <f t="shared" si="1"/>
        <v>210.71004830917869</v>
      </c>
      <c r="M17" s="17">
        <f t="shared" si="2"/>
        <v>169.42782125603858</v>
      </c>
      <c r="O17" s="17">
        <f t="shared" si="3"/>
        <v>218.08489999999995</v>
      </c>
      <c r="P17" s="17">
        <f t="shared" si="4"/>
        <v>175.35779499999992</v>
      </c>
      <c r="R17" s="17">
        <f t="shared" si="5"/>
        <v>221.03236660872733</v>
      </c>
      <c r="S17" s="17">
        <f t="shared" si="6"/>
        <v>183.3011503504361</v>
      </c>
      <c r="U17" s="17">
        <f t="shared" si="7"/>
        <v>220.84546835443032</v>
      </c>
      <c r="V17" s="17">
        <v>177.57751392405055</v>
      </c>
      <c r="X17" s="17">
        <f t="shared" si="8"/>
        <v>230.04736286919828</v>
      </c>
      <c r="Y17" s="17">
        <f t="shared" si="9"/>
        <v>184.97657700421934</v>
      </c>
      <c r="AA17" s="17">
        <f t="shared" si="10"/>
        <v>240.53525833687189</v>
      </c>
      <c r="AB17" s="17">
        <f t="shared" si="11"/>
        <v>193.40968825310335</v>
      </c>
      <c r="AD17" s="17">
        <f t="shared" si="12"/>
        <v>249.23988571428566</v>
      </c>
      <c r="AE17" s="17">
        <f t="shared" si="13"/>
        <v>169.42782125603858</v>
      </c>
      <c r="AG17" s="17">
        <f t="shared" si="14"/>
        <v>246.98176670441671</v>
      </c>
      <c r="AH17" s="60">
        <f t="shared" si="15"/>
        <v>198.59319932049823</v>
      </c>
      <c r="AJ17" s="17">
        <f t="shared" si="16"/>
        <v>267.58883435582817</v>
      </c>
      <c r="AK17" s="17">
        <f t="shared" si="17"/>
        <v>215.16293865030667</v>
      </c>
    </row>
    <row r="18" spans="1:520" x14ac:dyDescent="0.25">
      <c r="A18" s="45"/>
      <c r="B18" s="45"/>
      <c r="C18" s="45"/>
      <c r="D18" s="45"/>
      <c r="F18" s="40">
        <v>370</v>
      </c>
      <c r="G18" s="41">
        <v>38.219316000000006</v>
      </c>
      <c r="H18" s="41">
        <f t="shared" si="0"/>
        <v>40.982316000000004</v>
      </c>
      <c r="I18" s="41">
        <v>97.73853299999999</v>
      </c>
      <c r="J18" s="41">
        <v>36.248532999999988</v>
      </c>
      <c r="L18" s="17">
        <f t="shared" si="1"/>
        <v>197.98220289855075</v>
      </c>
      <c r="M18" s="17">
        <f t="shared" si="2"/>
        <v>175.1136859903381</v>
      </c>
      <c r="O18" s="17">
        <f t="shared" si="3"/>
        <v>204.91158000000001</v>
      </c>
      <c r="P18" s="17">
        <f t="shared" si="4"/>
        <v>181.24266499999993</v>
      </c>
      <c r="R18" s="17">
        <f t="shared" si="5"/>
        <v>207.68100621791595</v>
      </c>
      <c r="S18" s="17">
        <f t="shared" si="6"/>
        <v>189.45259312298447</v>
      </c>
      <c r="U18" s="17">
        <f t="shared" si="7"/>
        <v>207.50539746835446</v>
      </c>
      <c r="V18" s="17">
        <v>183.53687594936702</v>
      </c>
      <c r="X18" s="17">
        <f t="shared" si="8"/>
        <v>216.15145569620256</v>
      </c>
      <c r="Y18" s="17">
        <f t="shared" si="9"/>
        <v>191.18424578059066</v>
      </c>
      <c r="AA18" s="17">
        <f t="shared" si="10"/>
        <v>226.00583456954888</v>
      </c>
      <c r="AB18" s="17">
        <f t="shared" si="11"/>
        <v>199.90036562567204</v>
      </c>
      <c r="AD18" s="17">
        <f t="shared" si="12"/>
        <v>234.18466285714288</v>
      </c>
      <c r="AE18" s="17">
        <f t="shared" si="13"/>
        <v>175.1136859903381</v>
      </c>
      <c r="AG18" s="17">
        <f t="shared" si="14"/>
        <v>232.06294450736132</v>
      </c>
      <c r="AH18" s="60">
        <f t="shared" si="15"/>
        <v>205.2578312570781</v>
      </c>
      <c r="AJ18" s="17">
        <f t="shared" si="16"/>
        <v>251.42525153374234</v>
      </c>
      <c r="AK18" s="17">
        <f t="shared" si="17"/>
        <v>222.38363803680974</v>
      </c>
    </row>
    <row r="19" spans="1:520" x14ac:dyDescent="0.25">
      <c r="A19" s="45"/>
      <c r="B19" s="45"/>
      <c r="C19" s="45"/>
      <c r="D19" s="45"/>
      <c r="F19" s="40">
        <v>360</v>
      </c>
      <c r="G19" s="41">
        <v>15.584209000000001</v>
      </c>
      <c r="H19" s="41">
        <f t="shared" si="0"/>
        <v>18.347208999999999</v>
      </c>
      <c r="I19" s="41">
        <v>71.648845999999992</v>
      </c>
      <c r="J19" s="41">
        <v>10.15884599999999</v>
      </c>
      <c r="L19" s="17">
        <f t="shared" si="1"/>
        <v>88.633859903381648</v>
      </c>
      <c r="M19" s="17">
        <f t="shared" si="2"/>
        <v>49.076550724637634</v>
      </c>
      <c r="O19" s="17">
        <f t="shared" si="3"/>
        <v>91.736045000000004</v>
      </c>
      <c r="P19" s="17">
        <f t="shared" si="4"/>
        <v>50.794229999999949</v>
      </c>
      <c r="R19" s="17">
        <f t="shared" si="5"/>
        <v>92.975878337632324</v>
      </c>
      <c r="S19" s="17">
        <f t="shared" si="6"/>
        <v>53.095106437467606</v>
      </c>
      <c r="U19" s="17">
        <f t="shared" si="7"/>
        <v>92.897260759493676</v>
      </c>
      <c r="V19" s="17">
        <v>51.437194936708806</v>
      </c>
      <c r="X19" s="17">
        <f t="shared" si="8"/>
        <v>96.767979957805906</v>
      </c>
      <c r="Y19" s="17">
        <f t="shared" si="9"/>
        <v>53.580411392405011</v>
      </c>
      <c r="AA19" s="17">
        <f t="shared" si="10"/>
        <v>101.17964738905771</v>
      </c>
      <c r="AB19" s="17">
        <f t="shared" si="11"/>
        <v>56.023150777850638</v>
      </c>
      <c r="AD19" s="17">
        <f t="shared" si="12"/>
        <v>104.84119428571428</v>
      </c>
      <c r="AE19" s="17">
        <f t="shared" si="13"/>
        <v>49.076550724637634</v>
      </c>
      <c r="AG19" s="17">
        <f t="shared" si="14"/>
        <v>103.89133069082673</v>
      </c>
      <c r="AH19" s="60">
        <f t="shared" si="15"/>
        <v>57.524609286523166</v>
      </c>
      <c r="AJ19" s="17">
        <f t="shared" si="16"/>
        <v>112.55956441717791</v>
      </c>
      <c r="AK19" s="17">
        <f t="shared" si="17"/>
        <v>62.324208588956992</v>
      </c>
    </row>
    <row r="20" spans="1:520" x14ac:dyDescent="0.25">
      <c r="A20" s="45"/>
      <c r="B20" s="45"/>
      <c r="C20" s="45"/>
      <c r="D20" s="45"/>
      <c r="E20" s="45"/>
      <c r="F20" s="40">
        <v>350</v>
      </c>
      <c r="G20" s="41">
        <v>23.245298000000005</v>
      </c>
      <c r="H20" s="41">
        <f t="shared" si="0"/>
        <v>26.008298000000003</v>
      </c>
      <c r="I20" s="41">
        <v>77.361901000000003</v>
      </c>
      <c r="J20" s="41">
        <v>15.871901000000001</v>
      </c>
      <c r="L20" s="17">
        <f t="shared" si="1"/>
        <v>125.64395169082127</v>
      </c>
      <c r="M20" s="17">
        <f t="shared" si="2"/>
        <v>76.675850241545902</v>
      </c>
      <c r="O20" s="17">
        <f t="shared" si="3"/>
        <v>130.04149000000001</v>
      </c>
      <c r="P20" s="17">
        <f t="shared" si="4"/>
        <v>79.359505000000013</v>
      </c>
      <c r="R20" s="17">
        <f t="shared" si="5"/>
        <v>131.7990300659292</v>
      </c>
      <c r="S20" s="17">
        <f t="shared" si="6"/>
        <v>82.954330930890137</v>
      </c>
      <c r="U20" s="17">
        <f t="shared" si="7"/>
        <v>131.68758481012659</v>
      </c>
      <c r="V20" s="17">
        <v>80.364055696202541</v>
      </c>
      <c r="X20" s="17">
        <f t="shared" si="8"/>
        <v>137.17456751054854</v>
      </c>
      <c r="Y20" s="17">
        <f t="shared" si="9"/>
        <v>83.712558016877651</v>
      </c>
      <c r="AA20" s="17">
        <f t="shared" si="10"/>
        <v>143.4283776256942</v>
      </c>
      <c r="AB20" s="17">
        <f t="shared" si="11"/>
        <v>87.529026707769688</v>
      </c>
      <c r="AD20" s="17">
        <f t="shared" si="12"/>
        <v>148.61884571428575</v>
      </c>
      <c r="AE20" s="17">
        <f t="shared" si="13"/>
        <v>76.675850241545902</v>
      </c>
      <c r="AG20" s="17">
        <f t="shared" si="14"/>
        <v>147.27235560588903</v>
      </c>
      <c r="AH20" s="60">
        <f t="shared" si="15"/>
        <v>89.874864099660272</v>
      </c>
      <c r="AJ20" s="17">
        <f t="shared" si="16"/>
        <v>159.56011042944786</v>
      </c>
      <c r="AK20" s="17">
        <f t="shared" si="17"/>
        <v>97.373625766871172</v>
      </c>
    </row>
    <row r="21" spans="1:520" x14ac:dyDescent="0.25">
      <c r="E21" s="45"/>
      <c r="F21" s="40">
        <v>340</v>
      </c>
      <c r="G21" s="41">
        <v>19.045895000000002</v>
      </c>
      <c r="H21" s="41">
        <f t="shared" si="0"/>
        <v>21.808895</v>
      </c>
      <c r="I21" s="41">
        <v>68.800403000000003</v>
      </c>
      <c r="J21" s="41">
        <v>7.3104030000000009</v>
      </c>
      <c r="L21" s="17">
        <f t="shared" si="1"/>
        <v>105.35698067632849</v>
      </c>
      <c r="M21" s="17">
        <f t="shared" si="2"/>
        <v>35.315956521739132</v>
      </c>
      <c r="O21" s="17">
        <f t="shared" si="3"/>
        <v>109.04447500000001</v>
      </c>
      <c r="P21" s="17">
        <f t="shared" si="4"/>
        <v>36.552015000000004</v>
      </c>
      <c r="R21" s="17">
        <f t="shared" si="5"/>
        <v>110.5182356726954</v>
      </c>
      <c r="S21" s="17">
        <f t="shared" si="6"/>
        <v>38.207747748689464</v>
      </c>
      <c r="U21" s="17">
        <f t="shared" si="7"/>
        <v>110.42478481012658</v>
      </c>
      <c r="V21" s="17">
        <v>37.014698734177216</v>
      </c>
      <c r="X21" s="17">
        <f t="shared" si="8"/>
        <v>115.02581751054852</v>
      </c>
      <c r="Y21" s="17">
        <f t="shared" si="9"/>
        <v>38.556977848101269</v>
      </c>
      <c r="AA21" s="17">
        <f t="shared" si="10"/>
        <v>120.26986262842394</v>
      </c>
      <c r="AB21" s="17">
        <f t="shared" si="11"/>
        <v>40.314796534552457</v>
      </c>
      <c r="AD21" s="17">
        <f t="shared" si="12"/>
        <v>124.62225714285714</v>
      </c>
      <c r="AE21" s="17">
        <f t="shared" si="13"/>
        <v>35.315956521739132</v>
      </c>
      <c r="AG21" s="17">
        <f t="shared" si="14"/>
        <v>123.49317667044168</v>
      </c>
      <c r="AH21" s="60">
        <f t="shared" si="15"/>
        <v>41.395260475651192</v>
      </c>
      <c r="AJ21" s="17">
        <f t="shared" si="16"/>
        <v>133.79690184049079</v>
      </c>
      <c r="AK21" s="17">
        <f t="shared" si="17"/>
        <v>44.849098159509211</v>
      </c>
    </row>
    <row r="22" spans="1:520" s="45" customFormat="1" x14ac:dyDescent="0.25">
      <c r="A22" s="13"/>
      <c r="B22" s="13"/>
      <c r="C22" s="13"/>
      <c r="D22" s="13"/>
      <c r="F22" s="62">
        <v>330</v>
      </c>
      <c r="G22" s="46">
        <v>21.164675000000003</v>
      </c>
      <c r="H22" s="46">
        <f t="shared" si="0"/>
        <v>23.927675000000001</v>
      </c>
      <c r="I22" s="46">
        <v>71.666632000000007</v>
      </c>
      <c r="J22" s="46">
        <v>10.176632000000005</v>
      </c>
      <c r="K22" s="44"/>
      <c r="L22" s="46">
        <f t="shared" si="1"/>
        <v>115.59263285024154</v>
      </c>
      <c r="M22" s="46">
        <f t="shared" si="2"/>
        <v>49.162473429951717</v>
      </c>
      <c r="N22" s="47"/>
      <c r="O22" s="46">
        <f t="shared" si="3"/>
        <v>119.63837500000001</v>
      </c>
      <c r="P22" s="46">
        <f t="shared" si="4"/>
        <v>50.883160000000025</v>
      </c>
      <c r="Q22" s="47"/>
      <c r="R22" s="46">
        <f t="shared" si="5"/>
        <v>121.25531462046389</v>
      </c>
      <c r="S22" s="46">
        <f t="shared" si="6"/>
        <v>53.188064787569346</v>
      </c>
      <c r="T22" s="47"/>
      <c r="U22" s="46">
        <f t="shared" si="7"/>
        <v>121.15278481012659</v>
      </c>
      <c r="V22" s="46">
        <v>51.527250632911418</v>
      </c>
      <c r="W22" s="47"/>
      <c r="X22" s="46">
        <f t="shared" si="8"/>
        <v>126.20081751054855</v>
      </c>
      <c r="Y22" s="46">
        <f t="shared" si="9"/>
        <v>53.674219409282728</v>
      </c>
      <c r="Z22" s="47"/>
      <c r="AA22" s="46">
        <f t="shared" si="10"/>
        <v>131.95433263664088</v>
      </c>
      <c r="AB22" s="46">
        <f t="shared" si="11"/>
        <v>56.121235516977087</v>
      </c>
      <c r="AC22" s="47"/>
      <c r="AD22" s="46">
        <f t="shared" si="12"/>
        <v>136.72957142857143</v>
      </c>
      <c r="AE22" s="46">
        <f t="shared" si="13"/>
        <v>49.162473429951717</v>
      </c>
      <c r="AF22" s="47"/>
      <c r="AG22" s="46">
        <f t="shared" si="14"/>
        <v>135.49079841449606</v>
      </c>
      <c r="AH22" s="60">
        <f t="shared" si="15"/>
        <v>57.62532276330694</v>
      </c>
      <c r="AI22" s="47"/>
      <c r="AJ22" s="46">
        <f t="shared" si="16"/>
        <v>146.79555214723928</v>
      </c>
      <c r="AK22" s="46">
        <f t="shared" si="17"/>
        <v>62.433325153374263</v>
      </c>
    </row>
    <row r="23" spans="1:520" s="45" customFormat="1" x14ac:dyDescent="0.25">
      <c r="A23" s="13"/>
      <c r="B23" s="13"/>
      <c r="C23" s="13"/>
      <c r="D23" s="13"/>
      <c r="F23" s="62">
        <v>320</v>
      </c>
      <c r="G23" s="46">
        <v>12.019070000000013</v>
      </c>
      <c r="H23" s="46">
        <f t="shared" si="0"/>
        <v>14.782070000000013</v>
      </c>
      <c r="I23" s="46">
        <v>65.474159</v>
      </c>
      <c r="J23" s="46">
        <v>3.9841589999999982</v>
      </c>
      <c r="K23" s="44"/>
      <c r="L23" s="46">
        <f t="shared" si="1"/>
        <v>71.410966183574942</v>
      </c>
      <c r="M23" s="46">
        <f t="shared" si="2"/>
        <v>19.247144927536223</v>
      </c>
      <c r="N23" s="47"/>
      <c r="O23" s="46">
        <f t="shared" si="3"/>
        <v>73.910350000000065</v>
      </c>
      <c r="P23" s="46">
        <f t="shared" si="4"/>
        <v>19.920794999999991</v>
      </c>
      <c r="Q23" s="47"/>
      <c r="R23" s="46">
        <f t="shared" si="5"/>
        <v>74.909265049434282</v>
      </c>
      <c r="S23" s="46">
        <f t="shared" si="6"/>
        <v>20.823166939315218</v>
      </c>
      <c r="T23" s="47"/>
      <c r="U23" s="46">
        <f t="shared" si="7"/>
        <v>74.845924050632973</v>
      </c>
      <c r="V23" s="46">
        <v>20.17295696202531</v>
      </c>
      <c r="W23" s="47"/>
      <c r="X23" s="46">
        <f t="shared" si="8"/>
        <v>77.964504219409349</v>
      </c>
      <c r="Y23" s="46">
        <f t="shared" si="9"/>
        <v>21.013496835443032</v>
      </c>
      <c r="Z23" s="47"/>
      <c r="AA23" s="46">
        <f t="shared" si="10"/>
        <v>81.518918233305655</v>
      </c>
      <c r="AB23" s="46">
        <f t="shared" si="11"/>
        <v>21.971505462326206</v>
      </c>
      <c r="AC23" s="47"/>
      <c r="AD23" s="46">
        <f t="shared" si="12"/>
        <v>84.468971428571507</v>
      </c>
      <c r="AE23" s="46">
        <f t="shared" si="13"/>
        <v>19.247144927536223</v>
      </c>
      <c r="AF23" s="47"/>
      <c r="AG23" s="46">
        <f t="shared" si="14"/>
        <v>83.70368063420166</v>
      </c>
      <c r="AH23" s="60">
        <f t="shared" si="15"/>
        <v>22.560356738391839</v>
      </c>
      <c r="AI23" s="47"/>
      <c r="AJ23" s="46">
        <f t="shared" si="16"/>
        <v>90.687546012270019</v>
      </c>
      <c r="AK23" s="46">
        <f t="shared" si="17"/>
        <v>24.442693251533733</v>
      </c>
    </row>
    <row r="24" spans="1:520" s="45" customFormat="1" x14ac:dyDescent="0.25">
      <c r="A24" s="13"/>
      <c r="B24" s="13"/>
      <c r="C24" s="13"/>
      <c r="D24" s="13"/>
      <c r="F24" s="62">
        <v>310</v>
      </c>
      <c r="G24" s="46">
        <v>26.532145999999983</v>
      </c>
      <c r="H24" s="46">
        <f t="shared" si="0"/>
        <v>29.295145999999981</v>
      </c>
      <c r="I24" s="46">
        <v>75.933245999999997</v>
      </c>
      <c r="J24" s="46">
        <v>14.443245999999995</v>
      </c>
      <c r="K24" s="44"/>
      <c r="L24" s="46">
        <f t="shared" si="1"/>
        <v>141.52244444444437</v>
      </c>
      <c r="M24" s="46">
        <f t="shared" si="2"/>
        <v>69.774135265700465</v>
      </c>
      <c r="N24" s="47"/>
      <c r="O24" s="46">
        <f t="shared" si="3"/>
        <v>146.47572999999991</v>
      </c>
      <c r="P24" s="46">
        <f t="shared" si="4"/>
        <v>72.216229999999982</v>
      </c>
      <c r="Q24" s="47"/>
      <c r="R24" s="46">
        <f t="shared" si="5"/>
        <v>148.45538252598388</v>
      </c>
      <c r="S24" s="46">
        <f t="shared" si="6"/>
        <v>75.487479943344823</v>
      </c>
      <c r="T24" s="47"/>
      <c r="U24" s="46">
        <f t="shared" si="7"/>
        <v>148.32985316455688</v>
      </c>
      <c r="V24" s="46">
        <v>73.130359493670866</v>
      </c>
      <c r="W24" s="47"/>
      <c r="X24" s="46">
        <f t="shared" si="8"/>
        <v>154.51026371308006</v>
      </c>
      <c r="Y24" s="46">
        <f t="shared" si="9"/>
        <v>76.177457805907153</v>
      </c>
      <c r="Z24" s="47"/>
      <c r="AA24" s="46">
        <f t="shared" si="10"/>
        <v>161.55441094560825</v>
      </c>
      <c r="AB24" s="46">
        <f t="shared" si="11"/>
        <v>79.650400092647203</v>
      </c>
      <c r="AC24" s="47"/>
      <c r="AD24" s="46">
        <f t="shared" si="12"/>
        <v>167.40083428571418</v>
      </c>
      <c r="AE24" s="46">
        <f t="shared" si="13"/>
        <v>69.774135265700465</v>
      </c>
      <c r="AF24" s="47"/>
      <c r="AG24" s="46">
        <f t="shared" si="14"/>
        <v>165.88417893544724</v>
      </c>
      <c r="AH24" s="60">
        <f t="shared" si="15"/>
        <v>81.785084937712313</v>
      </c>
      <c r="AI24" s="47"/>
      <c r="AJ24" s="46">
        <f t="shared" si="16"/>
        <v>179.72482208588946</v>
      </c>
      <c r="AK24" s="46">
        <f t="shared" si="17"/>
        <v>88.608871165644146</v>
      </c>
    </row>
    <row r="25" spans="1:520" s="45" customFormat="1" x14ac:dyDescent="0.25">
      <c r="A25" s="13"/>
      <c r="B25" s="13"/>
      <c r="C25" s="13"/>
      <c r="D25" s="13"/>
      <c r="F25" s="62">
        <v>300</v>
      </c>
      <c r="G25" s="46">
        <v>24.895580999999993</v>
      </c>
      <c r="H25" s="46">
        <f t="shared" si="0"/>
        <v>27.658580999999991</v>
      </c>
      <c r="I25" s="46">
        <v>70.956999999999994</v>
      </c>
      <c r="J25" s="46">
        <v>9.4669999999999916</v>
      </c>
      <c r="K25" s="44"/>
      <c r="L25" s="46">
        <f>(H25/207)*1000</f>
        <v>133.61633333333327</v>
      </c>
      <c r="M25" s="46">
        <f t="shared" si="2"/>
        <v>45.734299516908173</v>
      </c>
      <c r="N25" s="47"/>
      <c r="O25" s="46">
        <f t="shared" si="3"/>
        <v>138.29290499999996</v>
      </c>
      <c r="P25" s="46">
        <f t="shared" si="4"/>
        <v>47.334999999999958</v>
      </c>
      <c r="Q25" s="47"/>
      <c r="R25" s="46">
        <f t="shared" si="5"/>
        <v>140.16196480061618</v>
      </c>
      <c r="S25" s="46">
        <f t="shared" si="6"/>
        <v>49.479180277317511</v>
      </c>
      <c r="T25" s="47"/>
      <c r="U25" s="46">
        <f t="shared" si="7"/>
        <v>140.0434481012658</v>
      </c>
      <c r="V25" s="46">
        <v>47.934177215189834</v>
      </c>
      <c r="W25" s="47"/>
      <c r="X25" s="46">
        <f t="shared" si="8"/>
        <v>145.87859177215185</v>
      </c>
      <c r="Y25" s="46">
        <f t="shared" si="9"/>
        <v>49.931434599156077</v>
      </c>
      <c r="Z25" s="47"/>
      <c r="AA25" s="46">
        <f t="shared" si="10"/>
        <v>152.52921972283031</v>
      </c>
      <c r="AB25" s="46">
        <f t="shared" si="11"/>
        <v>52.207816558486272</v>
      </c>
      <c r="AC25" s="47"/>
      <c r="AD25" s="46">
        <f t="shared" si="12"/>
        <v>158.04903428571424</v>
      </c>
      <c r="AE25" s="46">
        <f t="shared" si="13"/>
        <v>45.734299516908173</v>
      </c>
      <c r="AF25" s="47"/>
      <c r="AG25" s="46">
        <f t="shared" si="14"/>
        <v>156.61710645526608</v>
      </c>
      <c r="AH25" s="60">
        <f t="shared" si="15"/>
        <v>53.607021517553747</v>
      </c>
      <c r="AI25" s="47"/>
      <c r="AJ25" s="46">
        <f t="shared" si="16"/>
        <v>169.68454601226986</v>
      </c>
      <c r="AK25" s="46">
        <f t="shared" si="17"/>
        <v>58.079754601226938</v>
      </c>
    </row>
    <row r="26" spans="1:520" s="45" customFormat="1" x14ac:dyDescent="0.25">
      <c r="A26" s="13"/>
      <c r="B26" s="13"/>
      <c r="C26" s="13"/>
      <c r="D26" s="13"/>
      <c r="F26" s="62">
        <v>290</v>
      </c>
      <c r="G26" s="46">
        <v>17.29272499999999</v>
      </c>
      <c r="H26" s="46">
        <f t="shared" si="0"/>
        <v>20.055724999999988</v>
      </c>
      <c r="I26" s="46">
        <v>67.570741999999996</v>
      </c>
      <c r="J26" s="46">
        <v>6.0807419999999937</v>
      </c>
      <c r="K26" s="44"/>
      <c r="L26" s="46">
        <f t="shared" si="1"/>
        <v>96.887560386473382</v>
      </c>
      <c r="M26" s="46">
        <f t="shared" si="2"/>
        <v>29.375565217391273</v>
      </c>
      <c r="N26" s="47"/>
      <c r="O26" s="46">
        <f t="shared" si="3"/>
        <v>100.27862499999993</v>
      </c>
      <c r="P26" s="46">
        <f t="shared" si="4"/>
        <v>30.403709999999968</v>
      </c>
      <c r="Q26" s="47"/>
      <c r="R26" s="46">
        <f t="shared" si="5"/>
        <v>101.63391323296149</v>
      </c>
      <c r="S26" s="46">
        <f t="shared" si="6"/>
        <v>31.780936900586898</v>
      </c>
      <c r="T26" s="47"/>
      <c r="U26" s="46">
        <f t="shared" si="7"/>
        <v>101.54797468354425</v>
      </c>
      <c r="V26" s="46">
        <v>30.788567088607561</v>
      </c>
      <c r="W26" s="47"/>
      <c r="X26" s="46">
        <f t="shared" si="8"/>
        <v>105.77914029535859</v>
      </c>
      <c r="Y26" s="46">
        <f t="shared" si="9"/>
        <v>32.071424050632878</v>
      </c>
      <c r="Z26" s="47"/>
      <c r="AA26" s="46">
        <f t="shared" si="10"/>
        <v>110.60162794416894</v>
      </c>
      <c r="AB26" s="46">
        <f t="shared" si="11"/>
        <v>33.533565319053864</v>
      </c>
      <c r="AC26" s="47"/>
      <c r="AD26" s="46">
        <f t="shared" si="12"/>
        <v>114.60414285714279</v>
      </c>
      <c r="AE26" s="46">
        <f t="shared" si="13"/>
        <v>29.375565217391273</v>
      </c>
      <c r="AF26" s="47"/>
      <c r="AG26" s="46">
        <f t="shared" si="14"/>
        <v>113.56582672706675</v>
      </c>
      <c r="AH26" s="60">
        <f t="shared" si="15"/>
        <v>34.432287655719101</v>
      </c>
      <c r="AI26" s="47"/>
      <c r="AJ26" s="46">
        <f t="shared" si="16"/>
        <v>123.04125766871158</v>
      </c>
      <c r="AK26" s="46">
        <f t="shared" si="17"/>
        <v>37.305165644171737</v>
      </c>
    </row>
    <row r="27" spans="1:520" s="45" customFormat="1" x14ac:dyDescent="0.25">
      <c r="A27" s="13"/>
      <c r="B27" s="13"/>
      <c r="C27" s="13"/>
      <c r="D27" s="13"/>
      <c r="F27" s="62">
        <v>280</v>
      </c>
      <c r="G27" s="46">
        <v>21.904587000000006</v>
      </c>
      <c r="H27" s="46">
        <f t="shared" si="0"/>
        <v>24.667587000000005</v>
      </c>
      <c r="I27" s="46">
        <v>73.885569999999987</v>
      </c>
      <c r="J27" s="46">
        <v>12.395569999999985</v>
      </c>
      <c r="K27" s="44"/>
      <c r="L27" s="46">
        <f t="shared" si="1"/>
        <v>119.16708695652176</v>
      </c>
      <c r="M27" s="46">
        <f t="shared" si="2"/>
        <v>59.881980676328432</v>
      </c>
      <c r="N27" s="47"/>
      <c r="O27" s="46">
        <f t="shared" si="3"/>
        <v>123.33793500000003</v>
      </c>
      <c r="P27" s="46">
        <f t="shared" si="4"/>
        <v>61.977849999999926</v>
      </c>
      <c r="Q27" s="47"/>
      <c r="R27" s="46">
        <f t="shared" si="5"/>
        <v>125.00487500823485</v>
      </c>
      <c r="S27" s="46">
        <f t="shared" si="6"/>
        <v>64.785321925647864</v>
      </c>
      <c r="T27" s="47"/>
      <c r="U27" s="46">
        <f t="shared" si="7"/>
        <v>124.89917468354433</v>
      </c>
      <c r="V27" s="46">
        <v>62.762379746835364</v>
      </c>
      <c r="W27" s="47"/>
      <c r="X27" s="46">
        <f t="shared" si="8"/>
        <v>130.10330696202536</v>
      </c>
      <c r="Y27" s="46">
        <f t="shared" si="9"/>
        <v>65.377478902953513</v>
      </c>
      <c r="Z27" s="47"/>
      <c r="AA27" s="46">
        <f t="shared" si="10"/>
        <v>136.03473719620808</v>
      </c>
      <c r="AB27" s="46">
        <f t="shared" si="11"/>
        <v>68.358048452294867</v>
      </c>
      <c r="AC27" s="47"/>
      <c r="AD27" s="46">
        <f t="shared" si="12"/>
        <v>140.95764000000003</v>
      </c>
      <c r="AE27" s="46">
        <f t="shared" si="13"/>
        <v>59.881980676328432</v>
      </c>
      <c r="AF27" s="47"/>
      <c r="AG27" s="46">
        <f t="shared" si="14"/>
        <v>139.6805605889015</v>
      </c>
      <c r="AH27" s="60">
        <f t="shared" si="15"/>
        <v>70.190090600226426</v>
      </c>
      <c r="AI27" s="47"/>
      <c r="AJ27" s="46">
        <f t="shared" si="16"/>
        <v>151.33488957055218</v>
      </c>
      <c r="AK27" s="46">
        <f t="shared" si="17"/>
        <v>76.046441717791325</v>
      </c>
    </row>
    <row r="28" spans="1:520" s="45" customFormat="1" x14ac:dyDescent="0.25">
      <c r="A28" s="13"/>
      <c r="B28" s="13"/>
      <c r="C28" s="13"/>
      <c r="D28" s="13"/>
      <c r="E28" s="13"/>
      <c r="F28" s="62">
        <v>270</v>
      </c>
      <c r="G28" s="46">
        <v>24.575201000000007</v>
      </c>
      <c r="H28" s="46">
        <f t="shared" si="0"/>
        <v>27.338201000000005</v>
      </c>
      <c r="I28" s="46">
        <v>77.357771999999997</v>
      </c>
      <c r="J28" s="46">
        <v>15.867771999999995</v>
      </c>
      <c r="K28" s="44"/>
      <c r="L28" s="46">
        <f t="shared" si="1"/>
        <v>132.06860386473431</v>
      </c>
      <c r="M28" s="46">
        <f t="shared" si="2"/>
        <v>76.655903381642489</v>
      </c>
      <c r="N28" s="47"/>
      <c r="O28" s="46">
        <f t="shared" si="3"/>
        <v>136.69100500000002</v>
      </c>
      <c r="P28" s="46">
        <f t="shared" si="4"/>
        <v>79.338859999999968</v>
      </c>
      <c r="Q28" s="47"/>
      <c r="R28" s="46">
        <f t="shared" si="5"/>
        <v>138.53841476083579</v>
      </c>
      <c r="S28" s="46">
        <f t="shared" si="6"/>
        <v>82.932750753921141</v>
      </c>
      <c r="T28" s="47"/>
      <c r="U28" s="46">
        <f t="shared" si="7"/>
        <v>138.42127088607597</v>
      </c>
      <c r="V28" s="46">
        <v>80.343149367088586</v>
      </c>
      <c r="W28" s="47"/>
      <c r="X28" s="46">
        <f t="shared" si="8"/>
        <v>144.18882383966246</v>
      </c>
      <c r="Y28" s="46">
        <f t="shared" si="9"/>
        <v>83.690780590717267</v>
      </c>
      <c r="Z28" s="47"/>
      <c r="AA28" s="46">
        <f t="shared" si="10"/>
        <v>150.76241500443939</v>
      </c>
      <c r="AB28" s="46">
        <f t="shared" si="11"/>
        <v>87.506256445324325</v>
      </c>
      <c r="AC28" s="47"/>
      <c r="AD28" s="46">
        <f t="shared" si="12"/>
        <v>156.21829142857146</v>
      </c>
      <c r="AE28" s="46">
        <f t="shared" si="13"/>
        <v>76.655903381642489</v>
      </c>
      <c r="AF28" s="47"/>
      <c r="AG28" s="46">
        <f t="shared" si="14"/>
        <v>154.80295016987546</v>
      </c>
      <c r="AH28" s="60">
        <f t="shared" si="15"/>
        <v>89.851483578708923</v>
      </c>
      <c r="AI28" s="47"/>
      <c r="AJ28" s="46">
        <f t="shared" si="16"/>
        <v>167.71902453987732</v>
      </c>
      <c r="AK28" s="46">
        <f t="shared" si="17"/>
        <v>97.348294478527578</v>
      </c>
    </row>
    <row r="29" spans="1:520" s="45" customFormat="1" x14ac:dyDescent="0.25">
      <c r="A29" s="13"/>
      <c r="B29" s="13"/>
      <c r="C29" s="13"/>
      <c r="D29" s="13"/>
      <c r="E29" s="13"/>
      <c r="F29" s="62">
        <v>260</v>
      </c>
      <c r="G29" s="46">
        <v>10.167737000000002</v>
      </c>
      <c r="H29" s="46">
        <f t="shared" si="0"/>
        <v>12.930737000000002</v>
      </c>
      <c r="I29" s="46">
        <v>63.268167999999989</v>
      </c>
      <c r="J29" s="46">
        <v>1.7781679999999866</v>
      </c>
      <c r="K29" s="44"/>
      <c r="L29" s="46">
        <f t="shared" si="1"/>
        <v>62.467328502415469</v>
      </c>
      <c r="M29" s="46">
        <f t="shared" si="2"/>
        <v>8.5901835748791626</v>
      </c>
      <c r="N29" s="47"/>
      <c r="O29" s="46">
        <f t="shared" si="3"/>
        <v>64.65368500000001</v>
      </c>
      <c r="P29" s="46">
        <f t="shared" si="4"/>
        <v>8.8908399999999332</v>
      </c>
      <c r="Q29" s="47"/>
      <c r="R29" s="46">
        <f t="shared" si="5"/>
        <v>65.527494134280644</v>
      </c>
      <c r="S29" s="46">
        <f t="shared" si="6"/>
        <v>9.2935771665106746</v>
      </c>
      <c r="T29" s="47"/>
      <c r="U29" s="46">
        <f t="shared" si="7"/>
        <v>65.472086075949377</v>
      </c>
      <c r="V29" s="46">
        <v>9.0033822784809452</v>
      </c>
      <c r="W29" s="47"/>
      <c r="X29" s="46">
        <f t="shared" si="8"/>
        <v>68.200089662447269</v>
      </c>
      <c r="Y29" s="46">
        <f t="shared" si="9"/>
        <v>9.3785232067509838</v>
      </c>
      <c r="Z29" s="47"/>
      <c r="AA29" s="46">
        <f t="shared" si="10"/>
        <v>71.309342480408986</v>
      </c>
      <c r="AB29" s="46">
        <f t="shared" si="11"/>
        <v>9.8060915553152856</v>
      </c>
      <c r="AC29" s="47"/>
      <c r="AD29" s="46">
        <f t="shared" si="12"/>
        <v>73.889925714285724</v>
      </c>
      <c r="AE29" s="46">
        <f t="shared" si="13"/>
        <v>8.5901835748791626</v>
      </c>
      <c r="AF29" s="47"/>
      <c r="AG29" s="46">
        <f t="shared" si="14"/>
        <v>73.220481313703303</v>
      </c>
      <c r="AH29" s="60">
        <f t="shared" si="15"/>
        <v>10.068901472253605</v>
      </c>
      <c r="AI29" s="47"/>
      <c r="AJ29" s="46">
        <f t="shared" si="16"/>
        <v>79.329674846625792</v>
      </c>
      <c r="AK29" s="46">
        <f t="shared" si="17"/>
        <v>10.909006134969243</v>
      </c>
    </row>
    <row r="30" spans="1:520" s="20" customFormat="1" x14ac:dyDescent="0.25">
      <c r="A30" s="13"/>
      <c r="B30" s="13"/>
      <c r="C30" s="13"/>
      <c r="D30" s="13"/>
      <c r="E30" s="13"/>
      <c r="F30" s="40">
        <v>250</v>
      </c>
      <c r="G30" s="41">
        <v>9.9572900000000004</v>
      </c>
      <c r="H30" s="41">
        <f t="shared" si="0"/>
        <v>12.72029</v>
      </c>
      <c r="I30" s="41">
        <v>62.776815999999997</v>
      </c>
      <c r="J30" s="41">
        <v>1.2868159999999946</v>
      </c>
      <c r="K30" s="43"/>
      <c r="L30" s="17">
        <f t="shared" si="1"/>
        <v>61.450676328502418</v>
      </c>
      <c r="M30" s="17">
        <f t="shared" si="2"/>
        <v>6.2165024154589119</v>
      </c>
      <c r="N30" s="22"/>
      <c r="O30" s="17">
        <f t="shared" si="3"/>
        <v>63.601450000000007</v>
      </c>
      <c r="P30" s="17">
        <f t="shared" si="4"/>
        <v>6.4340799999999732</v>
      </c>
      <c r="Q30" s="22"/>
      <c r="R30" s="17">
        <f t="shared" si="5"/>
        <v>64.461037940942475</v>
      </c>
      <c r="S30" s="17">
        <f t="shared" si="6"/>
        <v>6.7255308807157927</v>
      </c>
      <c r="T30" s="22"/>
      <c r="U30" s="17">
        <f t="shared" si="7"/>
        <v>64.406531645569629</v>
      </c>
      <c r="V30" s="17">
        <v>6.5155240506328838</v>
      </c>
      <c r="W30" s="22"/>
      <c r="X30" s="17">
        <f t="shared" si="8"/>
        <v>67.090137130801693</v>
      </c>
      <c r="Y30" s="17">
        <f t="shared" si="9"/>
        <v>6.7870042194092548</v>
      </c>
      <c r="Z30" s="22"/>
      <c r="AA30" s="17">
        <f t="shared" si="10"/>
        <v>70.148787038211466</v>
      </c>
      <c r="AB30" s="17">
        <f t="shared" si="11"/>
        <v>7.0964248096043994</v>
      </c>
      <c r="AC30" s="22"/>
      <c r="AD30" s="17">
        <f t="shared" si="12"/>
        <v>72.687371428571424</v>
      </c>
      <c r="AE30" s="17">
        <f t="shared" si="13"/>
        <v>6.2165024154589119</v>
      </c>
      <c r="AF30" s="22"/>
      <c r="AG30" s="17">
        <f t="shared" si="14"/>
        <v>72.028822197055504</v>
      </c>
      <c r="AH30" s="60">
        <f t="shared" si="15"/>
        <v>7.2866138165345111</v>
      </c>
      <c r="AI30" s="22"/>
      <c r="AJ30" s="17">
        <f t="shared" si="16"/>
        <v>78.038588957055225</v>
      </c>
      <c r="AK30" s="17">
        <f t="shared" si="17"/>
        <v>7.8945766871165306</v>
      </c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</row>
    <row r="31" spans="1:520" x14ac:dyDescent="0.25">
      <c r="F31" s="40">
        <v>240</v>
      </c>
      <c r="G31" s="41">
        <v>4.3177259999999933</v>
      </c>
      <c r="H31" s="41">
        <f t="shared" si="0"/>
        <v>7.0807259999999932</v>
      </c>
      <c r="I31" s="41">
        <v>56.202617000000004</v>
      </c>
      <c r="J31" s="41">
        <v>-5.2873829999999984</v>
      </c>
      <c r="L31" s="17">
        <f t="shared" si="1"/>
        <v>34.206405797101418</v>
      </c>
      <c r="M31" s="17">
        <f t="shared" si="2"/>
        <v>-25.542913043478254</v>
      </c>
      <c r="O31" s="17">
        <f t="shared" si="3"/>
        <v>35.403629999999964</v>
      </c>
      <c r="P31" s="17">
        <f t="shared" si="4"/>
        <v>-26.436914999999992</v>
      </c>
      <c r="R31" s="17">
        <f t="shared" si="5"/>
        <v>35.882118044118286</v>
      </c>
      <c r="S31" s="17">
        <f t="shared" si="6"/>
        <v>-27.63445406699314</v>
      </c>
      <c r="U31" s="17">
        <f t="shared" si="7"/>
        <v>35.851777215189841</v>
      </c>
      <c r="V31" s="17">
        <v>-26.771559493670878</v>
      </c>
      <c r="X31" s="17">
        <f t="shared" si="8"/>
        <v>37.345601265822751</v>
      </c>
      <c r="Y31" s="17">
        <f t="shared" si="9"/>
        <v>-27.887041139240498</v>
      </c>
      <c r="AA31" s="17">
        <f t="shared" si="10"/>
        <v>39.048193103296107</v>
      </c>
      <c r="AB31" s="17">
        <f t="shared" si="11"/>
        <v>-29.158415732381854</v>
      </c>
      <c r="AD31" s="17">
        <f t="shared" si="12"/>
        <v>40.461291428571393</v>
      </c>
      <c r="AE31" s="17">
        <f t="shared" si="13"/>
        <v>-25.542913043478254</v>
      </c>
      <c r="AG31" s="17">
        <f t="shared" si="14"/>
        <v>40.094711211777991</v>
      </c>
      <c r="AH31" s="60">
        <f t="shared" si="15"/>
        <v>-29.939881087202707</v>
      </c>
      <c r="AJ31" s="17">
        <f t="shared" si="16"/>
        <v>43.440036809815908</v>
      </c>
      <c r="AK31" s="17">
        <f t="shared" si="17"/>
        <v>-32.437932515337415</v>
      </c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  <c r="IY31" s="53"/>
      <c r="IZ31" s="53"/>
      <c r="JA31" s="53"/>
      <c r="JB31" s="53"/>
      <c r="JC31" s="53"/>
      <c r="JD31" s="53"/>
      <c r="JE31" s="53"/>
      <c r="JF31" s="53"/>
      <c r="JG31" s="53"/>
      <c r="JH31" s="53"/>
      <c r="JI31" s="53"/>
      <c r="JJ31" s="53"/>
      <c r="JK31" s="53"/>
      <c r="JL31" s="53"/>
      <c r="JM31" s="53"/>
      <c r="JN31" s="53"/>
      <c r="JO31" s="53"/>
      <c r="JP31" s="53"/>
      <c r="JQ31" s="53"/>
      <c r="JR31" s="53"/>
      <c r="JS31" s="53"/>
      <c r="JT31" s="53"/>
      <c r="JU31" s="53"/>
      <c r="JV31" s="53"/>
      <c r="JW31" s="53"/>
      <c r="JX31" s="53"/>
      <c r="JY31" s="53"/>
      <c r="JZ31" s="53"/>
      <c r="KA31" s="53"/>
      <c r="KB31" s="53"/>
      <c r="KC31" s="53"/>
      <c r="KD31" s="53"/>
      <c r="KE31" s="53"/>
      <c r="KF31" s="53"/>
      <c r="KG31" s="53"/>
      <c r="KH31" s="53"/>
      <c r="KI31" s="53"/>
      <c r="KJ31" s="53"/>
      <c r="KK31" s="53"/>
      <c r="KL31" s="53"/>
      <c r="KM31" s="53"/>
      <c r="KN31" s="53"/>
      <c r="KO31" s="53"/>
      <c r="KP31" s="53"/>
      <c r="KQ31" s="53"/>
      <c r="KR31" s="53"/>
      <c r="KS31" s="53"/>
      <c r="KT31" s="53"/>
      <c r="KU31" s="53"/>
      <c r="KV31" s="53"/>
      <c r="KW31" s="53"/>
      <c r="KX31" s="53"/>
      <c r="KY31" s="53"/>
      <c r="KZ31" s="53"/>
      <c r="LA31" s="53"/>
      <c r="LB31" s="53"/>
      <c r="LC31" s="53"/>
      <c r="LD31" s="53"/>
      <c r="LE31" s="53"/>
      <c r="LF31" s="53"/>
      <c r="LG31" s="53"/>
      <c r="LH31" s="53"/>
      <c r="LI31" s="53"/>
      <c r="LJ31" s="53"/>
      <c r="LK31" s="53"/>
      <c r="LL31" s="53"/>
      <c r="LM31" s="53"/>
      <c r="LN31" s="53"/>
      <c r="LO31" s="53"/>
      <c r="LP31" s="53"/>
      <c r="LQ31" s="53"/>
      <c r="LR31" s="53"/>
      <c r="LS31" s="53"/>
      <c r="LT31" s="53"/>
      <c r="LU31" s="53"/>
      <c r="LV31" s="53"/>
      <c r="LW31" s="53"/>
      <c r="LX31" s="53"/>
      <c r="LY31" s="53"/>
      <c r="LZ31" s="53"/>
      <c r="MA31" s="53"/>
      <c r="MB31" s="53"/>
      <c r="MC31" s="53"/>
      <c r="MD31" s="53"/>
      <c r="ME31" s="53"/>
      <c r="MF31" s="53"/>
      <c r="MG31" s="53"/>
      <c r="MH31" s="53"/>
      <c r="MI31" s="53"/>
      <c r="MJ31" s="53"/>
      <c r="MK31" s="53"/>
      <c r="ML31" s="53"/>
      <c r="MM31" s="53"/>
      <c r="MN31" s="53"/>
      <c r="MO31" s="53"/>
      <c r="MP31" s="53"/>
      <c r="MQ31" s="53"/>
      <c r="MR31" s="53"/>
      <c r="MS31" s="53"/>
      <c r="MT31" s="53"/>
      <c r="MU31" s="53"/>
      <c r="MV31" s="53"/>
      <c r="MW31" s="53"/>
      <c r="MX31" s="53"/>
      <c r="MY31" s="53"/>
      <c r="MZ31" s="53"/>
      <c r="NA31" s="53"/>
      <c r="NB31" s="53"/>
      <c r="NC31" s="53"/>
      <c r="ND31" s="53"/>
      <c r="NE31" s="53"/>
      <c r="NF31" s="53"/>
      <c r="NG31" s="53"/>
      <c r="NH31" s="53"/>
      <c r="NI31" s="53"/>
      <c r="NJ31" s="53"/>
      <c r="NK31" s="53"/>
      <c r="NL31" s="53"/>
      <c r="NM31" s="53"/>
      <c r="NN31" s="53"/>
      <c r="NO31" s="53"/>
      <c r="NP31" s="53"/>
      <c r="NQ31" s="53"/>
      <c r="NR31" s="53"/>
      <c r="NS31" s="53"/>
      <c r="NT31" s="53"/>
      <c r="NU31" s="53"/>
      <c r="NV31" s="53"/>
      <c r="NW31" s="53"/>
      <c r="NX31" s="53"/>
      <c r="NY31" s="53"/>
      <c r="NZ31" s="53"/>
      <c r="OA31" s="53"/>
      <c r="OB31" s="53"/>
      <c r="OC31" s="53"/>
      <c r="OD31" s="53"/>
      <c r="OE31" s="53"/>
      <c r="OF31" s="53"/>
      <c r="OG31" s="53"/>
      <c r="OH31" s="53"/>
      <c r="OI31" s="53"/>
      <c r="OJ31" s="53"/>
      <c r="OK31" s="53"/>
      <c r="OL31" s="53"/>
      <c r="OM31" s="53"/>
      <c r="ON31" s="53"/>
      <c r="OO31" s="53"/>
      <c r="OP31" s="53"/>
      <c r="OQ31" s="53"/>
      <c r="OR31" s="53"/>
      <c r="OS31" s="53"/>
      <c r="OT31" s="53"/>
      <c r="OU31" s="53"/>
      <c r="OV31" s="53"/>
      <c r="OW31" s="53"/>
      <c r="OX31" s="53"/>
      <c r="OY31" s="53"/>
      <c r="OZ31" s="53"/>
      <c r="PA31" s="53"/>
      <c r="PB31" s="53"/>
      <c r="PC31" s="53"/>
      <c r="PD31" s="53"/>
      <c r="PE31" s="53"/>
      <c r="PF31" s="53"/>
      <c r="PG31" s="53"/>
      <c r="PH31" s="53"/>
      <c r="PI31" s="53"/>
      <c r="PJ31" s="53"/>
      <c r="PK31" s="53"/>
      <c r="PL31" s="53"/>
      <c r="PM31" s="53"/>
      <c r="PN31" s="53"/>
      <c r="PO31" s="53"/>
      <c r="PP31" s="53"/>
      <c r="PQ31" s="53"/>
      <c r="PR31" s="53"/>
      <c r="PS31" s="53"/>
      <c r="PT31" s="53"/>
      <c r="PU31" s="53"/>
      <c r="PV31" s="53"/>
      <c r="PW31" s="53"/>
      <c r="PX31" s="53"/>
      <c r="PY31" s="53"/>
      <c r="PZ31" s="53"/>
      <c r="QA31" s="53"/>
      <c r="QB31" s="53"/>
      <c r="QC31" s="53"/>
      <c r="QD31" s="53"/>
      <c r="QE31" s="53"/>
      <c r="QF31" s="53"/>
      <c r="QG31" s="53"/>
      <c r="QH31" s="53"/>
      <c r="QI31" s="53"/>
      <c r="QJ31" s="53"/>
      <c r="QK31" s="53"/>
      <c r="QL31" s="53"/>
      <c r="QM31" s="53"/>
      <c r="QN31" s="53"/>
      <c r="QO31" s="53"/>
      <c r="QP31" s="53"/>
      <c r="QQ31" s="53"/>
      <c r="QR31" s="53"/>
      <c r="QS31" s="53"/>
      <c r="QT31" s="53"/>
      <c r="QU31" s="53"/>
      <c r="QV31" s="53"/>
      <c r="QW31" s="53"/>
      <c r="QX31" s="53"/>
      <c r="QY31" s="53"/>
      <c r="QZ31" s="53"/>
      <c r="RA31" s="53"/>
      <c r="RB31" s="53"/>
      <c r="RC31" s="53"/>
      <c r="RD31" s="53"/>
      <c r="RE31" s="53"/>
      <c r="RF31" s="53"/>
      <c r="RG31" s="53"/>
      <c r="RH31" s="53"/>
      <c r="RI31" s="53"/>
      <c r="RJ31" s="53"/>
      <c r="RK31" s="53"/>
      <c r="RL31" s="53"/>
      <c r="RM31" s="53"/>
      <c r="RN31" s="53"/>
      <c r="RO31" s="53"/>
      <c r="RP31" s="53"/>
      <c r="RQ31" s="53"/>
      <c r="RR31" s="53"/>
      <c r="RS31" s="53"/>
      <c r="RT31" s="53"/>
      <c r="RU31" s="53"/>
      <c r="RV31" s="53"/>
      <c r="RW31" s="53"/>
      <c r="RX31" s="53"/>
      <c r="RY31" s="53"/>
      <c r="RZ31" s="53"/>
      <c r="SA31" s="53"/>
      <c r="SB31" s="53"/>
      <c r="SC31" s="53"/>
      <c r="SD31" s="53"/>
      <c r="SE31" s="53"/>
      <c r="SF31" s="53"/>
      <c r="SG31" s="53"/>
      <c r="SH31" s="53"/>
      <c r="SI31" s="53"/>
      <c r="SJ31" s="53"/>
      <c r="SK31" s="53"/>
      <c r="SL31" s="53"/>
      <c r="SM31" s="53"/>
      <c r="SN31" s="53"/>
      <c r="SO31" s="53"/>
      <c r="SP31" s="53"/>
      <c r="SQ31" s="53"/>
      <c r="SR31" s="53"/>
      <c r="SS31" s="53"/>
      <c r="ST31" s="53"/>
      <c r="SU31" s="53"/>
      <c r="SV31" s="53"/>
      <c r="SW31" s="53"/>
      <c r="SX31" s="53"/>
      <c r="SY31" s="53"/>
      <c r="SZ31" s="53"/>
    </row>
    <row r="32" spans="1:520" x14ac:dyDescent="0.25">
      <c r="F32" s="40">
        <v>230</v>
      </c>
      <c r="G32" s="41">
        <v>3.7759740000000193</v>
      </c>
      <c r="H32" s="41">
        <f t="shared" si="0"/>
        <v>6.5389740000000192</v>
      </c>
      <c r="I32" s="41">
        <v>54.969152000000008</v>
      </c>
      <c r="J32" s="41">
        <v>-6.5208479999999938</v>
      </c>
      <c r="L32" s="17">
        <f t="shared" si="1"/>
        <v>31.589246376811687</v>
      </c>
      <c r="M32" s="17">
        <f t="shared" si="2"/>
        <v>-31.501681159420258</v>
      </c>
      <c r="O32" s="17">
        <f t="shared" si="3"/>
        <v>32.694870000000101</v>
      </c>
      <c r="P32" s="17">
        <f t="shared" si="4"/>
        <v>-32.604239999999969</v>
      </c>
      <c r="R32" s="17">
        <f t="shared" si="5"/>
        <v>33.136748541805069</v>
      </c>
      <c r="S32" s="17">
        <f t="shared" si="6"/>
        <v>-34.081146482833567</v>
      </c>
      <c r="U32" s="17">
        <f t="shared" si="7"/>
        <v>33.108729113924142</v>
      </c>
      <c r="V32" s="17">
        <v>-33.016951898734142</v>
      </c>
      <c r="X32" s="17">
        <f t="shared" si="8"/>
        <v>34.488259493670988</v>
      </c>
      <c r="Y32" s="17">
        <f t="shared" si="9"/>
        <v>-34.392658227848067</v>
      </c>
      <c r="AA32" s="17">
        <f t="shared" si="10"/>
        <v>36.060584670192512</v>
      </c>
      <c r="AB32" s="17">
        <f t="shared" si="11"/>
        <v>-35.960624927619321</v>
      </c>
      <c r="AD32" s="17">
        <f t="shared" si="12"/>
        <v>37.365565714285822</v>
      </c>
      <c r="AE32" s="17">
        <f t="shared" si="13"/>
        <v>-31.501681159420258</v>
      </c>
      <c r="AG32" s="17">
        <f t="shared" si="14"/>
        <v>37.027032842582216</v>
      </c>
      <c r="AH32" s="60">
        <f t="shared" si="15"/>
        <v>-36.92439411098524</v>
      </c>
      <c r="AJ32" s="17">
        <f t="shared" si="16"/>
        <v>40.116404907975578</v>
      </c>
      <c r="AK32" s="17">
        <f t="shared" si="17"/>
        <v>-40.005202453987692</v>
      </c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  <c r="IY32" s="53"/>
      <c r="IZ32" s="53"/>
      <c r="JA32" s="53"/>
      <c r="JB32" s="53"/>
      <c r="JC32" s="53"/>
      <c r="JD32" s="53"/>
      <c r="JE32" s="53"/>
      <c r="JF32" s="53"/>
      <c r="JG32" s="53"/>
      <c r="JH32" s="53"/>
      <c r="JI32" s="53"/>
      <c r="JJ32" s="53"/>
      <c r="JK32" s="53"/>
      <c r="JL32" s="53"/>
      <c r="JM32" s="53"/>
      <c r="JN32" s="53"/>
      <c r="JO32" s="53"/>
      <c r="JP32" s="53"/>
      <c r="JQ32" s="53"/>
      <c r="JR32" s="53"/>
      <c r="JS32" s="53"/>
      <c r="JT32" s="53"/>
      <c r="JU32" s="53"/>
      <c r="JV32" s="53"/>
      <c r="JW32" s="53"/>
      <c r="JX32" s="53"/>
      <c r="JY32" s="53"/>
      <c r="JZ32" s="53"/>
      <c r="KA32" s="53"/>
      <c r="KB32" s="53"/>
      <c r="KC32" s="53"/>
      <c r="KD32" s="53"/>
      <c r="KE32" s="53"/>
      <c r="KF32" s="53"/>
      <c r="KG32" s="53"/>
      <c r="KH32" s="53"/>
      <c r="KI32" s="53"/>
      <c r="KJ32" s="53"/>
      <c r="KK32" s="53"/>
      <c r="KL32" s="53"/>
      <c r="KM32" s="53"/>
      <c r="KN32" s="53"/>
      <c r="KO32" s="53"/>
      <c r="KP32" s="53"/>
      <c r="KQ32" s="53"/>
      <c r="KR32" s="53"/>
      <c r="KS32" s="53"/>
      <c r="KT32" s="53"/>
      <c r="KU32" s="53"/>
      <c r="KV32" s="53"/>
      <c r="KW32" s="53"/>
      <c r="KX32" s="53"/>
      <c r="KY32" s="53"/>
      <c r="KZ32" s="53"/>
      <c r="LA32" s="53"/>
      <c r="LB32" s="53"/>
      <c r="LC32" s="53"/>
      <c r="LD32" s="53"/>
      <c r="LE32" s="53"/>
      <c r="LF32" s="53"/>
      <c r="LG32" s="53"/>
      <c r="LH32" s="53"/>
      <c r="LI32" s="53"/>
      <c r="LJ32" s="53"/>
      <c r="LK32" s="53"/>
      <c r="LL32" s="53"/>
      <c r="LM32" s="53"/>
      <c r="LN32" s="53"/>
      <c r="LO32" s="53"/>
      <c r="LP32" s="53"/>
      <c r="LQ32" s="53"/>
      <c r="LR32" s="53"/>
      <c r="LS32" s="53"/>
      <c r="LT32" s="53"/>
      <c r="LU32" s="53"/>
      <c r="LV32" s="53"/>
      <c r="LW32" s="53"/>
      <c r="LX32" s="53"/>
      <c r="LY32" s="53"/>
      <c r="LZ32" s="53"/>
      <c r="MA32" s="53"/>
      <c r="MB32" s="53"/>
      <c r="MC32" s="53"/>
      <c r="MD32" s="53"/>
      <c r="ME32" s="53"/>
      <c r="MF32" s="53"/>
      <c r="MG32" s="53"/>
      <c r="MH32" s="53"/>
      <c r="MI32" s="53"/>
      <c r="MJ32" s="53"/>
      <c r="MK32" s="53"/>
      <c r="ML32" s="53"/>
      <c r="MM32" s="53"/>
      <c r="MN32" s="53"/>
      <c r="MO32" s="53"/>
      <c r="MP32" s="53"/>
      <c r="MQ32" s="53"/>
      <c r="MR32" s="53"/>
      <c r="MS32" s="53"/>
      <c r="MT32" s="53"/>
      <c r="MU32" s="53"/>
      <c r="MV32" s="53"/>
      <c r="MW32" s="53"/>
      <c r="MX32" s="53"/>
      <c r="MY32" s="53"/>
      <c r="MZ32" s="53"/>
      <c r="NA32" s="53"/>
      <c r="NB32" s="53"/>
      <c r="NC32" s="53"/>
      <c r="ND32" s="53"/>
      <c r="NE32" s="53"/>
      <c r="NF32" s="53"/>
      <c r="NG32" s="53"/>
      <c r="NH32" s="53"/>
      <c r="NI32" s="53"/>
      <c r="NJ32" s="53"/>
      <c r="NK32" s="53"/>
      <c r="NL32" s="53"/>
      <c r="NM32" s="53"/>
      <c r="NN32" s="53"/>
      <c r="NO32" s="53"/>
      <c r="NP32" s="53"/>
      <c r="NQ32" s="53"/>
      <c r="NR32" s="53"/>
      <c r="NS32" s="53"/>
      <c r="NT32" s="53"/>
      <c r="NU32" s="53"/>
      <c r="NV32" s="53"/>
      <c r="NW32" s="53"/>
      <c r="NX32" s="53"/>
      <c r="NY32" s="53"/>
      <c r="NZ32" s="53"/>
      <c r="OA32" s="53"/>
      <c r="OB32" s="53"/>
      <c r="OC32" s="53"/>
      <c r="OD32" s="53"/>
      <c r="OE32" s="53"/>
      <c r="OF32" s="53"/>
      <c r="OG32" s="53"/>
      <c r="OH32" s="53"/>
      <c r="OI32" s="53"/>
      <c r="OJ32" s="53"/>
      <c r="OK32" s="53"/>
      <c r="OL32" s="53"/>
      <c r="OM32" s="53"/>
      <c r="ON32" s="53"/>
      <c r="OO32" s="53"/>
      <c r="OP32" s="53"/>
      <c r="OQ32" s="53"/>
      <c r="OR32" s="53"/>
      <c r="OS32" s="53"/>
      <c r="OT32" s="53"/>
      <c r="OU32" s="53"/>
      <c r="OV32" s="53"/>
      <c r="OW32" s="53"/>
      <c r="OX32" s="53"/>
      <c r="OY32" s="53"/>
      <c r="OZ32" s="53"/>
      <c r="PA32" s="53"/>
      <c r="PB32" s="53"/>
      <c r="PC32" s="53"/>
      <c r="PD32" s="53"/>
      <c r="PE32" s="53"/>
      <c r="PF32" s="53"/>
      <c r="PG32" s="53"/>
      <c r="PH32" s="53"/>
      <c r="PI32" s="53"/>
      <c r="PJ32" s="53"/>
      <c r="PK32" s="53"/>
      <c r="PL32" s="53"/>
      <c r="PM32" s="53"/>
      <c r="PN32" s="53"/>
      <c r="PO32" s="53"/>
      <c r="PP32" s="53"/>
      <c r="PQ32" s="53"/>
      <c r="PR32" s="53"/>
      <c r="PS32" s="53"/>
      <c r="PT32" s="53"/>
      <c r="PU32" s="53"/>
      <c r="PV32" s="53"/>
      <c r="PW32" s="53"/>
      <c r="PX32" s="53"/>
      <c r="PY32" s="53"/>
      <c r="PZ32" s="53"/>
      <c r="QA32" s="53"/>
      <c r="QB32" s="53"/>
      <c r="QC32" s="53"/>
      <c r="QD32" s="53"/>
      <c r="QE32" s="53"/>
      <c r="QF32" s="53"/>
      <c r="QG32" s="53"/>
      <c r="QH32" s="53"/>
      <c r="QI32" s="53"/>
      <c r="QJ32" s="53"/>
      <c r="QK32" s="53"/>
      <c r="QL32" s="53"/>
      <c r="QM32" s="53"/>
      <c r="QN32" s="53"/>
      <c r="QO32" s="53"/>
      <c r="QP32" s="53"/>
      <c r="QQ32" s="53"/>
      <c r="QR32" s="53"/>
      <c r="QS32" s="53"/>
      <c r="QT32" s="53"/>
      <c r="QU32" s="53"/>
      <c r="QV32" s="53"/>
      <c r="QW32" s="53"/>
      <c r="QX32" s="53"/>
      <c r="QY32" s="53"/>
      <c r="QZ32" s="53"/>
      <c r="RA32" s="53"/>
      <c r="RB32" s="53"/>
      <c r="RC32" s="53"/>
      <c r="RD32" s="53"/>
      <c r="RE32" s="53"/>
      <c r="RF32" s="53"/>
      <c r="RG32" s="53"/>
      <c r="RH32" s="53"/>
      <c r="RI32" s="53"/>
      <c r="RJ32" s="53"/>
      <c r="RK32" s="53"/>
      <c r="RL32" s="53"/>
      <c r="RM32" s="53"/>
      <c r="RN32" s="53"/>
      <c r="RO32" s="53"/>
      <c r="RP32" s="53"/>
      <c r="RQ32" s="53"/>
      <c r="RR32" s="53"/>
      <c r="RS32" s="53"/>
      <c r="RT32" s="53"/>
      <c r="RU32" s="53"/>
      <c r="RV32" s="53"/>
      <c r="RW32" s="53"/>
      <c r="RX32" s="53"/>
      <c r="RY32" s="53"/>
      <c r="RZ32" s="53"/>
      <c r="SA32" s="53"/>
      <c r="SB32" s="53"/>
      <c r="SC32" s="53"/>
      <c r="SD32" s="53"/>
      <c r="SE32" s="53"/>
      <c r="SF32" s="53"/>
      <c r="SG32" s="53"/>
      <c r="SH32" s="53"/>
      <c r="SI32" s="53"/>
      <c r="SJ32" s="53"/>
      <c r="SK32" s="53"/>
      <c r="SL32" s="53"/>
      <c r="SM32" s="53"/>
      <c r="SN32" s="53"/>
      <c r="SO32" s="53"/>
      <c r="SP32" s="53"/>
      <c r="SQ32" s="53"/>
      <c r="SR32" s="53"/>
      <c r="SS32" s="53"/>
      <c r="ST32" s="53"/>
      <c r="SU32" s="53"/>
      <c r="SV32" s="53"/>
      <c r="SW32" s="53"/>
      <c r="SX32" s="53"/>
      <c r="SY32" s="53"/>
      <c r="SZ32" s="53"/>
    </row>
    <row r="33" spans="6:520" x14ac:dyDescent="0.25">
      <c r="F33" s="40">
        <v>220</v>
      </c>
      <c r="G33" s="41">
        <v>7.4336210000000165</v>
      </c>
      <c r="H33" s="41">
        <f t="shared" si="0"/>
        <v>10.196621000000016</v>
      </c>
      <c r="I33" s="41">
        <v>58.491657000000004</v>
      </c>
      <c r="J33" s="41">
        <v>-2.9983429999999984</v>
      </c>
      <c r="L33" s="17">
        <f t="shared" si="1"/>
        <v>49.259038647343075</v>
      </c>
      <c r="M33" s="17">
        <f t="shared" si="2"/>
        <v>-14.484748792270524</v>
      </c>
      <c r="O33" s="17">
        <f t="shared" si="3"/>
        <v>50.983105000000087</v>
      </c>
      <c r="P33" s="17">
        <f t="shared" si="4"/>
        <v>-14.991714999999992</v>
      </c>
      <c r="R33" s="17">
        <f t="shared" si="5"/>
        <v>51.672153162420962</v>
      </c>
      <c r="S33" s="17">
        <f t="shared" si="6"/>
        <v>-15.67080953102705</v>
      </c>
      <c r="U33" s="17">
        <f t="shared" si="7"/>
        <v>51.628460759493755</v>
      </c>
      <c r="V33" s="17">
        <v>-15.18148354430379</v>
      </c>
      <c r="X33" s="17">
        <f t="shared" si="8"/>
        <v>53.779646624472662</v>
      </c>
      <c r="Y33" s="17">
        <f t="shared" si="9"/>
        <v>-15.814045358649782</v>
      </c>
      <c r="AA33" s="17">
        <f t="shared" si="10"/>
        <v>56.231469175494894</v>
      </c>
      <c r="AB33" s="17">
        <f t="shared" si="11"/>
        <v>-16.535010174651045</v>
      </c>
      <c r="AD33" s="17">
        <f t="shared" si="12"/>
        <v>58.266405714285803</v>
      </c>
      <c r="AE33" s="17">
        <f t="shared" si="13"/>
        <v>-14.484748792270524</v>
      </c>
      <c r="AG33" s="17">
        <f t="shared" si="14"/>
        <v>57.738510758776989</v>
      </c>
      <c r="AH33" s="60">
        <f t="shared" si="15"/>
        <v>-16.9781596828992</v>
      </c>
      <c r="AJ33" s="17">
        <f t="shared" si="16"/>
        <v>62.555957055214826</v>
      </c>
      <c r="AK33" s="17">
        <f t="shared" si="17"/>
        <v>-18.394742331288331</v>
      </c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</row>
    <row r="34" spans="6:520" x14ac:dyDescent="0.25">
      <c r="F34" s="40">
        <v>210</v>
      </c>
      <c r="G34" s="41">
        <v>-0.17404600000000414</v>
      </c>
      <c r="H34" s="41">
        <f t="shared" si="0"/>
        <v>2.5889539999999958</v>
      </c>
      <c r="I34" s="41">
        <v>48.121437000000014</v>
      </c>
      <c r="J34" s="41">
        <v>-13.368562999999988</v>
      </c>
      <c r="L34" s="17">
        <f t="shared" si="1"/>
        <v>12.507024154589352</v>
      </c>
      <c r="M34" s="17">
        <f t="shared" si="2"/>
        <v>-64.58242995169077</v>
      </c>
      <c r="O34" s="17">
        <f t="shared" si="3"/>
        <v>12.944769999999979</v>
      </c>
      <c r="P34" s="17">
        <f t="shared" si="4"/>
        <v>-66.842814999999945</v>
      </c>
      <c r="R34" s="17">
        <f t="shared" si="5"/>
        <v>13.119721486016003</v>
      </c>
      <c r="S34" s="17">
        <f t="shared" si="6"/>
        <v>-69.870660053414667</v>
      </c>
      <c r="U34" s="17">
        <f t="shared" si="7"/>
        <v>13.108627848101245</v>
      </c>
      <c r="V34" s="17">
        <v>-67.688926582278413</v>
      </c>
      <c r="X34" s="17">
        <f t="shared" si="8"/>
        <v>13.654820675105462</v>
      </c>
      <c r="Y34" s="17">
        <f t="shared" si="9"/>
        <v>-70.509298523206681</v>
      </c>
      <c r="AA34" s="17">
        <f t="shared" si="10"/>
        <v>14.277346098062656</v>
      </c>
      <c r="AB34" s="17">
        <f t="shared" si="11"/>
        <v>-73.723828536449446</v>
      </c>
      <c r="AD34" s="17">
        <f t="shared" si="12"/>
        <v>14.794022857142833</v>
      </c>
      <c r="AE34" s="17">
        <f t="shared" si="13"/>
        <v>-64.58242995169077</v>
      </c>
      <c r="AG34" s="17">
        <f t="shared" si="14"/>
        <v>14.659988674971665</v>
      </c>
      <c r="AH34" s="60">
        <f t="shared" si="15"/>
        <v>-75.69967723669302</v>
      </c>
      <c r="AJ34" s="17">
        <f t="shared" si="16"/>
        <v>15.883153374233103</v>
      </c>
      <c r="AK34" s="17">
        <f t="shared" si="17"/>
        <v>-82.015723926380289</v>
      </c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</row>
    <row r="35" spans="6:520" x14ac:dyDescent="0.25">
      <c r="F35" s="40">
        <v>200</v>
      </c>
      <c r="G35" s="41">
        <v>7.0818399999999997</v>
      </c>
      <c r="H35" s="41">
        <f t="shared" si="0"/>
        <v>9.8448399999999996</v>
      </c>
      <c r="I35" s="41">
        <v>58.122743999999983</v>
      </c>
      <c r="J35" s="41">
        <v>-3.3672560000000189</v>
      </c>
      <c r="L35" s="17">
        <f t="shared" si="1"/>
        <v>47.559613526570047</v>
      </c>
      <c r="M35" s="17">
        <f t="shared" si="2"/>
        <v>-16.266937198067723</v>
      </c>
      <c r="O35" s="17">
        <f t="shared" si="3"/>
        <v>49.224199999999996</v>
      </c>
      <c r="P35" s="17">
        <f t="shared" si="4"/>
        <v>-16.836280000000095</v>
      </c>
      <c r="R35" s="17">
        <f t="shared" si="5"/>
        <v>49.889476164655683</v>
      </c>
      <c r="S35" s="17">
        <f t="shared" si="6"/>
        <v>-17.598929614860054</v>
      </c>
      <c r="U35" s="17">
        <f t="shared" si="7"/>
        <v>49.847291139240504</v>
      </c>
      <c r="V35" s="17">
        <v>-17.049397468354528</v>
      </c>
      <c r="X35" s="17">
        <f t="shared" si="8"/>
        <v>51.924261603375527</v>
      </c>
      <c r="Y35" s="17">
        <f t="shared" si="9"/>
        <v>-17.759789029535966</v>
      </c>
      <c r="AA35" s="17">
        <f t="shared" si="10"/>
        <v>54.291496859369225</v>
      </c>
      <c r="AB35" s="17">
        <f t="shared" si="11"/>
        <v>-18.569460605626219</v>
      </c>
      <c r="AD35" s="17">
        <f t="shared" si="12"/>
        <v>56.256228571428572</v>
      </c>
      <c r="AE35" s="17">
        <f t="shared" si="13"/>
        <v>-16.266937198067723</v>
      </c>
      <c r="AG35" s="17">
        <f t="shared" si="14"/>
        <v>55.746545866364663</v>
      </c>
      <c r="AH35" s="60">
        <f t="shared" si="15"/>
        <v>-19.067134767837025</v>
      </c>
      <c r="AJ35" s="17">
        <f t="shared" si="16"/>
        <v>60.397791411042945</v>
      </c>
      <c r="AK35" s="17">
        <f t="shared" si="17"/>
        <v>-20.658012269938766</v>
      </c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  <c r="IY35" s="53"/>
      <c r="IZ35" s="53"/>
      <c r="JA35" s="53"/>
      <c r="JB35" s="53"/>
      <c r="JC35" s="53"/>
      <c r="JD35" s="53"/>
      <c r="JE35" s="53"/>
      <c r="JF35" s="53"/>
      <c r="JG35" s="53"/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  <c r="KE35" s="53"/>
      <c r="KF35" s="53"/>
      <c r="KG35" s="53"/>
      <c r="KH35" s="53"/>
      <c r="KI35" s="53"/>
      <c r="KJ35" s="53"/>
      <c r="KK35" s="53"/>
      <c r="KL35" s="53"/>
      <c r="KM35" s="53"/>
      <c r="KN35" s="53"/>
      <c r="KO35" s="53"/>
      <c r="KP35" s="53"/>
      <c r="KQ35" s="53"/>
      <c r="KR35" s="53"/>
      <c r="KS35" s="53"/>
      <c r="KT35" s="53"/>
      <c r="KU35" s="53"/>
      <c r="KV35" s="53"/>
      <c r="KW35" s="53"/>
      <c r="KX35" s="53"/>
      <c r="KY35" s="53"/>
      <c r="KZ35" s="53"/>
      <c r="LA35" s="53"/>
      <c r="LB35" s="53"/>
      <c r="LC35" s="53"/>
      <c r="LD35" s="53"/>
      <c r="LE35" s="53"/>
      <c r="LF35" s="53"/>
      <c r="LG35" s="53"/>
      <c r="LH35" s="53"/>
      <c r="LI35" s="53"/>
      <c r="LJ35" s="53"/>
      <c r="LK35" s="53"/>
      <c r="LL35" s="53"/>
      <c r="LM35" s="53"/>
      <c r="LN35" s="53"/>
      <c r="LO35" s="53"/>
      <c r="LP35" s="53"/>
      <c r="LQ35" s="53"/>
      <c r="LR35" s="53"/>
      <c r="LS35" s="53"/>
      <c r="LT35" s="53"/>
      <c r="LU35" s="53"/>
      <c r="LV35" s="53"/>
      <c r="LW35" s="53"/>
      <c r="LX35" s="53"/>
      <c r="LY35" s="53"/>
      <c r="LZ35" s="53"/>
      <c r="MA35" s="53"/>
      <c r="MB35" s="53"/>
      <c r="MC35" s="53"/>
      <c r="MD35" s="53"/>
      <c r="ME35" s="53"/>
      <c r="MF35" s="53"/>
      <c r="MG35" s="53"/>
      <c r="MH35" s="53"/>
      <c r="MI35" s="53"/>
      <c r="MJ35" s="53"/>
      <c r="MK35" s="53"/>
      <c r="ML35" s="53"/>
      <c r="MM35" s="53"/>
      <c r="MN35" s="53"/>
      <c r="MO35" s="53"/>
      <c r="MP35" s="53"/>
      <c r="MQ35" s="53"/>
      <c r="MR35" s="53"/>
      <c r="MS35" s="53"/>
      <c r="MT35" s="53"/>
      <c r="MU35" s="53"/>
      <c r="MV35" s="53"/>
      <c r="MW35" s="53"/>
      <c r="MX35" s="53"/>
      <c r="MY35" s="53"/>
      <c r="MZ35" s="53"/>
      <c r="NA35" s="53"/>
      <c r="NB35" s="53"/>
      <c r="NC35" s="53"/>
      <c r="ND35" s="53"/>
      <c r="NE35" s="53"/>
      <c r="NF35" s="53"/>
      <c r="NG35" s="53"/>
      <c r="NH35" s="53"/>
      <c r="NI35" s="53"/>
      <c r="NJ35" s="53"/>
      <c r="NK35" s="53"/>
      <c r="NL35" s="53"/>
      <c r="NM35" s="53"/>
      <c r="NN35" s="53"/>
      <c r="NO35" s="53"/>
      <c r="NP35" s="53"/>
      <c r="NQ35" s="53"/>
      <c r="NR35" s="53"/>
      <c r="NS35" s="53"/>
      <c r="NT35" s="53"/>
      <c r="NU35" s="53"/>
      <c r="NV35" s="53"/>
      <c r="NW35" s="53"/>
      <c r="NX35" s="53"/>
      <c r="NY35" s="53"/>
      <c r="NZ35" s="53"/>
      <c r="OA35" s="53"/>
      <c r="OB35" s="53"/>
      <c r="OC35" s="53"/>
      <c r="OD35" s="53"/>
      <c r="OE35" s="53"/>
      <c r="OF35" s="53"/>
      <c r="OG35" s="53"/>
      <c r="OH35" s="53"/>
      <c r="OI35" s="53"/>
      <c r="OJ35" s="53"/>
      <c r="OK35" s="53"/>
      <c r="OL35" s="53"/>
      <c r="OM35" s="53"/>
      <c r="ON35" s="53"/>
      <c r="OO35" s="53"/>
      <c r="OP35" s="53"/>
      <c r="OQ35" s="53"/>
      <c r="OR35" s="53"/>
      <c r="OS35" s="53"/>
      <c r="OT35" s="53"/>
      <c r="OU35" s="53"/>
      <c r="OV35" s="53"/>
      <c r="OW35" s="53"/>
      <c r="OX35" s="53"/>
      <c r="OY35" s="53"/>
      <c r="OZ35" s="53"/>
      <c r="PA35" s="53"/>
      <c r="PB35" s="53"/>
      <c r="PC35" s="53"/>
      <c r="PD35" s="53"/>
      <c r="PE35" s="53"/>
      <c r="PF35" s="53"/>
      <c r="PG35" s="53"/>
      <c r="PH35" s="53"/>
      <c r="PI35" s="53"/>
      <c r="PJ35" s="53"/>
      <c r="PK35" s="53"/>
      <c r="PL35" s="53"/>
      <c r="PM35" s="53"/>
      <c r="PN35" s="53"/>
      <c r="PO35" s="53"/>
      <c r="PP35" s="53"/>
      <c r="PQ35" s="53"/>
      <c r="PR35" s="53"/>
      <c r="PS35" s="53"/>
      <c r="PT35" s="53"/>
      <c r="PU35" s="53"/>
      <c r="PV35" s="53"/>
      <c r="PW35" s="53"/>
      <c r="PX35" s="53"/>
      <c r="PY35" s="53"/>
      <c r="PZ35" s="53"/>
      <c r="QA35" s="53"/>
      <c r="QB35" s="53"/>
      <c r="QC35" s="53"/>
      <c r="QD35" s="53"/>
      <c r="QE35" s="53"/>
      <c r="QF35" s="53"/>
      <c r="QG35" s="53"/>
      <c r="QH35" s="53"/>
      <c r="QI35" s="53"/>
      <c r="QJ35" s="53"/>
      <c r="QK35" s="53"/>
      <c r="QL35" s="53"/>
      <c r="QM35" s="53"/>
      <c r="QN35" s="53"/>
      <c r="QO35" s="53"/>
      <c r="QP35" s="53"/>
      <c r="QQ35" s="53"/>
      <c r="QR35" s="53"/>
      <c r="QS35" s="53"/>
      <c r="QT35" s="53"/>
      <c r="QU35" s="53"/>
      <c r="QV35" s="53"/>
      <c r="QW35" s="53"/>
      <c r="QX35" s="53"/>
      <c r="QY35" s="53"/>
      <c r="QZ35" s="53"/>
      <c r="RA35" s="53"/>
      <c r="RB35" s="53"/>
      <c r="RC35" s="53"/>
      <c r="RD35" s="53"/>
      <c r="RE35" s="53"/>
      <c r="RF35" s="53"/>
      <c r="RG35" s="53"/>
      <c r="RH35" s="53"/>
      <c r="RI35" s="53"/>
      <c r="RJ35" s="53"/>
      <c r="RK35" s="53"/>
      <c r="RL35" s="53"/>
      <c r="RM35" s="53"/>
      <c r="RN35" s="53"/>
      <c r="RO35" s="53"/>
      <c r="RP35" s="53"/>
      <c r="RQ35" s="53"/>
      <c r="RR35" s="53"/>
      <c r="RS35" s="53"/>
      <c r="RT35" s="53"/>
      <c r="RU35" s="53"/>
      <c r="RV35" s="53"/>
      <c r="RW35" s="53"/>
      <c r="RX35" s="53"/>
      <c r="RY35" s="53"/>
      <c r="RZ35" s="53"/>
      <c r="SA35" s="53"/>
      <c r="SB35" s="53"/>
      <c r="SC35" s="53"/>
      <c r="SD35" s="53"/>
      <c r="SE35" s="53"/>
      <c r="SF35" s="53"/>
      <c r="SG35" s="53"/>
      <c r="SH35" s="53"/>
      <c r="SI35" s="53"/>
      <c r="SJ35" s="53"/>
      <c r="SK35" s="53"/>
      <c r="SL35" s="53"/>
      <c r="SM35" s="53"/>
      <c r="SN35" s="53"/>
      <c r="SO35" s="53"/>
      <c r="SP35" s="53"/>
      <c r="SQ35" s="53"/>
      <c r="SR35" s="53"/>
      <c r="SS35" s="53"/>
      <c r="ST35" s="53"/>
      <c r="SU35" s="53"/>
      <c r="SV35" s="53"/>
      <c r="SW35" s="53"/>
      <c r="SX35" s="53"/>
      <c r="SY35" s="53"/>
      <c r="SZ35" s="53"/>
    </row>
    <row r="36" spans="6:520" x14ac:dyDescent="0.25">
      <c r="F36" s="40">
        <v>190</v>
      </c>
      <c r="G36" s="41">
        <v>5.6806360000000211</v>
      </c>
      <c r="H36" s="41">
        <f t="shared" si="0"/>
        <v>8.443636000000021</v>
      </c>
      <c r="I36" s="41">
        <v>56.761205000000018</v>
      </c>
      <c r="J36" s="41">
        <v>-4.7287949999999839</v>
      </c>
      <c r="L36" s="17">
        <f t="shared" si="1"/>
        <v>40.790512077294792</v>
      </c>
      <c r="M36" s="17">
        <f t="shared" si="2"/>
        <v>-22.844420289854995</v>
      </c>
      <c r="O36" s="17">
        <f t="shared" si="3"/>
        <v>42.218180000000103</v>
      </c>
      <c r="P36" s="17">
        <f t="shared" si="4"/>
        <v>-23.643974999999919</v>
      </c>
      <c r="R36" s="17">
        <f t="shared" si="5"/>
        <v>42.788768224270754</v>
      </c>
      <c r="S36" s="17">
        <f t="shared" si="6"/>
        <v>-24.714999503483369</v>
      </c>
      <c r="U36" s="17">
        <f t="shared" si="7"/>
        <v>42.752587341772255</v>
      </c>
      <c r="V36" s="17">
        <v>-23.943265822784728</v>
      </c>
      <c r="X36" s="17">
        <f t="shared" si="8"/>
        <v>44.533945147679439</v>
      </c>
      <c r="Y36" s="17">
        <f t="shared" si="9"/>
        <v>-24.940901898734094</v>
      </c>
      <c r="AA36" s="17">
        <f t="shared" si="10"/>
        <v>46.56425471370364</v>
      </c>
      <c r="AB36" s="17">
        <f t="shared" si="11"/>
        <v>-26.077961540370392</v>
      </c>
      <c r="AD36" s="17">
        <f t="shared" si="12"/>
        <v>48.24934857142869</v>
      </c>
      <c r="AE36" s="17">
        <f t="shared" si="13"/>
        <v>-22.844420289854995</v>
      </c>
      <c r="AG36" s="17">
        <f t="shared" si="14"/>
        <v>47.812208380521078</v>
      </c>
      <c r="AH36" s="60">
        <f t="shared" si="15"/>
        <v>-26.776868629671483</v>
      </c>
      <c r="AJ36" s="17">
        <f t="shared" si="16"/>
        <v>51.801447852760859</v>
      </c>
      <c r="AK36" s="17">
        <f t="shared" si="17"/>
        <v>-29.011012269938551</v>
      </c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</row>
    <row r="37" spans="6:520" x14ac:dyDescent="0.25">
      <c r="F37" s="40">
        <v>180</v>
      </c>
      <c r="G37" s="41">
        <v>1.6524369999999919</v>
      </c>
      <c r="H37" s="41">
        <f t="shared" si="0"/>
        <v>4.4154369999999918</v>
      </c>
      <c r="I37" s="41">
        <v>55.538239000000004</v>
      </c>
      <c r="J37" s="41">
        <v>-5.9517609999999976</v>
      </c>
      <c r="L37" s="17">
        <f t="shared" si="1"/>
        <v>21.330613526570009</v>
      </c>
      <c r="M37" s="17">
        <f t="shared" si="2"/>
        <v>-28.752468599033804</v>
      </c>
      <c r="O37" s="17">
        <f t="shared" si="3"/>
        <v>22.077184999999957</v>
      </c>
      <c r="P37" s="17">
        <f t="shared" si="4"/>
        <v>-29.758804999999988</v>
      </c>
      <c r="R37" s="17">
        <f t="shared" si="5"/>
        <v>22.375563134397144</v>
      </c>
      <c r="S37" s="17">
        <f t="shared" si="6"/>
        <v>-31.106819001426821</v>
      </c>
      <c r="U37" s="17">
        <f t="shared" si="7"/>
        <v>22.356643037974642</v>
      </c>
      <c r="V37" s="17">
        <v>-30.135498734177201</v>
      </c>
      <c r="X37" s="17">
        <f t="shared" si="8"/>
        <v>23.288169831223588</v>
      </c>
      <c r="Y37" s="17">
        <f t="shared" si="9"/>
        <v>-31.39114451476792</v>
      </c>
      <c r="AA37" s="17">
        <f t="shared" si="10"/>
        <v>24.349881157869731</v>
      </c>
      <c r="AB37" s="17">
        <f t="shared" si="11"/>
        <v>-32.822271732117144</v>
      </c>
      <c r="AD37" s="17">
        <f t="shared" si="12"/>
        <v>25.231068571428526</v>
      </c>
      <c r="AE37" s="17">
        <f t="shared" si="13"/>
        <v>-28.752468599033804</v>
      </c>
      <c r="AG37" s="17">
        <f t="shared" si="14"/>
        <v>25.002474518686249</v>
      </c>
      <c r="AH37" s="60">
        <f t="shared" si="15"/>
        <v>-33.701930917327282</v>
      </c>
      <c r="AJ37" s="17">
        <f t="shared" si="16"/>
        <v>27.088570552147189</v>
      </c>
      <c r="AK37" s="17">
        <f t="shared" si="17"/>
        <v>-36.513871165644154</v>
      </c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  <c r="IX37" s="53"/>
      <c r="IY37" s="53"/>
      <c r="IZ37" s="53"/>
      <c r="JA37" s="53"/>
      <c r="JB37" s="53"/>
      <c r="JC37" s="53"/>
      <c r="JD37" s="53"/>
      <c r="JE37" s="53"/>
      <c r="JF37" s="53"/>
      <c r="JG37" s="53"/>
      <c r="JH37" s="53"/>
      <c r="JI37" s="53"/>
      <c r="JJ37" s="53"/>
      <c r="JK37" s="53"/>
      <c r="JL37" s="53"/>
      <c r="JM37" s="53"/>
      <c r="JN37" s="53"/>
      <c r="JO37" s="53"/>
      <c r="JP37" s="53"/>
      <c r="JQ37" s="53"/>
      <c r="JR37" s="53"/>
      <c r="JS37" s="53"/>
      <c r="JT37" s="53"/>
      <c r="JU37" s="53"/>
      <c r="JV37" s="53"/>
      <c r="JW37" s="53"/>
      <c r="JX37" s="53"/>
      <c r="JY37" s="53"/>
      <c r="JZ37" s="53"/>
      <c r="KA37" s="53"/>
      <c r="KB37" s="53"/>
      <c r="KC37" s="53"/>
      <c r="KD37" s="53"/>
      <c r="KE37" s="53"/>
      <c r="KF37" s="53"/>
      <c r="KG37" s="53"/>
      <c r="KH37" s="53"/>
      <c r="KI37" s="53"/>
      <c r="KJ37" s="53"/>
      <c r="KK37" s="53"/>
      <c r="KL37" s="53"/>
      <c r="KM37" s="53"/>
      <c r="KN37" s="53"/>
      <c r="KO37" s="53"/>
      <c r="KP37" s="53"/>
      <c r="KQ37" s="53"/>
      <c r="KR37" s="53"/>
      <c r="KS37" s="53"/>
      <c r="KT37" s="53"/>
      <c r="KU37" s="53"/>
      <c r="KV37" s="53"/>
      <c r="KW37" s="53"/>
      <c r="KX37" s="53"/>
      <c r="KY37" s="53"/>
      <c r="KZ37" s="53"/>
      <c r="LA37" s="53"/>
      <c r="LB37" s="53"/>
      <c r="LC37" s="53"/>
      <c r="LD37" s="53"/>
      <c r="LE37" s="53"/>
      <c r="LF37" s="53"/>
      <c r="LG37" s="53"/>
      <c r="LH37" s="53"/>
      <c r="LI37" s="53"/>
      <c r="LJ37" s="53"/>
      <c r="LK37" s="53"/>
      <c r="LL37" s="53"/>
      <c r="LM37" s="53"/>
      <c r="LN37" s="53"/>
      <c r="LO37" s="53"/>
      <c r="LP37" s="53"/>
      <c r="LQ37" s="53"/>
      <c r="LR37" s="53"/>
      <c r="LS37" s="53"/>
      <c r="LT37" s="53"/>
      <c r="LU37" s="53"/>
      <c r="LV37" s="53"/>
      <c r="LW37" s="53"/>
      <c r="LX37" s="53"/>
      <c r="LY37" s="53"/>
      <c r="LZ37" s="53"/>
      <c r="MA37" s="53"/>
      <c r="MB37" s="53"/>
      <c r="MC37" s="53"/>
      <c r="MD37" s="53"/>
      <c r="ME37" s="53"/>
      <c r="MF37" s="53"/>
      <c r="MG37" s="53"/>
      <c r="MH37" s="53"/>
      <c r="MI37" s="53"/>
      <c r="MJ37" s="53"/>
      <c r="MK37" s="53"/>
      <c r="ML37" s="53"/>
      <c r="MM37" s="53"/>
      <c r="MN37" s="53"/>
      <c r="MO37" s="53"/>
      <c r="MP37" s="53"/>
      <c r="MQ37" s="53"/>
      <c r="MR37" s="53"/>
      <c r="MS37" s="53"/>
      <c r="MT37" s="53"/>
      <c r="MU37" s="53"/>
      <c r="MV37" s="53"/>
      <c r="MW37" s="53"/>
      <c r="MX37" s="53"/>
      <c r="MY37" s="53"/>
      <c r="MZ37" s="53"/>
      <c r="NA37" s="53"/>
      <c r="NB37" s="53"/>
      <c r="NC37" s="53"/>
      <c r="ND37" s="53"/>
      <c r="NE37" s="53"/>
      <c r="NF37" s="53"/>
      <c r="NG37" s="53"/>
      <c r="NH37" s="53"/>
      <c r="NI37" s="53"/>
      <c r="NJ37" s="53"/>
      <c r="NK37" s="53"/>
      <c r="NL37" s="53"/>
      <c r="NM37" s="53"/>
      <c r="NN37" s="53"/>
      <c r="NO37" s="53"/>
      <c r="NP37" s="53"/>
      <c r="NQ37" s="53"/>
      <c r="NR37" s="53"/>
      <c r="NS37" s="53"/>
      <c r="NT37" s="53"/>
      <c r="NU37" s="53"/>
      <c r="NV37" s="53"/>
      <c r="NW37" s="53"/>
      <c r="NX37" s="53"/>
      <c r="NY37" s="53"/>
      <c r="NZ37" s="53"/>
      <c r="OA37" s="53"/>
      <c r="OB37" s="53"/>
      <c r="OC37" s="53"/>
      <c r="OD37" s="53"/>
      <c r="OE37" s="53"/>
      <c r="OF37" s="53"/>
      <c r="OG37" s="53"/>
      <c r="OH37" s="53"/>
      <c r="OI37" s="53"/>
      <c r="OJ37" s="53"/>
      <c r="OK37" s="53"/>
      <c r="OL37" s="53"/>
      <c r="OM37" s="53"/>
      <c r="ON37" s="53"/>
      <c r="OO37" s="53"/>
      <c r="OP37" s="53"/>
      <c r="OQ37" s="53"/>
      <c r="OR37" s="53"/>
      <c r="OS37" s="53"/>
      <c r="OT37" s="53"/>
      <c r="OU37" s="53"/>
      <c r="OV37" s="53"/>
      <c r="OW37" s="53"/>
      <c r="OX37" s="53"/>
      <c r="OY37" s="53"/>
      <c r="OZ37" s="53"/>
      <c r="PA37" s="53"/>
      <c r="PB37" s="53"/>
      <c r="PC37" s="53"/>
      <c r="PD37" s="53"/>
      <c r="PE37" s="53"/>
      <c r="PF37" s="53"/>
      <c r="PG37" s="53"/>
      <c r="PH37" s="53"/>
      <c r="PI37" s="53"/>
      <c r="PJ37" s="53"/>
      <c r="PK37" s="53"/>
      <c r="PL37" s="53"/>
      <c r="PM37" s="53"/>
      <c r="PN37" s="53"/>
      <c r="PO37" s="53"/>
      <c r="PP37" s="53"/>
      <c r="PQ37" s="53"/>
      <c r="PR37" s="53"/>
      <c r="PS37" s="53"/>
      <c r="PT37" s="53"/>
      <c r="PU37" s="53"/>
      <c r="PV37" s="53"/>
      <c r="PW37" s="53"/>
      <c r="PX37" s="53"/>
      <c r="PY37" s="53"/>
      <c r="PZ37" s="53"/>
      <c r="QA37" s="53"/>
      <c r="QB37" s="53"/>
      <c r="QC37" s="53"/>
      <c r="QD37" s="53"/>
      <c r="QE37" s="53"/>
      <c r="QF37" s="53"/>
      <c r="QG37" s="53"/>
      <c r="QH37" s="53"/>
      <c r="QI37" s="53"/>
      <c r="QJ37" s="53"/>
      <c r="QK37" s="53"/>
      <c r="QL37" s="53"/>
      <c r="QM37" s="53"/>
      <c r="QN37" s="53"/>
      <c r="QO37" s="53"/>
      <c r="QP37" s="53"/>
      <c r="QQ37" s="53"/>
      <c r="QR37" s="53"/>
      <c r="QS37" s="53"/>
      <c r="QT37" s="53"/>
      <c r="QU37" s="53"/>
      <c r="QV37" s="53"/>
      <c r="QW37" s="53"/>
      <c r="QX37" s="53"/>
      <c r="QY37" s="53"/>
      <c r="QZ37" s="53"/>
      <c r="RA37" s="53"/>
      <c r="RB37" s="53"/>
      <c r="RC37" s="53"/>
      <c r="RD37" s="53"/>
      <c r="RE37" s="53"/>
      <c r="RF37" s="53"/>
      <c r="RG37" s="53"/>
      <c r="RH37" s="53"/>
      <c r="RI37" s="53"/>
      <c r="RJ37" s="53"/>
      <c r="RK37" s="53"/>
      <c r="RL37" s="53"/>
      <c r="RM37" s="53"/>
      <c r="RN37" s="53"/>
      <c r="RO37" s="53"/>
      <c r="RP37" s="53"/>
      <c r="RQ37" s="53"/>
      <c r="RR37" s="53"/>
      <c r="RS37" s="53"/>
      <c r="RT37" s="53"/>
      <c r="RU37" s="53"/>
      <c r="RV37" s="53"/>
      <c r="RW37" s="53"/>
      <c r="RX37" s="53"/>
      <c r="RY37" s="53"/>
      <c r="RZ37" s="53"/>
      <c r="SA37" s="53"/>
      <c r="SB37" s="53"/>
      <c r="SC37" s="53"/>
      <c r="SD37" s="53"/>
      <c r="SE37" s="53"/>
      <c r="SF37" s="53"/>
      <c r="SG37" s="53"/>
      <c r="SH37" s="53"/>
      <c r="SI37" s="53"/>
      <c r="SJ37" s="53"/>
      <c r="SK37" s="53"/>
      <c r="SL37" s="53"/>
      <c r="SM37" s="53"/>
      <c r="SN37" s="53"/>
      <c r="SO37" s="53"/>
      <c r="SP37" s="53"/>
      <c r="SQ37" s="53"/>
      <c r="SR37" s="53"/>
      <c r="SS37" s="53"/>
      <c r="ST37" s="53"/>
      <c r="SU37" s="53"/>
      <c r="SV37" s="53"/>
      <c r="SW37" s="53"/>
      <c r="SX37" s="53"/>
      <c r="SY37" s="53"/>
      <c r="SZ37" s="53"/>
    </row>
    <row r="38" spans="6:520" x14ac:dyDescent="0.25">
      <c r="F38" s="40">
        <v>170</v>
      </c>
      <c r="G38" s="41">
        <v>18.147340999999983</v>
      </c>
      <c r="H38" s="41">
        <f t="shared" si="0"/>
        <v>20.910340999999981</v>
      </c>
      <c r="I38" s="41">
        <v>69.282453000000004</v>
      </c>
      <c r="J38" s="41">
        <v>7.7924530000000019</v>
      </c>
      <c r="L38" s="17">
        <f t="shared" si="1"/>
        <v>101.01614009661827</v>
      </c>
      <c r="M38" s="17">
        <f t="shared" si="2"/>
        <v>37.644700483091796</v>
      </c>
      <c r="O38" s="17">
        <f t="shared" si="3"/>
        <v>104.55170499999991</v>
      </c>
      <c r="P38" s="17">
        <f t="shared" si="4"/>
        <v>38.962265000000009</v>
      </c>
      <c r="R38" s="17">
        <f t="shared" si="5"/>
        <v>105.96474487287975</v>
      </c>
      <c r="S38" s="17">
        <f t="shared" si="6"/>
        <v>40.727177225047441</v>
      </c>
      <c r="U38" s="17">
        <f t="shared" si="7"/>
        <v>105.87514430379737</v>
      </c>
      <c r="V38" s="17">
        <v>39.455458227848105</v>
      </c>
      <c r="X38" s="17">
        <f t="shared" si="8"/>
        <v>110.28660864978895</v>
      </c>
      <c r="Y38" s="17">
        <f t="shared" si="9"/>
        <v>41.099435654008445</v>
      </c>
      <c r="AA38" s="17">
        <f t="shared" si="10"/>
        <v>115.31459249005962</v>
      </c>
      <c r="AB38" s="17">
        <f t="shared" si="11"/>
        <v>42.973165391848156</v>
      </c>
      <c r="AD38" s="17">
        <f t="shared" si="12"/>
        <v>119.48766285714275</v>
      </c>
      <c r="AE38" s="17">
        <f t="shared" si="13"/>
        <v>37.644700483091796</v>
      </c>
      <c r="AG38" s="17">
        <f t="shared" si="14"/>
        <v>118.4051019252547</v>
      </c>
      <c r="AH38" s="60">
        <f t="shared" si="15"/>
        <v>44.124875424688575</v>
      </c>
      <c r="AJ38" s="17">
        <f t="shared" si="16"/>
        <v>128.28430061349684</v>
      </c>
      <c r="AK38" s="17">
        <f t="shared" si="17"/>
        <v>47.806460122699399</v>
      </c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</row>
    <row r="39" spans="6:520" x14ac:dyDescent="0.25">
      <c r="F39" s="40">
        <v>160</v>
      </c>
      <c r="G39" s="41">
        <v>32.725333999999989</v>
      </c>
      <c r="H39" s="41">
        <f t="shared" si="0"/>
        <v>35.488333999999988</v>
      </c>
      <c r="I39" s="41">
        <v>77.414276999999984</v>
      </c>
      <c r="J39" s="41">
        <v>15.924276999999982</v>
      </c>
      <c r="L39" s="17">
        <f t="shared" si="1"/>
        <v>171.44122705314004</v>
      </c>
      <c r="M39" s="17">
        <f t="shared" si="2"/>
        <v>76.928874396135171</v>
      </c>
      <c r="O39" s="17">
        <f t="shared" si="3"/>
        <v>177.44166999999993</v>
      </c>
      <c r="P39" s="17">
        <f t="shared" si="4"/>
        <v>79.621384999999904</v>
      </c>
      <c r="R39" s="17">
        <f t="shared" si="5"/>
        <v>179.83983418890904</v>
      </c>
      <c r="S39" s="17">
        <f t="shared" si="6"/>
        <v>83.228073568072318</v>
      </c>
      <c r="U39" s="17">
        <f t="shared" si="7"/>
        <v>179.68776708860753</v>
      </c>
      <c r="V39" s="17">
        <v>80.629250632911308</v>
      </c>
      <c r="X39" s="17">
        <f t="shared" si="8"/>
        <v>187.17475738396618</v>
      </c>
      <c r="Y39" s="17">
        <f t="shared" si="9"/>
        <v>83.988802742615945</v>
      </c>
      <c r="AA39" s="17">
        <f t="shared" si="10"/>
        <v>195.7080840222132</v>
      </c>
      <c r="AB39" s="17">
        <f t="shared" si="11"/>
        <v>87.817865474017324</v>
      </c>
      <c r="AD39" s="17">
        <f t="shared" si="12"/>
        <v>202.79047999999995</v>
      </c>
      <c r="AE39" s="17">
        <f t="shared" si="13"/>
        <v>76.928874396135171</v>
      </c>
      <c r="AG39" s="17">
        <f t="shared" si="14"/>
        <v>200.95319365798409</v>
      </c>
      <c r="AH39" s="60">
        <f t="shared" si="15"/>
        <v>90.171443941109743</v>
      </c>
      <c r="AJ39" s="17">
        <f t="shared" si="16"/>
        <v>217.71984049079748</v>
      </c>
      <c r="AK39" s="17">
        <f t="shared" si="17"/>
        <v>97.69495092024529</v>
      </c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</row>
    <row r="40" spans="6:520" x14ac:dyDescent="0.25">
      <c r="F40" s="40">
        <v>150</v>
      </c>
      <c r="G40" s="41">
        <v>24.291192000000009</v>
      </c>
      <c r="H40" s="41">
        <f t="shared" si="0"/>
        <v>27.054192000000008</v>
      </c>
      <c r="I40" s="41">
        <v>71.809445999999994</v>
      </c>
      <c r="J40" s="41">
        <v>10.319445999999992</v>
      </c>
      <c r="L40" s="17">
        <f t="shared" si="1"/>
        <v>130.69657971014499</v>
      </c>
      <c r="M40" s="17">
        <f t="shared" si="2"/>
        <v>49.852396135265657</v>
      </c>
      <c r="O40" s="17">
        <f t="shared" si="3"/>
        <v>135.27096000000006</v>
      </c>
      <c r="P40" s="17">
        <f t="shared" si="4"/>
        <v>51.597229999999961</v>
      </c>
      <c r="R40" s="17">
        <f t="shared" si="5"/>
        <v>137.09917753239449</v>
      </c>
      <c r="S40" s="17">
        <f t="shared" si="6"/>
        <v>53.934480722091813</v>
      </c>
      <c r="U40" s="17">
        <f t="shared" si="7"/>
        <v>136.98325063291142</v>
      </c>
      <c r="V40" s="17">
        <v>52.250359493670842</v>
      </c>
      <c r="X40" s="17">
        <f t="shared" si="8"/>
        <v>142.69088607594941</v>
      </c>
      <c r="Y40" s="17">
        <f t="shared" si="9"/>
        <v>54.427457805907132</v>
      </c>
      <c r="AA40" s="17">
        <f t="shared" si="10"/>
        <v>149.19618602240081</v>
      </c>
      <c r="AB40" s="17">
        <f t="shared" si="11"/>
        <v>56.908814170614242</v>
      </c>
      <c r="AD40" s="17">
        <f t="shared" si="12"/>
        <v>154.59538285714288</v>
      </c>
      <c r="AE40" s="17">
        <f t="shared" si="13"/>
        <v>49.852396135265657</v>
      </c>
      <c r="AG40" s="17">
        <f t="shared" si="14"/>
        <v>153.19474518686303</v>
      </c>
      <c r="AH40" s="60">
        <f t="shared" si="15"/>
        <v>58.434009060022603</v>
      </c>
      <c r="AJ40" s="17">
        <f t="shared" si="16"/>
        <v>165.97663803680987</v>
      </c>
      <c r="AK40" s="17">
        <f t="shared" si="17"/>
        <v>63.309484662576644</v>
      </c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</row>
    <row r="41" spans="6:520" x14ac:dyDescent="0.25">
      <c r="F41" s="40">
        <v>140</v>
      </c>
      <c r="G41" s="41">
        <v>20.117159000000001</v>
      </c>
      <c r="H41" s="41">
        <f t="shared" si="0"/>
        <v>22.880158999999999</v>
      </c>
      <c r="I41" s="41">
        <v>69.619580999999997</v>
      </c>
      <c r="J41" s="41">
        <v>8.1295809999999946</v>
      </c>
      <c r="L41" s="17">
        <f t="shared" si="1"/>
        <v>110.53216908212559</v>
      </c>
      <c r="M41" s="17">
        <f t="shared" si="2"/>
        <v>39.273338164251179</v>
      </c>
      <c r="O41" s="17">
        <f t="shared" si="3"/>
        <v>114.400795</v>
      </c>
      <c r="P41" s="17">
        <f t="shared" si="4"/>
        <v>40.647904999999973</v>
      </c>
      <c r="R41" s="17">
        <f t="shared" si="5"/>
        <v>115.94694754551949</v>
      </c>
      <c r="S41" s="17">
        <f t="shared" si="6"/>
        <v>42.489173326085904</v>
      </c>
      <c r="U41" s="17">
        <f t="shared" si="7"/>
        <v>115.84890632911392</v>
      </c>
      <c r="V41" s="17">
        <v>41.16243544303795</v>
      </c>
      <c r="X41" s="17">
        <f t="shared" si="8"/>
        <v>120.67594409282701</v>
      </c>
      <c r="Y41" s="17">
        <f t="shared" si="9"/>
        <v>42.877536919831201</v>
      </c>
      <c r="AA41" s="17">
        <f t="shared" si="10"/>
        <v>126.17757937055029</v>
      </c>
      <c r="AB41" s="17">
        <f t="shared" si="11"/>
        <v>44.832330574137053</v>
      </c>
      <c r="AD41" s="17">
        <f t="shared" si="12"/>
        <v>130.7437657142857</v>
      </c>
      <c r="AE41" s="17">
        <f t="shared" si="13"/>
        <v>39.273338164251179</v>
      </c>
      <c r="AG41" s="17">
        <f t="shared" si="14"/>
        <v>129.55922423556061</v>
      </c>
      <c r="AH41" s="60">
        <f t="shared" si="15"/>
        <v>46.033867497168714</v>
      </c>
      <c r="AJ41" s="17">
        <f t="shared" si="16"/>
        <v>140.36907361963188</v>
      </c>
      <c r="AK41" s="17">
        <f t="shared" si="17"/>
        <v>49.874730061349659</v>
      </c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</row>
    <row r="42" spans="6:520" x14ac:dyDescent="0.25">
      <c r="F42" s="40">
        <v>130</v>
      </c>
      <c r="G42" s="41">
        <v>25.209254000000001</v>
      </c>
      <c r="H42" s="41">
        <f t="shared" si="0"/>
        <v>27.972254</v>
      </c>
      <c r="I42" s="41">
        <v>81.481964999999988</v>
      </c>
      <c r="J42" s="41">
        <v>19.991964999999986</v>
      </c>
      <c r="L42" s="17">
        <f t="shared" si="1"/>
        <v>135.13166183574879</v>
      </c>
      <c r="M42" s="17">
        <f t="shared" si="2"/>
        <v>96.579541062801866</v>
      </c>
      <c r="O42" s="17">
        <f t="shared" si="3"/>
        <v>139.86127000000002</v>
      </c>
      <c r="P42" s="17">
        <f t="shared" si="4"/>
        <v>99.959824999999938</v>
      </c>
      <c r="R42" s="17">
        <f t="shared" si="5"/>
        <v>141.75152660730848</v>
      </c>
      <c r="S42" s="17">
        <f t="shared" si="6"/>
        <v>104.48780398572116</v>
      </c>
      <c r="U42" s="17">
        <f t="shared" si="7"/>
        <v>141.63166582278481</v>
      </c>
      <c r="V42" s="17">
        <v>101.22513924050627</v>
      </c>
      <c r="X42" s="17">
        <f t="shared" si="8"/>
        <v>147.53298523206752</v>
      </c>
      <c r="Y42" s="17">
        <f t="shared" si="9"/>
        <v>105.44285337552736</v>
      </c>
      <c r="AA42" s="17">
        <f t="shared" si="10"/>
        <v>154.25903724087729</v>
      </c>
      <c r="AB42" s="17">
        <f t="shared" si="11"/>
        <v>110.25000965075296</v>
      </c>
      <c r="AD42" s="17">
        <f t="shared" si="12"/>
        <v>159.84145142857142</v>
      </c>
      <c r="AE42" s="17">
        <f t="shared" si="13"/>
        <v>96.579541062801866</v>
      </c>
      <c r="AG42" s="17">
        <f t="shared" si="14"/>
        <v>158.39328425821066</v>
      </c>
      <c r="AH42" s="60">
        <f t="shared" si="15"/>
        <v>113.20478482446198</v>
      </c>
      <c r="AJ42" s="17">
        <f t="shared" si="16"/>
        <v>171.60892024539879</v>
      </c>
      <c r="AK42" s="17">
        <f t="shared" si="17"/>
        <v>122.65009202453979</v>
      </c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</row>
    <row r="43" spans="6:520" x14ac:dyDescent="0.25">
      <c r="F43" s="40">
        <v>120</v>
      </c>
      <c r="G43" s="41">
        <v>34.459622999999993</v>
      </c>
      <c r="H43" s="41">
        <f t="shared" si="0"/>
        <v>37.222622999999992</v>
      </c>
      <c r="I43" s="41">
        <v>90.200614000000002</v>
      </c>
      <c r="J43" s="41">
        <v>28.710614</v>
      </c>
      <c r="L43" s="17">
        <f t="shared" si="1"/>
        <v>179.81943478260865</v>
      </c>
      <c r="M43" s="17">
        <f t="shared" si="2"/>
        <v>138.69861835748793</v>
      </c>
      <c r="O43" s="17">
        <f t="shared" si="3"/>
        <v>186.11311499999996</v>
      </c>
      <c r="P43" s="17">
        <f t="shared" si="4"/>
        <v>143.55306999999999</v>
      </c>
      <c r="R43" s="17">
        <f t="shared" si="5"/>
        <v>188.62847572377652</v>
      </c>
      <c r="S43" s="17">
        <f t="shared" si="6"/>
        <v>150.05573528873745</v>
      </c>
      <c r="U43" s="17">
        <f t="shared" si="7"/>
        <v>188.46897721518982</v>
      </c>
      <c r="V43" s="17">
        <v>145.37019746835441</v>
      </c>
      <c r="X43" s="17">
        <f t="shared" si="8"/>
        <v>196.32185126582274</v>
      </c>
      <c r="Y43" s="17">
        <f t="shared" si="9"/>
        <v>151.42728902953587</v>
      </c>
      <c r="AA43" s="17">
        <f t="shared" si="10"/>
        <v>205.27219535330025</v>
      </c>
      <c r="AB43" s="17">
        <f t="shared" si="11"/>
        <v>158.33088296118191</v>
      </c>
      <c r="AD43" s="17">
        <f t="shared" si="12"/>
        <v>212.70070285714283</v>
      </c>
      <c r="AE43" s="17">
        <f t="shared" si="13"/>
        <v>138.69861835748793</v>
      </c>
      <c r="AG43" s="17">
        <f t="shared" si="14"/>
        <v>210.77362967157416</v>
      </c>
      <c r="AH43" s="60">
        <f t="shared" si="15"/>
        <v>162.57425821064552</v>
      </c>
      <c r="AJ43" s="17">
        <f t="shared" si="16"/>
        <v>228.35965030674839</v>
      </c>
      <c r="AK43" s="17">
        <f t="shared" si="17"/>
        <v>176.138736196319</v>
      </c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</row>
    <row r="44" spans="6:520" x14ac:dyDescent="0.25">
      <c r="F44" s="40">
        <v>110</v>
      </c>
      <c r="G44" s="41">
        <v>24.983149999999995</v>
      </c>
      <c r="H44" s="41">
        <f t="shared" si="0"/>
        <v>27.746149999999993</v>
      </c>
      <c r="I44" s="41">
        <v>83.517685</v>
      </c>
      <c r="J44" s="41">
        <v>22.027684999999998</v>
      </c>
      <c r="L44" s="17">
        <f t="shared" si="1"/>
        <v>134.03937198067632</v>
      </c>
      <c r="M44" s="17">
        <f t="shared" si="2"/>
        <v>106.41393719806761</v>
      </c>
      <c r="O44" s="17">
        <f t="shared" si="3"/>
        <v>138.73074999999997</v>
      </c>
      <c r="P44" s="17">
        <f t="shared" si="4"/>
        <v>110.13842499999998</v>
      </c>
      <c r="R44" s="17">
        <f t="shared" si="5"/>
        <v>140.60572737453944</v>
      </c>
      <c r="S44" s="17">
        <f t="shared" si="6"/>
        <v>115.12747408967611</v>
      </c>
      <c r="U44" s="17">
        <f t="shared" si="7"/>
        <v>140.48683544303793</v>
      </c>
      <c r="V44" s="17">
        <v>111.532582278481</v>
      </c>
      <c r="X44" s="17">
        <f t="shared" si="8"/>
        <v>146.34045358649786</v>
      </c>
      <c r="Y44" s="17">
        <f t="shared" si="9"/>
        <v>116.17977320675105</v>
      </c>
      <c r="AA44" s="17">
        <f t="shared" si="10"/>
        <v>153.01213788995932</v>
      </c>
      <c r="AB44" s="17">
        <f t="shared" si="11"/>
        <v>121.47642734637378</v>
      </c>
      <c r="AD44" s="17">
        <f t="shared" si="12"/>
        <v>158.54942857142854</v>
      </c>
      <c r="AE44" s="17">
        <f t="shared" si="13"/>
        <v>106.41393719806761</v>
      </c>
      <c r="AG44" s="17">
        <f t="shared" si="14"/>
        <v>157.11296715741784</v>
      </c>
      <c r="AH44" s="60">
        <f t="shared" si="15"/>
        <v>124.73207814269536</v>
      </c>
      <c r="AJ44" s="17">
        <f t="shared" si="16"/>
        <v>170.22177914110426</v>
      </c>
      <c r="AK44" s="17">
        <f t="shared" si="17"/>
        <v>135.13917177914109</v>
      </c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</row>
    <row r="45" spans="6:520" x14ac:dyDescent="0.25">
      <c r="F45" s="40">
        <v>100</v>
      </c>
      <c r="G45" s="41">
        <v>34.822382000000005</v>
      </c>
      <c r="H45" s="41">
        <f t="shared" si="0"/>
        <v>37.585382000000003</v>
      </c>
      <c r="I45" s="41">
        <v>94.879016000000007</v>
      </c>
      <c r="J45" s="41">
        <v>33.389016000000005</v>
      </c>
      <c r="L45" s="17">
        <f t="shared" si="1"/>
        <v>181.57189371980678</v>
      </c>
      <c r="M45" s="17">
        <f t="shared" si="2"/>
        <v>161.29959420289859</v>
      </c>
      <c r="O45" s="17">
        <f t="shared" si="3"/>
        <v>187.92690999999999</v>
      </c>
      <c r="P45" s="17">
        <f t="shared" si="4"/>
        <v>166.94508000000002</v>
      </c>
      <c r="R45" s="17">
        <f t="shared" si="5"/>
        <v>190.46678457227125</v>
      </c>
      <c r="S45" s="17">
        <f t="shared" si="6"/>
        <v>174.50735628459284</v>
      </c>
      <c r="U45" s="17">
        <f t="shared" si="7"/>
        <v>190.30573164556964</v>
      </c>
      <c r="V45" s="17">
        <v>169.0583088607595</v>
      </c>
      <c r="X45" s="17">
        <f t="shared" si="8"/>
        <v>198.23513713080172</v>
      </c>
      <c r="Y45" s="17">
        <f t="shared" si="9"/>
        <v>176.10240506329117</v>
      </c>
      <c r="AA45" s="17">
        <f t="shared" si="10"/>
        <v>207.27270822189013</v>
      </c>
      <c r="AB45" s="17">
        <f t="shared" si="11"/>
        <v>184.13094141717175</v>
      </c>
      <c r="AD45" s="17">
        <f t="shared" si="12"/>
        <v>214.77361142857143</v>
      </c>
      <c r="AE45" s="17">
        <f t="shared" si="13"/>
        <v>161.29959420289859</v>
      </c>
      <c r="AG45" s="17">
        <f t="shared" si="14"/>
        <v>212.82775764439413</v>
      </c>
      <c r="AH45" s="60">
        <f t="shared" si="15"/>
        <v>189.06577576443945</v>
      </c>
      <c r="AJ45" s="17">
        <f t="shared" si="16"/>
        <v>230.58516564417181</v>
      </c>
      <c r="AK45" s="17">
        <f t="shared" si="17"/>
        <v>204.84058895705525</v>
      </c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</row>
    <row r="46" spans="6:520" x14ac:dyDescent="0.25">
      <c r="F46" s="40">
        <v>90</v>
      </c>
      <c r="G46" s="41">
        <v>34.676927000000006</v>
      </c>
      <c r="H46" s="41">
        <f t="shared" si="0"/>
        <v>37.439927000000004</v>
      </c>
      <c r="I46" s="41">
        <v>89.792787000000004</v>
      </c>
      <c r="J46" s="41">
        <v>28.302787000000002</v>
      </c>
      <c r="L46" s="17">
        <f t="shared" si="1"/>
        <v>180.8692125603865</v>
      </c>
      <c r="M46" s="17">
        <f t="shared" si="2"/>
        <v>136.72843961352658</v>
      </c>
      <c r="O46" s="17">
        <f t="shared" si="3"/>
        <v>187.19963500000003</v>
      </c>
      <c r="P46" s="17">
        <f t="shared" si="4"/>
        <v>141.513935</v>
      </c>
      <c r="R46" s="17">
        <f t="shared" si="5"/>
        <v>189.72968028662211</v>
      </c>
      <c r="S46" s="17">
        <f t="shared" si="6"/>
        <v>147.92423157531633</v>
      </c>
      <c r="U46" s="17">
        <f t="shared" si="7"/>
        <v>189.56925063291141</v>
      </c>
      <c r="V46" s="17">
        <v>143.30525063291142</v>
      </c>
      <c r="X46" s="17">
        <f t="shared" si="8"/>
        <v>197.46796940928274</v>
      </c>
      <c r="Y46" s="17">
        <f t="shared" si="9"/>
        <v>149.27630274261605</v>
      </c>
      <c r="AA46" s="17">
        <f t="shared" si="10"/>
        <v>206.47056520324489</v>
      </c>
      <c r="AB46" s="17">
        <f t="shared" si="11"/>
        <v>156.08183287101633</v>
      </c>
      <c r="AD46" s="17">
        <f t="shared" si="12"/>
        <v>213.94244</v>
      </c>
      <c r="AE46" s="17">
        <f t="shared" si="13"/>
        <v>136.72843961352658</v>
      </c>
      <c r="AG46" s="17">
        <f t="shared" si="14"/>
        <v>212.00411664779165</v>
      </c>
      <c r="AH46" s="60">
        <f t="shared" si="15"/>
        <v>160.26493204983015</v>
      </c>
      <c r="AJ46" s="17">
        <f t="shared" si="16"/>
        <v>229.69280368098163</v>
      </c>
      <c r="AK46" s="17">
        <f t="shared" si="17"/>
        <v>173.63673006134971</v>
      </c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</row>
    <row r="47" spans="6:520" x14ac:dyDescent="0.25">
      <c r="F47" s="40">
        <v>80</v>
      </c>
      <c r="G47" s="41">
        <v>47.306579999999997</v>
      </c>
      <c r="H47" s="41">
        <f t="shared" si="0"/>
        <v>50.069579999999995</v>
      </c>
      <c r="I47" s="41">
        <v>105.47378499999999</v>
      </c>
      <c r="J47" s="41">
        <v>43.98378499999999</v>
      </c>
      <c r="L47" s="17">
        <f t="shared" si="1"/>
        <v>241.88202898550722</v>
      </c>
      <c r="M47" s="17">
        <f t="shared" si="2"/>
        <v>212.48205314009658</v>
      </c>
      <c r="O47" s="17">
        <f t="shared" si="3"/>
        <v>250.34789999999995</v>
      </c>
      <c r="P47" s="17">
        <f t="shared" si="4"/>
        <v>219.91892499999997</v>
      </c>
      <c r="R47" s="17">
        <f t="shared" si="5"/>
        <v>253.73140833008162</v>
      </c>
      <c r="S47" s="17">
        <f t="shared" si="6"/>
        <v>229.88080989688132</v>
      </c>
      <c r="U47" s="17">
        <f t="shared" si="7"/>
        <v>253.51686075949365</v>
      </c>
      <c r="V47" s="17">
        <v>222.70270886075943</v>
      </c>
      <c r="X47" s="17">
        <f t="shared" si="8"/>
        <v>264.0800632911392</v>
      </c>
      <c r="Y47" s="17">
        <f t="shared" si="9"/>
        <v>231.98198839662442</v>
      </c>
      <c r="AA47" s="17">
        <f t="shared" si="10"/>
        <v>276.11951492557893</v>
      </c>
      <c r="AB47" s="17">
        <f t="shared" si="11"/>
        <v>242.55808374647742</v>
      </c>
      <c r="AD47" s="17">
        <f t="shared" si="12"/>
        <v>286.11188571428568</v>
      </c>
      <c r="AE47" s="17">
        <f t="shared" si="13"/>
        <v>212.48205314009658</v>
      </c>
      <c r="AG47" s="17">
        <f t="shared" si="14"/>
        <v>283.51970554926385</v>
      </c>
      <c r="AH47" s="60">
        <f t="shared" si="15"/>
        <v>249.058805209513</v>
      </c>
      <c r="AJ47" s="17">
        <f t="shared" si="16"/>
        <v>307.1753374233129</v>
      </c>
      <c r="AK47" s="17">
        <f t="shared" si="17"/>
        <v>269.839171779141</v>
      </c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</row>
    <row r="48" spans="6:520" x14ac:dyDescent="0.25">
      <c r="F48" s="40">
        <v>70</v>
      </c>
      <c r="G48" s="41">
        <v>21.756988000000007</v>
      </c>
      <c r="H48" s="41">
        <f t="shared" si="0"/>
        <v>24.519988000000005</v>
      </c>
      <c r="I48" s="41">
        <v>78.088823000000019</v>
      </c>
      <c r="J48" s="41">
        <v>16.598823000000017</v>
      </c>
      <c r="L48" s="17">
        <f t="shared" si="1"/>
        <v>118.45404830917877</v>
      </c>
      <c r="M48" s="17">
        <f t="shared" si="2"/>
        <v>80.187550724637759</v>
      </c>
      <c r="O48" s="17">
        <f t="shared" si="3"/>
        <v>122.59994000000002</v>
      </c>
      <c r="P48" s="17">
        <f t="shared" si="4"/>
        <v>82.994115000000093</v>
      </c>
      <c r="R48" s="17">
        <f t="shared" si="5"/>
        <v>124.25690583936799</v>
      </c>
      <c r="S48" s="17">
        <f t="shared" si="6"/>
        <v>86.753581452232581</v>
      </c>
      <c r="U48" s="17">
        <f t="shared" si="7"/>
        <v>124.15183797468357</v>
      </c>
      <c r="V48" s="17">
        <v>84.044673417721611</v>
      </c>
      <c r="X48" s="17">
        <f t="shared" si="8"/>
        <v>129.32483122362873</v>
      </c>
      <c r="Y48" s="17">
        <f t="shared" si="9"/>
        <v>87.546534810126673</v>
      </c>
      <c r="AA48" s="17">
        <f t="shared" si="10"/>
        <v>135.22077062641662</v>
      </c>
      <c r="AB48" s="17">
        <f t="shared" si="11"/>
        <v>91.537795106241106</v>
      </c>
      <c r="AD48" s="17">
        <f t="shared" si="12"/>
        <v>140.11421714285717</v>
      </c>
      <c r="AE48" s="17">
        <f t="shared" si="13"/>
        <v>80.187550724637759</v>
      </c>
      <c r="AG48" s="17">
        <f t="shared" si="14"/>
        <v>138.84477916194794</v>
      </c>
      <c r="AH48" s="60">
        <f t="shared" si="15"/>
        <v>93.99107021517564</v>
      </c>
      <c r="AJ48" s="17">
        <f t="shared" si="16"/>
        <v>150.42937423312884</v>
      </c>
      <c r="AK48" s="17">
        <f t="shared" si="17"/>
        <v>101.83326993865042</v>
      </c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</row>
    <row r="49" spans="6:520" x14ac:dyDescent="0.25">
      <c r="F49" s="40">
        <v>60</v>
      </c>
      <c r="G49" s="41">
        <v>12.182511000000005</v>
      </c>
      <c r="H49" s="41">
        <f t="shared" si="0"/>
        <v>14.945511000000005</v>
      </c>
      <c r="I49" s="41">
        <v>74.087453000000011</v>
      </c>
      <c r="J49" s="41">
        <v>12.597453000000009</v>
      </c>
      <c r="L49" s="17">
        <f t="shared" si="1"/>
        <v>72.200536231884072</v>
      </c>
      <c r="M49" s="17">
        <f t="shared" si="2"/>
        <v>60.857260869565259</v>
      </c>
      <c r="O49" s="17">
        <f t="shared" si="3"/>
        <v>74.727555000000024</v>
      </c>
      <c r="P49" s="17">
        <f t="shared" si="4"/>
        <v>62.987265000000043</v>
      </c>
      <c r="R49" s="17">
        <f t="shared" si="5"/>
        <v>75.737514759315502</v>
      </c>
      <c r="S49" s="17">
        <f t="shared" si="6"/>
        <v>65.840461394532085</v>
      </c>
      <c r="U49" s="17">
        <f t="shared" si="7"/>
        <v>75.673473417721539</v>
      </c>
      <c r="V49" s="17">
        <v>63.784572151898786</v>
      </c>
      <c r="X49" s="17">
        <f t="shared" si="8"/>
        <v>78.826534810126603</v>
      </c>
      <c r="Y49" s="17">
        <f t="shared" si="9"/>
        <v>66.442262658227889</v>
      </c>
      <c r="AA49" s="17">
        <f t="shared" si="10"/>
        <v>82.420248934281148</v>
      </c>
      <c r="AB49" s="17">
        <f t="shared" si="11"/>
        <v>69.471375866499798</v>
      </c>
      <c r="AD49" s="17">
        <f t="shared" si="12"/>
        <v>85.402920000000037</v>
      </c>
      <c r="AE49" s="17">
        <f t="shared" si="13"/>
        <v>60.857260869565259</v>
      </c>
      <c r="AG49" s="17">
        <f t="shared" si="14"/>
        <v>84.62916761041906</v>
      </c>
      <c r="AH49" s="60">
        <f t="shared" si="15"/>
        <v>71.333255945639905</v>
      </c>
      <c r="AJ49" s="17">
        <f t="shared" si="16"/>
        <v>91.690251533742355</v>
      </c>
      <c r="AK49" s="17">
        <f t="shared" si="17"/>
        <v>77.284987730061403</v>
      </c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</row>
    <row r="50" spans="6:520" x14ac:dyDescent="0.25">
      <c r="F50" s="40">
        <v>50</v>
      </c>
      <c r="G50" s="41">
        <v>5.4602930000000072</v>
      </c>
      <c r="H50" s="41">
        <f t="shared" si="0"/>
        <v>8.2232930000000071</v>
      </c>
      <c r="I50" s="41">
        <v>68.163055000000014</v>
      </c>
      <c r="J50" s="41">
        <v>6.6730550000000122</v>
      </c>
      <c r="L50" s="17">
        <f t="shared" si="1"/>
        <v>39.726053140096653</v>
      </c>
      <c r="M50" s="17">
        <f t="shared" si="2"/>
        <v>32.236980676328564</v>
      </c>
      <c r="O50" s="17">
        <f t="shared" si="3"/>
        <v>41.116465000000034</v>
      </c>
      <c r="P50" s="17">
        <f t="shared" si="4"/>
        <v>33.365275000000061</v>
      </c>
      <c r="R50" s="17">
        <f t="shared" si="5"/>
        <v>41.672163297573171</v>
      </c>
      <c r="S50" s="17">
        <f t="shared" si="6"/>
        <v>34.876654837377828</v>
      </c>
      <c r="U50" s="17">
        <f t="shared" si="7"/>
        <v>41.636926582278512</v>
      </c>
      <c r="V50" s="17">
        <v>33.787620253164619</v>
      </c>
      <c r="X50" s="17">
        <f t="shared" si="8"/>
        <v>43.371798523206785</v>
      </c>
      <c r="Y50" s="17">
        <f t="shared" si="9"/>
        <v>35.195437763713144</v>
      </c>
      <c r="AA50" s="17">
        <f t="shared" si="10"/>
        <v>45.349125641775117</v>
      </c>
      <c r="AB50" s="17">
        <f t="shared" si="11"/>
        <v>36.80000330882968</v>
      </c>
      <c r="AD50" s="17">
        <f t="shared" si="12"/>
        <v>46.990245714285756</v>
      </c>
      <c r="AE50" s="17">
        <f t="shared" si="13"/>
        <v>32.236980676328564</v>
      </c>
      <c r="AG50" s="17">
        <f t="shared" si="14"/>
        <v>46.564513023782602</v>
      </c>
      <c r="AH50" s="60">
        <f t="shared" si="15"/>
        <v>37.786268403171078</v>
      </c>
      <c r="AJ50" s="17">
        <f t="shared" si="16"/>
        <v>50.449650306748509</v>
      </c>
      <c r="AK50" s="17">
        <f t="shared" si="17"/>
        <v>40.938987730061427</v>
      </c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</row>
    <row r="51" spans="6:520" x14ac:dyDescent="0.25">
      <c r="F51" s="40">
        <v>40</v>
      </c>
      <c r="G51" s="41">
        <v>1.4411550000000091</v>
      </c>
      <c r="H51" s="41">
        <f t="shared" si="0"/>
        <v>4.204155000000009</v>
      </c>
      <c r="I51" s="41">
        <v>71.992075999999997</v>
      </c>
      <c r="J51" s="41">
        <v>10.502075999999995</v>
      </c>
      <c r="L51" s="17">
        <f t="shared" si="1"/>
        <v>20.309927536231928</v>
      </c>
      <c r="M51" s="17">
        <f t="shared" si="2"/>
        <v>50.734666666666641</v>
      </c>
      <c r="O51" s="17">
        <f t="shared" si="3"/>
        <v>21.020775000000043</v>
      </c>
      <c r="P51" s="17">
        <f t="shared" si="4"/>
        <v>52.510379999999977</v>
      </c>
      <c r="R51" s="17">
        <f t="shared" si="5"/>
        <v>21.304875514992471</v>
      </c>
      <c r="S51" s="17">
        <f t="shared" si="6"/>
        <v>54.888994580129904</v>
      </c>
      <c r="U51" s="17">
        <f t="shared" si="7"/>
        <v>21.286860759493717</v>
      </c>
      <c r="V51" s="17">
        <v>53.175068354430358</v>
      </c>
      <c r="X51" s="17">
        <f t="shared" si="8"/>
        <v>22.173813291139286</v>
      </c>
      <c r="Y51" s="17">
        <f t="shared" si="9"/>
        <v>55.390696202531622</v>
      </c>
      <c r="AA51" s="17">
        <f t="shared" si="10"/>
        <v>23.184720927795873</v>
      </c>
      <c r="AB51" s="17">
        <f t="shared" si="11"/>
        <v>57.915966757291805</v>
      </c>
      <c r="AD51" s="17">
        <f t="shared" si="12"/>
        <v>24.02374285714291</v>
      </c>
      <c r="AE51" s="17">
        <f t="shared" si="13"/>
        <v>50.734666666666641</v>
      </c>
      <c r="AG51" s="17">
        <f t="shared" si="14"/>
        <v>23.806087202718057</v>
      </c>
      <c r="AH51" s="60">
        <f t="shared" si="15"/>
        <v>59.468154020385029</v>
      </c>
      <c r="AJ51" s="17">
        <f t="shared" si="16"/>
        <v>25.792361963190238</v>
      </c>
      <c r="AK51" s="17">
        <f t="shared" si="17"/>
        <v>64.429914110429422</v>
      </c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</row>
    <row r="52" spans="6:520" x14ac:dyDescent="0.25">
      <c r="F52" s="40">
        <v>30</v>
      </c>
      <c r="G52" s="41">
        <v>-3.2707350000000019</v>
      </c>
      <c r="H52" s="41">
        <f t="shared" si="0"/>
        <v>-0.50773500000000205</v>
      </c>
      <c r="I52" s="41">
        <v>66.090777000000003</v>
      </c>
      <c r="J52" s="41">
        <v>4.6007770000000008</v>
      </c>
      <c r="L52" s="17">
        <f t="shared" si="1"/>
        <v>-2.4528260869565317</v>
      </c>
      <c r="M52" s="17">
        <f t="shared" si="2"/>
        <v>22.225975845410634</v>
      </c>
      <c r="O52" s="17">
        <f t="shared" si="3"/>
        <v>-2.5386750000000102</v>
      </c>
      <c r="P52" s="17">
        <f t="shared" si="4"/>
        <v>23.003885000000004</v>
      </c>
      <c r="R52" s="17">
        <f t="shared" si="5"/>
        <v>-2.5729857651786676</v>
      </c>
      <c r="S52" s="17">
        <f t="shared" si="6"/>
        <v>24.045914714137137</v>
      </c>
      <c r="U52" s="17">
        <f t="shared" si="7"/>
        <v>-2.5708101265822885</v>
      </c>
      <c r="V52" s="17">
        <v>23.295073417721525</v>
      </c>
      <c r="X52" s="17">
        <f t="shared" si="8"/>
        <v>-2.6779272151898841</v>
      </c>
      <c r="Y52" s="17">
        <f t="shared" si="9"/>
        <v>24.265701476793254</v>
      </c>
      <c r="AA52" s="17">
        <f t="shared" si="10"/>
        <v>-2.8000143382616627</v>
      </c>
      <c r="AB52" s="17">
        <f t="shared" si="11"/>
        <v>25.371978624960711</v>
      </c>
      <c r="AD52" s="17">
        <f t="shared" si="12"/>
        <v>-2.9013428571428688</v>
      </c>
      <c r="AE52" s="17">
        <f t="shared" si="13"/>
        <v>22.225975845410634</v>
      </c>
      <c r="AG52" s="17">
        <f t="shared" si="14"/>
        <v>-2.8750566251415743</v>
      </c>
      <c r="AH52" s="60">
        <f t="shared" si="15"/>
        <v>26.051964892412236</v>
      </c>
      <c r="AJ52" s="17">
        <f t="shared" si="16"/>
        <v>-3.1149386503067609</v>
      </c>
      <c r="AK52" s="17">
        <f t="shared" si="17"/>
        <v>28.225625766871172</v>
      </c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</row>
    <row r="53" spans="6:520" x14ac:dyDescent="0.25">
      <c r="F53" s="40">
        <v>20</v>
      </c>
      <c r="G53" s="41">
        <v>-2.4210580000000164</v>
      </c>
      <c r="H53" s="41">
        <f t="shared" si="0"/>
        <v>0.34194199999998354</v>
      </c>
      <c r="I53" s="41">
        <v>64.880967999999996</v>
      </c>
      <c r="J53" s="41">
        <v>3.3909679999999938</v>
      </c>
      <c r="L53" s="17">
        <f t="shared" si="1"/>
        <v>1.6518937198066839</v>
      </c>
      <c r="M53" s="17">
        <f t="shared" si="2"/>
        <v>16.381487922705283</v>
      </c>
      <c r="O53" s="17">
        <f t="shared" si="3"/>
        <v>1.7097099999999177</v>
      </c>
      <c r="P53" s="17">
        <f t="shared" si="4"/>
        <v>16.954839999999969</v>
      </c>
      <c r="R53" s="17">
        <f t="shared" si="5"/>
        <v>1.7328171162450454</v>
      </c>
      <c r="S53" s="17">
        <f t="shared" si="6"/>
        <v>17.722860144355622</v>
      </c>
      <c r="U53" s="17">
        <f t="shared" si="7"/>
        <v>1.7313518987340937</v>
      </c>
      <c r="V53" s="17">
        <v>17.169458227848068</v>
      </c>
      <c r="X53" s="17">
        <f t="shared" si="8"/>
        <v>1.8034915611813478</v>
      </c>
      <c r="Y53" s="17">
        <f t="shared" si="9"/>
        <v>17.884852320675073</v>
      </c>
      <c r="AA53" s="17">
        <f t="shared" si="10"/>
        <v>1.8857130252076761</v>
      </c>
      <c r="AB53" s="17">
        <f t="shared" si="11"/>
        <v>18.700225551885172</v>
      </c>
      <c r="AD53" s="17">
        <f t="shared" si="12"/>
        <v>1.9539542857141918</v>
      </c>
      <c r="AE53" s="17">
        <f t="shared" si="13"/>
        <v>16.381487922705283</v>
      </c>
      <c r="AG53" s="17">
        <f t="shared" si="14"/>
        <v>1.9362514156284458</v>
      </c>
      <c r="AH53" s="60">
        <f t="shared" si="15"/>
        <v>19.201404303510724</v>
      </c>
      <c r="AJ53" s="17">
        <f t="shared" si="16"/>
        <v>2.0978036809814937</v>
      </c>
      <c r="AK53" s="17">
        <f t="shared" si="17"/>
        <v>20.803484662576651</v>
      </c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</row>
    <row r="54" spans="6:520" x14ac:dyDescent="0.25">
      <c r="F54" s="40">
        <v>10</v>
      </c>
      <c r="G54" s="41">
        <v>-3.4022539999999992</v>
      </c>
      <c r="H54" s="41">
        <f t="shared" si="0"/>
        <v>-0.63925399999999932</v>
      </c>
      <c r="I54" s="41">
        <v>64.031318999999996</v>
      </c>
      <c r="J54" s="41">
        <v>2.5413189999999943</v>
      </c>
      <c r="L54" s="17">
        <f t="shared" si="1"/>
        <v>-3.0881835748792237</v>
      </c>
      <c r="M54" s="17">
        <f t="shared" si="2"/>
        <v>12.276903381642486</v>
      </c>
      <c r="O54" s="17">
        <f t="shared" si="3"/>
        <v>-3.1962699999999966</v>
      </c>
      <c r="P54" s="17">
        <f t="shared" si="4"/>
        <v>12.706594999999972</v>
      </c>
      <c r="R54" s="17">
        <f t="shared" si="5"/>
        <v>-3.2394683099126826</v>
      </c>
      <c r="S54" s="17">
        <f t="shared" si="6"/>
        <v>13.28217819194804</v>
      </c>
      <c r="U54" s="17">
        <f t="shared" si="7"/>
        <v>-3.2367291139240471</v>
      </c>
      <c r="V54" s="17">
        <v>12.867437974683515</v>
      </c>
      <c r="X54" s="17">
        <f t="shared" si="8"/>
        <v>-3.3715928270042159</v>
      </c>
      <c r="Y54" s="17">
        <f t="shared" si="9"/>
        <v>13.403581223628661</v>
      </c>
      <c r="AA54" s="17">
        <f t="shared" si="10"/>
        <v>-3.5253042744563832</v>
      </c>
      <c r="AB54" s="17">
        <f t="shared" si="11"/>
        <v>14.014652600464307</v>
      </c>
      <c r="AD54" s="17">
        <f t="shared" si="12"/>
        <v>-3.6528799999999961</v>
      </c>
      <c r="AE54" s="17">
        <f t="shared" si="13"/>
        <v>12.276903381642486</v>
      </c>
      <c r="AG54" s="17">
        <f t="shared" si="14"/>
        <v>-3.6197848244620574</v>
      </c>
      <c r="AH54" s="60">
        <f t="shared" si="15"/>
        <v>14.390254813137002</v>
      </c>
      <c r="AJ54" s="17">
        <f t="shared" si="16"/>
        <v>-3.9218036809815913</v>
      </c>
      <c r="AK54" s="17">
        <f t="shared" si="17"/>
        <v>15.590914110429413</v>
      </c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</row>
    <row r="55" spans="6:520" x14ac:dyDescent="0.25">
      <c r="F55" s="40">
        <v>0</v>
      </c>
      <c r="G55" s="41">
        <v>-2.7630000000000052</v>
      </c>
      <c r="H55" s="41">
        <f>G55+2.763</f>
        <v>-5.3290705182007514E-15</v>
      </c>
      <c r="I55" s="41">
        <v>61.486390999999998</v>
      </c>
      <c r="J55" s="41">
        <v>-3.6090000000044142E-3</v>
      </c>
      <c r="L55" s="17">
        <f t="shared" si="1"/>
        <v>-2.5744302020293486E-14</v>
      </c>
      <c r="M55" s="17">
        <f t="shared" si="2"/>
        <v>-1.7434782608716975E-2</v>
      </c>
      <c r="O55" s="17">
        <f t="shared" si="3"/>
        <v>-2.6645352591003757E-14</v>
      </c>
      <c r="P55" s="17">
        <f t="shared" si="4"/>
        <v>-1.8045000000022071E-2</v>
      </c>
      <c r="R55" s="17">
        <f t="shared" si="5"/>
        <v>-2.7005470540663506E-14</v>
      </c>
      <c r="S55" s="17">
        <f t="shared" si="6"/>
        <v>-1.8862402199330035E-2</v>
      </c>
      <c r="U55" s="17">
        <f t="shared" si="7"/>
        <v>-2.6982635535193677E-14</v>
      </c>
      <c r="V55" s="17">
        <v>-1.8273417721541337E-2</v>
      </c>
      <c r="X55" s="17">
        <f t="shared" si="8"/>
        <v>-2.8106912015826749E-14</v>
      </c>
      <c r="Y55" s="17">
        <f t="shared" si="9"/>
        <v>-1.9034810126605562E-2</v>
      </c>
      <c r="AA55" s="17">
        <f t="shared" si="10"/>
        <v>-2.9388310556825021E-14</v>
      </c>
      <c r="AB55" s="17">
        <f t="shared" si="11"/>
        <v>-1.9902610115116466E-2</v>
      </c>
      <c r="AD55" s="17">
        <f t="shared" si="12"/>
        <v>-3.0451831532575721E-14</v>
      </c>
      <c r="AE55" s="17">
        <f t="shared" si="13"/>
        <v>-1.7434782608716975E-2</v>
      </c>
      <c r="AG55" s="17">
        <f t="shared" si="14"/>
        <v>-3.0175937249154879E-14</v>
      </c>
      <c r="AH55" s="60">
        <f t="shared" si="15"/>
        <v>-2.043601359005897E-2</v>
      </c>
      <c r="AJ55" s="17">
        <f t="shared" si="16"/>
        <v>-3.2693684160740807E-14</v>
      </c>
      <c r="AK55" s="17">
        <f t="shared" si="17"/>
        <v>-2.2141104294505609E-2</v>
      </c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</row>
    <row r="56" spans="6:520" x14ac:dyDescent="0.25">
      <c r="F56" s="52"/>
      <c r="G56" s="52"/>
      <c r="H56" s="52"/>
      <c r="I56" s="52"/>
      <c r="J56" s="52"/>
      <c r="K56" s="53"/>
      <c r="L56" s="53"/>
      <c r="M56" s="53"/>
      <c r="N56" s="53"/>
      <c r="O56" s="53"/>
      <c r="P56" s="53"/>
      <c r="Q56" s="53"/>
      <c r="R56" s="23"/>
      <c r="S56" s="2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5"/>
      <c r="AJ56" s="53"/>
      <c r="AK56" s="53"/>
      <c r="AL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</row>
    <row r="57" spans="6:520" x14ac:dyDescent="0.25">
      <c r="F57" s="52"/>
      <c r="G57" s="52"/>
      <c r="H57" s="52"/>
      <c r="I57" s="52"/>
      <c r="J57" s="52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5"/>
      <c r="AJ57" s="53"/>
      <c r="AK57" s="53"/>
      <c r="AL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</row>
    <row r="58" spans="6:520" x14ac:dyDescent="0.25">
      <c r="F58" s="52"/>
      <c r="G58" s="52"/>
      <c r="H58" s="52"/>
      <c r="I58" s="52"/>
      <c r="J58" s="52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5"/>
      <c r="AJ58" s="53"/>
      <c r="AK58" s="53"/>
      <c r="AL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</row>
    <row r="59" spans="6:520" x14ac:dyDescent="0.25">
      <c r="F59" s="52"/>
      <c r="G59" s="52"/>
      <c r="H59" s="52"/>
      <c r="I59" s="52"/>
      <c r="J59" s="52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5"/>
      <c r="AJ59" s="53"/>
      <c r="AK59" s="53"/>
      <c r="AL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</row>
    <row r="60" spans="6:520" x14ac:dyDescent="0.25">
      <c r="F60" s="52"/>
      <c r="G60" s="52"/>
      <c r="H60" s="52"/>
      <c r="I60" s="52"/>
      <c r="J60" s="52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5"/>
      <c r="AJ60" s="53"/>
      <c r="AK60" s="53"/>
      <c r="AL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</row>
    <row r="61" spans="6:520" x14ac:dyDescent="0.25">
      <c r="F61" s="52"/>
      <c r="G61" s="52"/>
      <c r="H61" s="52"/>
      <c r="I61" s="52"/>
      <c r="J61" s="52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5"/>
      <c r="AJ61" s="53"/>
      <c r="AK61" s="53"/>
      <c r="AL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</row>
    <row r="62" spans="6:520" x14ac:dyDescent="0.25">
      <c r="F62" s="52"/>
      <c r="G62" s="52"/>
      <c r="H62" s="52"/>
      <c r="I62" s="52"/>
      <c r="J62" s="52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5"/>
      <c r="AJ62" s="53"/>
      <c r="AK62" s="53"/>
      <c r="AL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</row>
    <row r="63" spans="6:520" x14ac:dyDescent="0.25">
      <c r="F63" s="52"/>
      <c r="G63" s="52"/>
      <c r="H63" s="52"/>
      <c r="I63" s="52"/>
      <c r="J63" s="52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5"/>
      <c r="AJ63" s="53"/>
      <c r="AK63" s="53"/>
      <c r="AL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</row>
    <row r="64" spans="6:520" x14ac:dyDescent="0.25">
      <c r="F64" s="52"/>
      <c r="G64" s="52"/>
      <c r="H64" s="52"/>
      <c r="I64" s="52"/>
      <c r="J64" s="52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5"/>
      <c r="AJ64" s="53"/>
      <c r="AK64" s="53"/>
      <c r="AL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</row>
    <row r="65" spans="6:520" x14ac:dyDescent="0.25">
      <c r="F65" s="52"/>
      <c r="G65" s="52"/>
      <c r="H65" s="52"/>
      <c r="I65" s="52"/>
      <c r="J65" s="52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5"/>
      <c r="AJ65" s="53"/>
      <c r="AK65" s="53"/>
      <c r="AL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</row>
    <row r="66" spans="6:520" x14ac:dyDescent="0.25">
      <c r="F66" s="52"/>
      <c r="G66" s="52"/>
      <c r="H66" s="52"/>
      <c r="I66" s="52"/>
      <c r="J66" s="52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5"/>
      <c r="AJ66" s="53"/>
      <c r="AK66" s="53"/>
      <c r="AL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</row>
    <row r="67" spans="6:520" x14ac:dyDescent="0.25">
      <c r="F67" s="52"/>
      <c r="G67" s="52"/>
      <c r="H67" s="52"/>
      <c r="I67" s="52"/>
      <c r="J67" s="52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5"/>
      <c r="AJ67" s="53"/>
      <c r="AK67" s="53"/>
      <c r="AL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</row>
    <row r="68" spans="6:520" x14ac:dyDescent="0.25">
      <c r="F68" s="52"/>
      <c r="G68" s="52"/>
      <c r="H68" s="52"/>
      <c r="I68" s="52"/>
      <c r="J68" s="52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5"/>
      <c r="AJ68" s="53"/>
      <c r="AK68" s="53"/>
      <c r="AL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</row>
    <row r="69" spans="6:520" x14ac:dyDescent="0.25">
      <c r="F69" s="52"/>
      <c r="G69" s="52"/>
      <c r="H69" s="52"/>
      <c r="I69" s="52"/>
      <c r="J69" s="52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5"/>
      <c r="AJ69" s="53"/>
      <c r="AK69" s="53"/>
      <c r="AL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</row>
    <row r="70" spans="6:520" x14ac:dyDescent="0.25">
      <c r="F70" s="52"/>
      <c r="G70" s="52"/>
      <c r="H70" s="52"/>
      <c r="I70" s="52"/>
      <c r="J70" s="52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5"/>
      <c r="AJ70" s="53"/>
      <c r="AK70" s="53"/>
      <c r="AL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</row>
    <row r="71" spans="6:520" x14ac:dyDescent="0.25">
      <c r="F71" s="52"/>
      <c r="G71" s="52"/>
      <c r="H71" s="52"/>
      <c r="I71" s="52"/>
      <c r="J71" s="52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5"/>
      <c r="AJ71" s="53"/>
      <c r="AK71" s="53"/>
      <c r="AL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</row>
    <row r="72" spans="6:520" x14ac:dyDescent="0.25">
      <c r="F72" s="52"/>
      <c r="G72" s="52"/>
      <c r="H72" s="52"/>
      <c r="I72" s="52"/>
      <c r="J72" s="52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5"/>
      <c r="AJ72" s="53"/>
      <c r="AK72" s="53"/>
      <c r="AL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</row>
    <row r="73" spans="6:520" x14ac:dyDescent="0.25">
      <c r="F73" s="52"/>
      <c r="G73" s="52"/>
      <c r="H73" s="52"/>
      <c r="I73" s="52"/>
      <c r="J73" s="52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5"/>
      <c r="AJ73" s="53"/>
      <c r="AK73" s="53"/>
      <c r="AL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</row>
    <row r="74" spans="6:520" x14ac:dyDescent="0.25">
      <c r="F74" s="52"/>
      <c r="G74" s="52"/>
      <c r="H74" s="52"/>
      <c r="I74" s="52"/>
      <c r="J74" s="52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5"/>
      <c r="AJ74" s="53"/>
      <c r="AK74" s="53"/>
      <c r="AL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</row>
    <row r="75" spans="6:520" x14ac:dyDescent="0.25">
      <c r="F75" s="52"/>
      <c r="G75" s="52"/>
      <c r="H75" s="52"/>
      <c r="I75" s="52"/>
      <c r="J75" s="52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5"/>
      <c r="AJ75" s="53"/>
      <c r="AK75" s="53"/>
      <c r="AL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</row>
    <row r="76" spans="6:520" x14ac:dyDescent="0.25">
      <c r="F76" s="52"/>
      <c r="G76" s="52"/>
      <c r="H76" s="52"/>
      <c r="I76" s="52"/>
      <c r="J76" s="52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5"/>
      <c r="AJ76" s="53"/>
      <c r="AK76" s="53"/>
      <c r="AL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</row>
    <row r="77" spans="6:520" x14ac:dyDescent="0.25">
      <c r="F77" s="52"/>
      <c r="G77" s="52"/>
      <c r="H77" s="52"/>
      <c r="I77" s="52"/>
      <c r="J77" s="52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5"/>
      <c r="AJ77" s="53"/>
      <c r="AK77" s="53"/>
      <c r="AL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</row>
    <row r="78" spans="6:520" x14ac:dyDescent="0.25">
      <c r="F78" s="52"/>
      <c r="G78" s="52"/>
      <c r="H78" s="52"/>
      <c r="I78" s="52"/>
      <c r="J78" s="52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5"/>
      <c r="AJ78" s="53"/>
      <c r="AK78" s="53"/>
      <c r="AL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</row>
    <row r="79" spans="6:520" x14ac:dyDescent="0.25">
      <c r="F79" s="52"/>
      <c r="G79" s="52"/>
      <c r="H79" s="52"/>
      <c r="I79" s="52"/>
      <c r="J79" s="52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5"/>
      <c r="AJ79" s="53"/>
      <c r="AK79" s="53"/>
      <c r="AL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</row>
    <row r="80" spans="6:520" x14ac:dyDescent="0.25">
      <c r="F80" s="52"/>
      <c r="G80" s="52"/>
      <c r="H80" s="52"/>
      <c r="I80" s="52"/>
      <c r="J80" s="52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5"/>
      <c r="AJ80" s="53"/>
      <c r="AK80" s="53"/>
      <c r="AL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</row>
    <row r="81" spans="6:520" x14ac:dyDescent="0.25">
      <c r="F81" s="52"/>
      <c r="G81" s="52"/>
      <c r="H81" s="52"/>
      <c r="I81" s="52"/>
      <c r="J81" s="52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5"/>
      <c r="AJ81" s="53"/>
      <c r="AK81" s="53"/>
      <c r="AL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</row>
    <row r="82" spans="6:520" x14ac:dyDescent="0.25">
      <c r="F82" s="52"/>
      <c r="G82" s="52"/>
      <c r="H82" s="52"/>
      <c r="I82" s="52"/>
      <c r="J82" s="52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5"/>
      <c r="AJ82" s="53"/>
      <c r="AK82" s="53"/>
      <c r="AL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</row>
    <row r="83" spans="6:520" x14ac:dyDescent="0.25">
      <c r="F83" s="52"/>
      <c r="G83" s="52"/>
      <c r="H83" s="52"/>
      <c r="I83" s="52"/>
      <c r="J83" s="52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45"/>
      <c r="AJ83" s="53"/>
      <c r="AK83" s="53"/>
      <c r="AL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</row>
    <row r="84" spans="6:520" x14ac:dyDescent="0.25">
      <c r="F84" s="52"/>
      <c r="G84" s="52"/>
      <c r="H84" s="52"/>
      <c r="I84" s="52"/>
      <c r="J84" s="52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45"/>
      <c r="AJ84" s="53"/>
      <c r="AK84" s="53"/>
      <c r="AL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</row>
    <row r="85" spans="6:520" x14ac:dyDescent="0.25">
      <c r="F85" s="52"/>
      <c r="G85" s="52"/>
      <c r="H85" s="52"/>
      <c r="I85" s="52"/>
      <c r="J85" s="52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45"/>
      <c r="AJ85" s="53"/>
      <c r="AK85" s="53"/>
      <c r="AL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</row>
    <row r="86" spans="6:520" x14ac:dyDescent="0.25">
      <c r="F86" s="52"/>
      <c r="G86" s="52"/>
      <c r="H86" s="52"/>
      <c r="I86" s="52"/>
      <c r="J86" s="52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45"/>
      <c r="AJ86" s="53"/>
      <c r="AK86" s="53"/>
      <c r="AL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</row>
    <row r="87" spans="6:520" x14ac:dyDescent="0.25">
      <c r="F87" s="52"/>
      <c r="G87" s="52"/>
      <c r="H87" s="52"/>
      <c r="I87" s="52"/>
      <c r="J87" s="52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45"/>
      <c r="AJ87" s="53"/>
      <c r="AK87" s="53"/>
      <c r="AL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</row>
    <row r="88" spans="6:520" x14ac:dyDescent="0.25">
      <c r="F88" s="52"/>
      <c r="G88" s="52"/>
      <c r="H88" s="52"/>
      <c r="I88" s="52"/>
      <c r="J88" s="52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45"/>
      <c r="AJ88" s="53"/>
      <c r="AK88" s="53"/>
      <c r="AL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</row>
    <row r="89" spans="6:520" x14ac:dyDescent="0.25">
      <c r="F89" s="52"/>
      <c r="G89" s="52"/>
      <c r="H89" s="52"/>
      <c r="I89" s="52"/>
      <c r="J89" s="52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45"/>
      <c r="AJ89" s="53"/>
      <c r="AK89" s="53"/>
      <c r="AL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</row>
    <row r="90" spans="6:520" x14ac:dyDescent="0.25">
      <c r="F90" s="52"/>
      <c r="G90" s="52"/>
      <c r="H90" s="52"/>
      <c r="I90" s="52"/>
      <c r="J90" s="52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45"/>
      <c r="AJ90" s="53"/>
      <c r="AK90" s="53"/>
      <c r="AL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</row>
    <row r="91" spans="6:520" x14ac:dyDescent="0.25">
      <c r="F91" s="52"/>
      <c r="G91" s="52"/>
      <c r="H91" s="52"/>
      <c r="I91" s="52"/>
      <c r="J91" s="52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45"/>
      <c r="AJ91" s="53"/>
      <c r="AK91" s="53"/>
      <c r="AL91" s="53"/>
    </row>
    <row r="92" spans="6:520" x14ac:dyDescent="0.25">
      <c r="F92" s="52"/>
      <c r="G92" s="52"/>
      <c r="H92" s="52"/>
      <c r="I92" s="52"/>
      <c r="J92" s="52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45"/>
      <c r="AJ92" s="53"/>
      <c r="AK92" s="53"/>
      <c r="AL92" s="53"/>
    </row>
    <row r="93" spans="6:520" x14ac:dyDescent="0.25">
      <c r="F93" s="52"/>
      <c r="G93" s="52"/>
      <c r="H93" s="52"/>
      <c r="I93" s="52"/>
      <c r="J93" s="52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45"/>
      <c r="AJ93" s="53"/>
      <c r="AK93" s="53"/>
      <c r="AL93" s="53"/>
    </row>
    <row r="94" spans="6:520" x14ac:dyDescent="0.25">
      <c r="F94" s="52"/>
      <c r="G94" s="52"/>
      <c r="H94" s="52"/>
      <c r="I94" s="52"/>
      <c r="J94" s="52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45"/>
      <c r="AJ94" s="53"/>
      <c r="AK94" s="53"/>
      <c r="AL94" s="53"/>
    </row>
    <row r="95" spans="6:520" x14ac:dyDescent="0.25">
      <c r="F95" s="52"/>
      <c r="G95" s="52"/>
      <c r="H95" s="52"/>
      <c r="I95" s="52"/>
      <c r="J95" s="52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45"/>
      <c r="AJ95" s="53"/>
      <c r="AK95" s="53"/>
      <c r="AL95" s="53"/>
    </row>
    <row r="96" spans="6:520" x14ac:dyDescent="0.25">
      <c r="F96" s="52"/>
      <c r="G96" s="52"/>
      <c r="H96" s="52"/>
      <c r="I96" s="52"/>
      <c r="J96" s="52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45"/>
      <c r="AJ96" s="53"/>
      <c r="AK96" s="53"/>
      <c r="AL96" s="53"/>
    </row>
    <row r="97" spans="6:38" x14ac:dyDescent="0.25">
      <c r="F97" s="52"/>
      <c r="G97" s="52"/>
      <c r="H97" s="52"/>
      <c r="I97" s="52"/>
      <c r="J97" s="52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45"/>
      <c r="AJ97" s="53"/>
      <c r="AK97" s="53"/>
      <c r="AL97" s="53"/>
    </row>
    <row r="98" spans="6:38" x14ac:dyDescent="0.25">
      <c r="F98" s="52"/>
      <c r="G98" s="52"/>
      <c r="H98" s="52"/>
      <c r="I98" s="52"/>
      <c r="J98" s="52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45"/>
      <c r="AJ98" s="53"/>
      <c r="AK98" s="53"/>
      <c r="AL98" s="53"/>
    </row>
    <row r="99" spans="6:38" x14ac:dyDescent="0.25">
      <c r="F99" s="52"/>
      <c r="G99" s="52"/>
      <c r="H99" s="52"/>
      <c r="I99" s="52"/>
      <c r="J99" s="52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45"/>
      <c r="AJ99" s="53"/>
      <c r="AK99" s="53"/>
      <c r="AL99" s="53"/>
    </row>
    <row r="100" spans="6:38" x14ac:dyDescent="0.25">
      <c r="F100" s="52"/>
      <c r="G100" s="52"/>
      <c r="H100" s="52"/>
      <c r="I100" s="52"/>
      <c r="J100" s="52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45"/>
      <c r="AJ100" s="53"/>
      <c r="AK100" s="53"/>
      <c r="AL100" s="53"/>
    </row>
    <row r="101" spans="6:38" x14ac:dyDescent="0.25">
      <c r="F101" s="52"/>
      <c r="G101" s="52"/>
      <c r="H101" s="52"/>
      <c r="I101" s="52"/>
      <c r="J101" s="52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45"/>
      <c r="AJ101" s="53"/>
      <c r="AK101" s="53"/>
      <c r="AL101" s="53"/>
    </row>
    <row r="102" spans="6:38" x14ac:dyDescent="0.25">
      <c r="F102" s="52"/>
      <c r="G102" s="52"/>
      <c r="H102" s="52"/>
      <c r="I102" s="52"/>
      <c r="J102" s="52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45"/>
      <c r="AJ102" s="53"/>
      <c r="AK102" s="53"/>
      <c r="AL102" s="53"/>
    </row>
    <row r="103" spans="6:38" x14ac:dyDescent="0.25">
      <c r="F103" s="52"/>
      <c r="G103" s="52"/>
      <c r="H103" s="52"/>
      <c r="I103" s="52"/>
      <c r="J103" s="52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45"/>
      <c r="AJ103" s="53"/>
      <c r="AK103" s="53"/>
      <c r="AL103" s="53"/>
    </row>
    <row r="104" spans="6:38" x14ac:dyDescent="0.25">
      <c r="F104" s="52"/>
      <c r="G104" s="52"/>
      <c r="H104" s="52"/>
      <c r="I104" s="52"/>
      <c r="J104" s="52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45"/>
      <c r="AJ104" s="53"/>
      <c r="AK104" s="53"/>
      <c r="AL104" s="53"/>
    </row>
    <row r="105" spans="6:38" x14ac:dyDescent="0.25">
      <c r="F105" s="52"/>
      <c r="G105" s="52"/>
      <c r="H105" s="52"/>
      <c r="I105" s="52"/>
      <c r="J105" s="52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45"/>
      <c r="AJ105" s="53"/>
      <c r="AK105" s="53"/>
      <c r="AL105" s="53"/>
    </row>
    <row r="106" spans="6:38" x14ac:dyDescent="0.25">
      <c r="F106" s="52"/>
      <c r="G106" s="52"/>
      <c r="H106" s="52"/>
      <c r="I106" s="52"/>
      <c r="J106" s="52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45"/>
      <c r="AJ106" s="53"/>
      <c r="AK106" s="53"/>
      <c r="AL106" s="53"/>
    </row>
    <row r="107" spans="6:38" x14ac:dyDescent="0.25">
      <c r="F107" s="52"/>
      <c r="G107" s="52"/>
      <c r="H107" s="52"/>
      <c r="I107" s="52"/>
      <c r="J107" s="52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45"/>
      <c r="AJ107" s="53"/>
      <c r="AK107" s="53"/>
      <c r="AL107" s="53"/>
    </row>
    <row r="108" spans="6:38" x14ac:dyDescent="0.25">
      <c r="F108" s="52"/>
      <c r="G108" s="52"/>
      <c r="H108" s="52"/>
      <c r="I108" s="52"/>
      <c r="J108" s="52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45"/>
      <c r="AJ108" s="53"/>
      <c r="AK108" s="53"/>
      <c r="AL108" s="53"/>
    </row>
    <row r="109" spans="6:38" x14ac:dyDescent="0.25">
      <c r="F109" s="52"/>
      <c r="G109" s="52"/>
      <c r="H109" s="52"/>
      <c r="I109" s="52"/>
      <c r="J109" s="52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45"/>
      <c r="AJ109" s="53"/>
      <c r="AK109" s="53"/>
      <c r="AL109" s="53"/>
    </row>
    <row r="110" spans="6:38" x14ac:dyDescent="0.25">
      <c r="F110" s="52"/>
      <c r="G110" s="52"/>
      <c r="H110" s="52"/>
      <c r="I110" s="52"/>
      <c r="J110" s="52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45"/>
      <c r="AJ110" s="53"/>
      <c r="AK110" s="53"/>
      <c r="AL110" s="53"/>
    </row>
    <row r="111" spans="6:38" x14ac:dyDescent="0.25">
      <c r="F111" s="52"/>
      <c r="G111" s="52"/>
      <c r="H111" s="52"/>
      <c r="I111" s="52"/>
      <c r="J111" s="52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45"/>
      <c r="AJ111" s="53"/>
      <c r="AK111" s="53"/>
      <c r="AL111" s="53"/>
    </row>
    <row r="112" spans="6:38" x14ac:dyDescent="0.25">
      <c r="F112" s="52"/>
      <c r="G112" s="52"/>
      <c r="H112" s="52"/>
      <c r="I112" s="52"/>
      <c r="J112" s="52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45"/>
      <c r="AJ112" s="53"/>
      <c r="AK112" s="53"/>
      <c r="AL112" s="53"/>
    </row>
    <row r="113" spans="6:38" x14ac:dyDescent="0.25">
      <c r="F113" s="52"/>
      <c r="G113" s="52"/>
      <c r="H113" s="52"/>
      <c r="I113" s="52"/>
      <c r="J113" s="52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45"/>
      <c r="AJ113" s="53"/>
      <c r="AK113" s="53"/>
      <c r="AL113" s="53"/>
    </row>
    <row r="114" spans="6:38" x14ac:dyDescent="0.25">
      <c r="F114" s="52"/>
      <c r="G114" s="52"/>
      <c r="H114" s="52"/>
      <c r="I114" s="52"/>
      <c r="J114" s="52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45"/>
      <c r="AJ114" s="53"/>
      <c r="AK114" s="53"/>
      <c r="AL114" s="53"/>
    </row>
    <row r="115" spans="6:38" x14ac:dyDescent="0.25">
      <c r="F115" s="52"/>
      <c r="G115" s="52"/>
      <c r="H115" s="52"/>
      <c r="I115" s="52"/>
      <c r="J115" s="52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45"/>
      <c r="AJ115" s="53"/>
      <c r="AK115" s="53"/>
      <c r="AL115" s="53"/>
    </row>
    <row r="116" spans="6:38" x14ac:dyDescent="0.25">
      <c r="F116" s="52"/>
      <c r="G116" s="52"/>
      <c r="H116" s="52"/>
      <c r="I116" s="52"/>
      <c r="J116" s="52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45"/>
      <c r="AJ116" s="53"/>
      <c r="AK116" s="53"/>
      <c r="AL116" s="53"/>
    </row>
    <row r="117" spans="6:38" x14ac:dyDescent="0.25">
      <c r="F117" s="52"/>
      <c r="G117" s="52"/>
      <c r="H117" s="52"/>
      <c r="I117" s="52"/>
      <c r="J117" s="52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45"/>
      <c r="AJ117" s="53"/>
      <c r="AK117" s="53"/>
      <c r="AL117" s="53"/>
    </row>
    <row r="118" spans="6:38" x14ac:dyDescent="0.25">
      <c r="F118" s="52"/>
      <c r="G118" s="52"/>
      <c r="H118" s="52"/>
      <c r="I118" s="52"/>
      <c r="J118" s="52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45"/>
      <c r="AJ118" s="53"/>
      <c r="AK118" s="53"/>
      <c r="AL118" s="53"/>
    </row>
    <row r="119" spans="6:38" x14ac:dyDescent="0.25">
      <c r="F119" s="52"/>
      <c r="G119" s="52"/>
      <c r="H119" s="52"/>
      <c r="I119" s="52"/>
      <c r="J119" s="52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45"/>
      <c r="AJ119" s="53"/>
      <c r="AK119" s="53"/>
      <c r="AL119" s="53"/>
    </row>
    <row r="120" spans="6:38" x14ac:dyDescent="0.25">
      <c r="F120" s="52"/>
      <c r="G120" s="52"/>
      <c r="H120" s="52"/>
      <c r="I120" s="52"/>
      <c r="J120" s="52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45"/>
      <c r="AJ120" s="53"/>
      <c r="AK120" s="53"/>
      <c r="AL120" s="53"/>
    </row>
    <row r="121" spans="6:38" x14ac:dyDescent="0.25">
      <c r="F121" s="52"/>
      <c r="G121" s="52"/>
      <c r="H121" s="52"/>
      <c r="I121" s="52"/>
      <c r="J121" s="52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45"/>
      <c r="AJ121" s="53"/>
      <c r="AK121" s="53"/>
      <c r="AL121" s="53"/>
    </row>
    <row r="122" spans="6:38" x14ac:dyDescent="0.25">
      <c r="F122" s="52"/>
      <c r="G122" s="52"/>
      <c r="H122" s="52"/>
      <c r="I122" s="52"/>
      <c r="J122" s="52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45"/>
      <c r="AJ122" s="53"/>
      <c r="AK122" s="53"/>
      <c r="AL122" s="53"/>
    </row>
    <row r="123" spans="6:38" x14ac:dyDescent="0.25">
      <c r="F123" s="52"/>
      <c r="G123" s="52"/>
      <c r="H123" s="52"/>
      <c r="I123" s="52"/>
      <c r="J123" s="52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45"/>
      <c r="AJ123" s="53"/>
      <c r="AK123" s="53"/>
      <c r="AL123" s="53"/>
    </row>
    <row r="124" spans="6:38" x14ac:dyDescent="0.25">
      <c r="F124" s="52"/>
      <c r="G124" s="52"/>
      <c r="H124" s="52"/>
      <c r="I124" s="52"/>
      <c r="J124" s="52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45"/>
      <c r="AJ124" s="53"/>
      <c r="AK124" s="53"/>
      <c r="AL124" s="53"/>
    </row>
    <row r="125" spans="6:38" x14ac:dyDescent="0.25">
      <c r="F125" s="52"/>
      <c r="G125" s="52"/>
      <c r="H125" s="52"/>
      <c r="I125" s="52"/>
      <c r="J125" s="52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45"/>
      <c r="AJ125" s="53"/>
      <c r="AK125" s="53"/>
      <c r="AL125" s="53"/>
    </row>
    <row r="126" spans="6:38" x14ac:dyDescent="0.25">
      <c r="F126" s="52"/>
      <c r="G126" s="52"/>
      <c r="H126" s="52"/>
      <c r="I126" s="52"/>
      <c r="J126" s="52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45"/>
      <c r="AJ126" s="53"/>
      <c r="AK126" s="53"/>
      <c r="AL126" s="53"/>
    </row>
    <row r="127" spans="6:38" x14ac:dyDescent="0.25">
      <c r="F127" s="52"/>
      <c r="G127" s="52"/>
      <c r="H127" s="52"/>
      <c r="I127" s="52"/>
      <c r="J127" s="52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45"/>
      <c r="AJ127" s="53"/>
      <c r="AK127" s="53"/>
      <c r="AL127" s="53"/>
    </row>
    <row r="128" spans="6:38" x14ac:dyDescent="0.25">
      <c r="F128" s="52"/>
      <c r="G128" s="52"/>
      <c r="H128" s="52"/>
      <c r="I128" s="52"/>
      <c r="J128" s="52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45"/>
      <c r="AJ128" s="53"/>
      <c r="AK128" s="53"/>
      <c r="AL128" s="53"/>
    </row>
    <row r="129" spans="6:38" x14ac:dyDescent="0.25">
      <c r="F129" s="52"/>
      <c r="G129" s="52"/>
      <c r="H129" s="52"/>
      <c r="I129" s="52"/>
      <c r="J129" s="52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45"/>
      <c r="AJ129" s="53"/>
      <c r="AK129" s="53"/>
      <c r="AL129" s="53"/>
    </row>
    <row r="130" spans="6:38" x14ac:dyDescent="0.25">
      <c r="F130" s="52"/>
      <c r="G130" s="52"/>
      <c r="H130" s="52"/>
      <c r="I130" s="52"/>
      <c r="J130" s="52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45"/>
      <c r="AJ130" s="53"/>
      <c r="AK130" s="53"/>
      <c r="AL130" s="53"/>
    </row>
    <row r="131" spans="6:38" x14ac:dyDescent="0.25">
      <c r="F131" s="52"/>
      <c r="G131" s="52"/>
      <c r="H131" s="52"/>
      <c r="I131" s="52"/>
      <c r="J131" s="52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45"/>
      <c r="AJ131" s="53"/>
      <c r="AK131" s="53"/>
      <c r="AL131" s="53"/>
    </row>
    <row r="132" spans="6:38" x14ac:dyDescent="0.25">
      <c r="F132" s="52"/>
      <c r="G132" s="52"/>
      <c r="H132" s="52"/>
      <c r="I132" s="52"/>
      <c r="J132" s="52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45"/>
      <c r="AJ132" s="53"/>
      <c r="AK132" s="53"/>
      <c r="AL132" s="53"/>
    </row>
    <row r="133" spans="6:38" x14ac:dyDescent="0.25">
      <c r="F133" s="52"/>
      <c r="G133" s="52"/>
      <c r="H133" s="52"/>
      <c r="I133" s="52"/>
      <c r="J133" s="52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45"/>
      <c r="AJ133" s="53"/>
      <c r="AK133" s="53"/>
      <c r="AL133" s="53"/>
    </row>
    <row r="134" spans="6:38" x14ac:dyDescent="0.25">
      <c r="F134" s="52"/>
      <c r="G134" s="52"/>
      <c r="H134" s="52"/>
      <c r="I134" s="52"/>
      <c r="J134" s="52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45"/>
      <c r="AJ134" s="53"/>
      <c r="AK134" s="53"/>
      <c r="AL134" s="53"/>
    </row>
    <row r="135" spans="6:38" x14ac:dyDescent="0.25">
      <c r="F135" s="52"/>
      <c r="G135" s="52"/>
      <c r="H135" s="52"/>
      <c r="I135" s="52"/>
      <c r="J135" s="52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45"/>
      <c r="AJ135" s="53"/>
      <c r="AK135" s="53"/>
      <c r="AL135" s="53"/>
    </row>
    <row r="136" spans="6:38" x14ac:dyDescent="0.25">
      <c r="F136" s="52"/>
      <c r="G136" s="52"/>
      <c r="H136" s="52"/>
      <c r="I136" s="52"/>
      <c r="J136" s="52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45"/>
      <c r="AJ136" s="53"/>
      <c r="AK136" s="53"/>
      <c r="AL136" s="53"/>
    </row>
    <row r="137" spans="6:38" x14ac:dyDescent="0.25">
      <c r="F137" s="52"/>
      <c r="G137" s="52"/>
      <c r="H137" s="52"/>
      <c r="I137" s="52"/>
      <c r="J137" s="52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45"/>
      <c r="AJ137" s="53"/>
      <c r="AK137" s="53"/>
      <c r="AL137" s="53"/>
    </row>
    <row r="138" spans="6:38" x14ac:dyDescent="0.25">
      <c r="F138" s="52"/>
      <c r="G138" s="52"/>
      <c r="H138" s="52"/>
      <c r="I138" s="52"/>
      <c r="J138" s="52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45"/>
      <c r="AJ138" s="53"/>
      <c r="AK138" s="53"/>
      <c r="AL138" s="53"/>
    </row>
    <row r="139" spans="6:38" x14ac:dyDescent="0.25">
      <c r="F139" s="52"/>
      <c r="G139" s="52"/>
      <c r="H139" s="52"/>
      <c r="I139" s="52"/>
      <c r="J139" s="52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45"/>
      <c r="AJ139" s="53"/>
      <c r="AK139" s="53"/>
      <c r="AL139" s="53"/>
    </row>
    <row r="140" spans="6:38" x14ac:dyDescent="0.25">
      <c r="F140" s="52"/>
      <c r="G140" s="52"/>
      <c r="H140" s="52"/>
      <c r="I140" s="52"/>
      <c r="J140" s="52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45"/>
      <c r="AJ140" s="53"/>
      <c r="AK140" s="53"/>
      <c r="AL140" s="53"/>
    </row>
    <row r="141" spans="6:38" x14ac:dyDescent="0.25">
      <c r="F141" s="52"/>
      <c r="G141" s="52"/>
      <c r="H141" s="52"/>
      <c r="I141" s="52"/>
      <c r="J141" s="52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45"/>
      <c r="AJ141" s="53"/>
      <c r="AK141" s="53"/>
      <c r="AL141" s="53"/>
    </row>
    <row r="142" spans="6:38" x14ac:dyDescent="0.25">
      <c r="F142" s="52"/>
      <c r="G142" s="52"/>
      <c r="H142" s="52"/>
      <c r="I142" s="52"/>
      <c r="J142" s="52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45"/>
      <c r="AJ142" s="53"/>
      <c r="AK142" s="53"/>
      <c r="AL142" s="53"/>
    </row>
    <row r="143" spans="6:38" x14ac:dyDescent="0.25">
      <c r="F143" s="52"/>
      <c r="G143" s="52"/>
      <c r="H143" s="52"/>
      <c r="I143" s="52"/>
      <c r="J143" s="52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45"/>
      <c r="AJ143" s="53"/>
      <c r="AK143" s="53"/>
      <c r="AL143" s="53"/>
    </row>
    <row r="144" spans="6:38" x14ac:dyDescent="0.25">
      <c r="F144" s="52"/>
      <c r="G144" s="52"/>
      <c r="H144" s="52"/>
      <c r="I144" s="52"/>
      <c r="J144" s="52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45"/>
      <c r="AJ144" s="53"/>
      <c r="AK144" s="53"/>
      <c r="AL144" s="53"/>
    </row>
    <row r="145" spans="6:38" x14ac:dyDescent="0.25">
      <c r="F145" s="52"/>
      <c r="G145" s="52"/>
      <c r="H145" s="52"/>
      <c r="I145" s="52"/>
      <c r="J145" s="52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45"/>
      <c r="AJ145" s="53"/>
      <c r="AK145" s="53"/>
      <c r="AL145" s="53"/>
    </row>
    <row r="146" spans="6:38" x14ac:dyDescent="0.25">
      <c r="F146" s="52"/>
      <c r="G146" s="52"/>
      <c r="H146" s="52"/>
      <c r="I146" s="52"/>
      <c r="J146" s="52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45"/>
      <c r="AJ146" s="53"/>
      <c r="AK146" s="53"/>
      <c r="AL146" s="53"/>
    </row>
    <row r="147" spans="6:38" x14ac:dyDescent="0.25">
      <c r="F147" s="52"/>
      <c r="G147" s="52"/>
      <c r="H147" s="52"/>
      <c r="I147" s="52"/>
      <c r="J147" s="52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45"/>
      <c r="AJ147" s="53"/>
      <c r="AK147" s="53"/>
      <c r="AL147" s="53"/>
    </row>
    <row r="148" spans="6:38" x14ac:dyDescent="0.25">
      <c r="F148" s="52"/>
      <c r="G148" s="52"/>
      <c r="H148" s="52"/>
      <c r="I148" s="52"/>
      <c r="J148" s="52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45"/>
      <c r="AJ148" s="53"/>
      <c r="AK148" s="53"/>
      <c r="AL148" s="53"/>
    </row>
    <row r="149" spans="6:38" x14ac:dyDescent="0.25">
      <c r="F149" s="52"/>
      <c r="G149" s="52"/>
      <c r="H149" s="52"/>
      <c r="I149" s="52"/>
      <c r="J149" s="52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45"/>
      <c r="AJ149" s="53"/>
      <c r="AK149" s="53"/>
      <c r="AL149" s="53"/>
    </row>
    <row r="150" spans="6:38" x14ac:dyDescent="0.25">
      <c r="F150" s="52"/>
      <c r="G150" s="52"/>
      <c r="H150" s="52"/>
      <c r="I150" s="52"/>
      <c r="J150" s="52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45"/>
      <c r="AJ150" s="53"/>
      <c r="AK150" s="53"/>
      <c r="AL150" s="53"/>
    </row>
    <row r="151" spans="6:38" x14ac:dyDescent="0.25">
      <c r="F151" s="52"/>
      <c r="G151" s="52"/>
      <c r="H151" s="52"/>
      <c r="I151" s="52"/>
      <c r="J151" s="52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45"/>
      <c r="AJ151" s="53"/>
      <c r="AK151" s="53"/>
      <c r="AL151" s="53"/>
    </row>
    <row r="152" spans="6:38" x14ac:dyDescent="0.25">
      <c r="F152" s="52"/>
      <c r="G152" s="52"/>
      <c r="H152" s="52"/>
      <c r="I152" s="52"/>
      <c r="J152" s="52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45"/>
      <c r="AJ152" s="53"/>
      <c r="AK152" s="53"/>
      <c r="AL152" s="53"/>
    </row>
    <row r="153" spans="6:38" x14ac:dyDescent="0.25">
      <c r="F153" s="52"/>
      <c r="G153" s="52"/>
      <c r="H153" s="52"/>
      <c r="I153" s="52"/>
      <c r="J153" s="52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45"/>
      <c r="AJ153" s="53"/>
      <c r="AK153" s="53"/>
      <c r="AL153" s="53"/>
    </row>
    <row r="154" spans="6:38" x14ac:dyDescent="0.25">
      <c r="F154" s="52"/>
      <c r="G154" s="52"/>
      <c r="H154" s="52"/>
      <c r="I154" s="52"/>
      <c r="J154" s="52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45"/>
      <c r="AJ154" s="53"/>
      <c r="AK154" s="53"/>
      <c r="AL154" s="53"/>
    </row>
    <row r="155" spans="6:38" x14ac:dyDescent="0.25">
      <c r="F155" s="52"/>
      <c r="G155" s="52"/>
      <c r="H155" s="52"/>
      <c r="I155" s="52"/>
      <c r="J155" s="52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45"/>
      <c r="AJ155" s="53"/>
      <c r="AK155" s="53"/>
      <c r="AL155" s="53"/>
    </row>
    <row r="156" spans="6:38" x14ac:dyDescent="0.25">
      <c r="F156" s="52"/>
      <c r="G156" s="52"/>
      <c r="H156" s="52"/>
      <c r="I156" s="52"/>
      <c r="J156" s="52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45"/>
      <c r="AJ156" s="53"/>
      <c r="AK156" s="53"/>
      <c r="AL156" s="53"/>
    </row>
    <row r="157" spans="6:38" x14ac:dyDescent="0.25">
      <c r="F157" s="52"/>
      <c r="G157" s="52"/>
      <c r="H157" s="52"/>
      <c r="I157" s="52"/>
      <c r="J157" s="52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45"/>
      <c r="AJ157" s="53"/>
      <c r="AK157" s="53"/>
      <c r="AL157" s="53"/>
    </row>
    <row r="158" spans="6:38" x14ac:dyDescent="0.25">
      <c r="F158" s="52"/>
      <c r="G158" s="52"/>
      <c r="H158" s="52"/>
      <c r="I158" s="52"/>
      <c r="J158" s="52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45"/>
      <c r="AJ158" s="53"/>
      <c r="AK158" s="53"/>
      <c r="AL158" s="53"/>
    </row>
    <row r="159" spans="6:38" x14ac:dyDescent="0.25">
      <c r="F159" s="52"/>
      <c r="G159" s="52"/>
      <c r="H159" s="52"/>
      <c r="I159" s="52"/>
      <c r="J159" s="52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45"/>
      <c r="AJ159" s="53"/>
      <c r="AK159" s="53"/>
      <c r="AL159" s="53"/>
    </row>
    <row r="160" spans="6:38" x14ac:dyDescent="0.25">
      <c r="F160" s="52"/>
      <c r="G160" s="52"/>
      <c r="H160" s="52"/>
      <c r="I160" s="52"/>
      <c r="J160" s="52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45"/>
      <c r="AJ160" s="53"/>
      <c r="AK160" s="53"/>
      <c r="AL160" s="53"/>
    </row>
    <row r="161" spans="6:38" x14ac:dyDescent="0.25">
      <c r="F161" s="52"/>
      <c r="G161" s="52"/>
      <c r="H161" s="52"/>
      <c r="I161" s="52"/>
      <c r="J161" s="52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45"/>
      <c r="AJ161" s="53"/>
      <c r="AK161" s="53"/>
      <c r="AL161" s="53"/>
    </row>
    <row r="162" spans="6:38" x14ac:dyDescent="0.25">
      <c r="F162" s="52"/>
      <c r="G162" s="52"/>
      <c r="H162" s="52"/>
      <c r="I162" s="52"/>
      <c r="J162" s="52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45"/>
      <c r="AJ162" s="53"/>
      <c r="AK162" s="53"/>
      <c r="AL162" s="53"/>
    </row>
    <row r="163" spans="6:38" x14ac:dyDescent="0.25">
      <c r="F163" s="52"/>
      <c r="G163" s="52"/>
      <c r="H163" s="52"/>
      <c r="I163" s="52"/>
      <c r="J163" s="52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45"/>
      <c r="AJ163" s="53"/>
      <c r="AK163" s="53"/>
      <c r="AL163" s="53"/>
    </row>
    <row r="164" spans="6:38" x14ac:dyDescent="0.25">
      <c r="F164" s="52"/>
      <c r="G164" s="52"/>
      <c r="H164" s="52"/>
      <c r="I164" s="52"/>
      <c r="J164" s="52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45"/>
      <c r="AJ164" s="53"/>
      <c r="AK164" s="53"/>
      <c r="AL164" s="53"/>
    </row>
    <row r="165" spans="6:38" x14ac:dyDescent="0.25">
      <c r="F165" s="52"/>
      <c r="G165" s="52"/>
      <c r="H165" s="52"/>
      <c r="I165" s="52"/>
      <c r="J165" s="52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45"/>
      <c r="AJ165" s="53"/>
      <c r="AK165" s="53"/>
      <c r="AL165" s="53"/>
    </row>
    <row r="166" spans="6:38" x14ac:dyDescent="0.25">
      <c r="F166" s="52"/>
      <c r="G166" s="52"/>
      <c r="H166" s="52"/>
      <c r="I166" s="52"/>
      <c r="J166" s="52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45"/>
      <c r="AJ166" s="53"/>
      <c r="AK166" s="53"/>
      <c r="AL166" s="53"/>
    </row>
    <row r="167" spans="6:38" x14ac:dyDescent="0.25">
      <c r="F167" s="52"/>
      <c r="G167" s="52"/>
      <c r="H167" s="52"/>
      <c r="I167" s="52"/>
      <c r="J167" s="52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45"/>
      <c r="AJ167" s="53"/>
      <c r="AK167" s="53"/>
      <c r="AL167" s="53"/>
    </row>
    <row r="168" spans="6:38" x14ac:dyDescent="0.25">
      <c r="F168" s="52"/>
      <c r="G168" s="52"/>
      <c r="H168" s="52"/>
      <c r="I168" s="52"/>
      <c r="J168" s="52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45"/>
      <c r="AJ168" s="53"/>
      <c r="AK168" s="53"/>
      <c r="AL168" s="53"/>
    </row>
    <row r="169" spans="6:38" x14ac:dyDescent="0.25">
      <c r="F169" s="52"/>
      <c r="G169" s="52"/>
      <c r="H169" s="52"/>
      <c r="I169" s="52"/>
      <c r="J169" s="52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45"/>
      <c r="AJ169" s="53"/>
      <c r="AK169" s="53"/>
      <c r="AL169" s="53"/>
    </row>
    <row r="170" spans="6:38" x14ac:dyDescent="0.25">
      <c r="F170" s="52"/>
      <c r="G170" s="52"/>
      <c r="H170" s="52"/>
      <c r="I170" s="52"/>
      <c r="J170" s="52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45"/>
      <c r="AJ170" s="53"/>
      <c r="AK170" s="53"/>
      <c r="AL170" s="53"/>
    </row>
    <row r="171" spans="6:38" x14ac:dyDescent="0.25">
      <c r="F171" s="52"/>
      <c r="G171" s="52"/>
      <c r="H171" s="52"/>
      <c r="I171" s="52"/>
      <c r="J171" s="52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45"/>
      <c r="AJ171" s="53"/>
      <c r="AK171" s="53"/>
      <c r="AL171" s="53"/>
    </row>
    <row r="172" spans="6:38" x14ac:dyDescent="0.25">
      <c r="F172" s="52"/>
      <c r="G172" s="52"/>
      <c r="H172" s="52"/>
      <c r="I172" s="52"/>
      <c r="J172" s="52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45"/>
      <c r="AJ172" s="53"/>
      <c r="AK172" s="53"/>
      <c r="AL172" s="53"/>
    </row>
    <row r="173" spans="6:38" x14ac:dyDescent="0.25">
      <c r="F173" s="52"/>
      <c r="G173" s="52"/>
      <c r="H173" s="52"/>
      <c r="I173" s="52"/>
      <c r="J173" s="52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45"/>
      <c r="AJ173" s="53"/>
      <c r="AK173" s="53"/>
      <c r="AL173" s="53"/>
    </row>
    <row r="174" spans="6:38" x14ac:dyDescent="0.25">
      <c r="F174" s="52"/>
      <c r="G174" s="52"/>
      <c r="H174" s="52"/>
      <c r="I174" s="52"/>
      <c r="J174" s="52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45"/>
      <c r="AJ174" s="53"/>
      <c r="AK174" s="53"/>
      <c r="AL174" s="53"/>
    </row>
    <row r="175" spans="6:38" x14ac:dyDescent="0.25">
      <c r="F175" s="52"/>
      <c r="G175" s="52"/>
      <c r="H175" s="52"/>
      <c r="I175" s="52"/>
      <c r="J175" s="52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45"/>
      <c r="AJ175" s="53"/>
      <c r="AK175" s="53"/>
      <c r="AL175" s="53"/>
    </row>
    <row r="176" spans="6:38" x14ac:dyDescent="0.25">
      <c r="F176" s="52"/>
      <c r="G176" s="52"/>
      <c r="H176" s="52"/>
      <c r="I176" s="52"/>
      <c r="J176" s="52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45"/>
      <c r="AJ176" s="53"/>
      <c r="AK176" s="53"/>
      <c r="AL176" s="53"/>
    </row>
    <row r="177" spans="6:38" x14ac:dyDescent="0.25">
      <c r="F177" s="52"/>
      <c r="G177" s="52"/>
      <c r="H177" s="52"/>
      <c r="I177" s="52"/>
      <c r="J177" s="52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45"/>
      <c r="AJ177" s="53"/>
      <c r="AK177" s="53"/>
      <c r="AL177" s="53"/>
    </row>
    <row r="178" spans="6:38" x14ac:dyDescent="0.25">
      <c r="F178" s="52"/>
      <c r="G178" s="52"/>
      <c r="H178" s="52"/>
      <c r="I178" s="52"/>
      <c r="J178" s="52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45"/>
      <c r="AJ178" s="53"/>
      <c r="AK178" s="53"/>
      <c r="AL178" s="53"/>
    </row>
    <row r="179" spans="6:38" x14ac:dyDescent="0.25">
      <c r="F179" s="52"/>
      <c r="G179" s="52"/>
      <c r="H179" s="52"/>
      <c r="I179" s="52"/>
      <c r="J179" s="52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45"/>
      <c r="AJ179" s="53"/>
      <c r="AK179" s="53"/>
      <c r="AL179" s="53"/>
    </row>
    <row r="180" spans="6:38" x14ac:dyDescent="0.25">
      <c r="F180" s="52"/>
      <c r="G180" s="52"/>
      <c r="H180" s="52"/>
      <c r="I180" s="52"/>
      <c r="J180" s="52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45"/>
      <c r="AJ180" s="53"/>
      <c r="AK180" s="53"/>
      <c r="AL180" s="53"/>
    </row>
    <row r="181" spans="6:38" x14ac:dyDescent="0.25">
      <c r="F181" s="52"/>
      <c r="G181" s="52"/>
      <c r="H181" s="52"/>
      <c r="I181" s="52"/>
      <c r="J181" s="52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45"/>
      <c r="AJ181" s="53"/>
      <c r="AK181" s="53"/>
      <c r="AL181" s="53"/>
    </row>
    <row r="182" spans="6:38" x14ac:dyDescent="0.25">
      <c r="F182" s="52"/>
      <c r="G182" s="52"/>
      <c r="H182" s="52"/>
      <c r="I182" s="52"/>
      <c r="J182" s="52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45"/>
      <c r="AJ182" s="53"/>
      <c r="AK182" s="53"/>
      <c r="AL182" s="53"/>
    </row>
    <row r="183" spans="6:38" x14ac:dyDescent="0.25">
      <c r="F183" s="52"/>
      <c r="G183" s="52"/>
      <c r="H183" s="52"/>
      <c r="I183" s="52"/>
      <c r="J183" s="52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45"/>
      <c r="AJ183" s="53"/>
      <c r="AK183" s="53"/>
      <c r="AL183" s="53"/>
    </row>
    <row r="184" spans="6:38" x14ac:dyDescent="0.25">
      <c r="F184" s="52"/>
      <c r="G184" s="52"/>
      <c r="H184" s="52"/>
      <c r="I184" s="52"/>
      <c r="J184" s="52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45"/>
      <c r="AJ184" s="53"/>
      <c r="AK184" s="53"/>
      <c r="AL184" s="53"/>
    </row>
    <row r="185" spans="6:38" x14ac:dyDescent="0.25">
      <c r="F185" s="52"/>
      <c r="G185" s="52"/>
      <c r="H185" s="52"/>
      <c r="I185" s="52"/>
      <c r="J185" s="52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45"/>
      <c r="AJ185" s="53"/>
      <c r="AK185" s="53"/>
      <c r="AL185" s="53"/>
    </row>
    <row r="186" spans="6:38" x14ac:dyDescent="0.25">
      <c r="F186" s="52"/>
      <c r="G186" s="52"/>
      <c r="H186" s="52"/>
      <c r="I186" s="52"/>
      <c r="J186" s="52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45"/>
      <c r="AJ186" s="53"/>
      <c r="AK186" s="53"/>
      <c r="AL186" s="53"/>
    </row>
    <row r="187" spans="6:38" x14ac:dyDescent="0.25">
      <c r="F187" s="52"/>
      <c r="G187" s="52"/>
      <c r="H187" s="52"/>
      <c r="I187" s="52"/>
      <c r="J187" s="52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45"/>
      <c r="AJ187" s="53"/>
      <c r="AK187" s="53"/>
      <c r="AL187" s="53"/>
    </row>
    <row r="188" spans="6:38" x14ac:dyDescent="0.25">
      <c r="F188" s="52"/>
      <c r="G188" s="52"/>
      <c r="H188" s="52"/>
      <c r="I188" s="52"/>
      <c r="J188" s="52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45"/>
      <c r="AJ188" s="53"/>
      <c r="AK188" s="53"/>
      <c r="AL188" s="53"/>
    </row>
    <row r="189" spans="6:38" x14ac:dyDescent="0.25">
      <c r="F189" s="52"/>
      <c r="G189" s="52"/>
      <c r="H189" s="52"/>
      <c r="I189" s="52"/>
      <c r="J189" s="52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45"/>
      <c r="AJ189" s="53"/>
      <c r="AK189" s="53"/>
      <c r="AL189" s="53"/>
    </row>
    <row r="190" spans="6:38" x14ac:dyDescent="0.25">
      <c r="F190" s="52"/>
      <c r="G190" s="52"/>
      <c r="H190" s="52"/>
      <c r="I190" s="52"/>
      <c r="J190" s="52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45"/>
      <c r="AJ190" s="53"/>
      <c r="AK190" s="53"/>
      <c r="AL190" s="53"/>
    </row>
    <row r="191" spans="6:38" x14ac:dyDescent="0.25">
      <c r="F191" s="52"/>
      <c r="G191" s="52"/>
      <c r="H191" s="52"/>
      <c r="I191" s="52"/>
      <c r="J191" s="52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45"/>
      <c r="AJ191" s="53"/>
      <c r="AK191" s="53"/>
      <c r="AL191" s="53"/>
    </row>
    <row r="192" spans="6:38" x14ac:dyDescent="0.25">
      <c r="F192" s="52"/>
      <c r="G192" s="52"/>
      <c r="H192" s="52"/>
      <c r="I192" s="52"/>
      <c r="J192" s="52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45"/>
      <c r="AJ192" s="53"/>
      <c r="AK192" s="53"/>
      <c r="AL192" s="53"/>
    </row>
    <row r="193" spans="6:38" x14ac:dyDescent="0.25">
      <c r="F193" s="52"/>
      <c r="G193" s="52"/>
      <c r="H193" s="52"/>
      <c r="I193" s="52"/>
      <c r="J193" s="52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45"/>
      <c r="AJ193" s="53"/>
      <c r="AK193" s="53"/>
      <c r="AL193" s="53"/>
    </row>
    <row r="194" spans="6:38" x14ac:dyDescent="0.25">
      <c r="F194" s="52"/>
      <c r="G194" s="52"/>
      <c r="H194" s="52"/>
      <c r="I194" s="52"/>
      <c r="J194" s="52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45"/>
      <c r="AJ194" s="53"/>
      <c r="AK194" s="53"/>
      <c r="AL194" s="53"/>
    </row>
    <row r="195" spans="6:38" x14ac:dyDescent="0.25">
      <c r="F195" s="52"/>
      <c r="G195" s="52"/>
      <c r="H195" s="52"/>
      <c r="I195" s="52"/>
      <c r="J195" s="52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45"/>
      <c r="AJ195" s="53"/>
      <c r="AK195" s="53"/>
      <c r="AL195" s="53"/>
    </row>
    <row r="196" spans="6:38" x14ac:dyDescent="0.25">
      <c r="F196" s="52"/>
      <c r="G196" s="52"/>
      <c r="H196" s="52"/>
      <c r="I196" s="52"/>
      <c r="J196" s="52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45"/>
      <c r="AJ196" s="53"/>
      <c r="AK196" s="53"/>
      <c r="AL196" s="53"/>
    </row>
    <row r="197" spans="6:38" x14ac:dyDescent="0.25">
      <c r="F197" s="52"/>
      <c r="G197" s="52"/>
      <c r="H197" s="52"/>
      <c r="I197" s="52"/>
      <c r="J197" s="52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45"/>
      <c r="AJ197" s="53"/>
      <c r="AK197" s="53"/>
      <c r="AL197" s="53"/>
    </row>
    <row r="198" spans="6:38" x14ac:dyDescent="0.25">
      <c r="F198" s="52"/>
      <c r="G198" s="52"/>
      <c r="H198" s="52"/>
      <c r="I198" s="52"/>
      <c r="J198" s="52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45"/>
      <c r="AJ198" s="53"/>
      <c r="AK198" s="53"/>
      <c r="AL198" s="53"/>
    </row>
    <row r="199" spans="6:38" x14ac:dyDescent="0.25">
      <c r="F199" s="52"/>
      <c r="G199" s="52"/>
      <c r="H199" s="52"/>
      <c r="I199" s="52"/>
      <c r="J199" s="52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45"/>
      <c r="AJ199" s="53"/>
      <c r="AK199" s="53"/>
      <c r="AL199" s="53"/>
    </row>
    <row r="200" spans="6:38" x14ac:dyDescent="0.25">
      <c r="F200" s="52"/>
      <c r="G200" s="52"/>
      <c r="H200" s="52"/>
      <c r="I200" s="52"/>
      <c r="J200" s="52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45"/>
      <c r="AJ200" s="53"/>
      <c r="AK200" s="53"/>
      <c r="AL200" s="53"/>
    </row>
    <row r="201" spans="6:38" x14ac:dyDescent="0.25">
      <c r="F201" s="52"/>
      <c r="G201" s="52"/>
      <c r="H201" s="52"/>
      <c r="I201" s="52"/>
      <c r="J201" s="52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45"/>
      <c r="AJ201" s="53"/>
      <c r="AK201" s="53"/>
      <c r="AL201" s="53"/>
    </row>
    <row r="202" spans="6:38" x14ac:dyDescent="0.25">
      <c r="F202" s="52"/>
      <c r="G202" s="52"/>
      <c r="H202" s="52"/>
      <c r="I202" s="52"/>
      <c r="J202" s="52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45"/>
      <c r="AJ202" s="53"/>
      <c r="AK202" s="53"/>
      <c r="AL202" s="53"/>
    </row>
    <row r="203" spans="6:38" x14ac:dyDescent="0.25">
      <c r="F203" s="52"/>
      <c r="G203" s="52"/>
      <c r="H203" s="52"/>
      <c r="I203" s="52"/>
      <c r="J203" s="52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45"/>
      <c r="AJ203" s="53"/>
      <c r="AK203" s="53"/>
      <c r="AL203" s="53"/>
    </row>
    <row r="204" spans="6:38" x14ac:dyDescent="0.25">
      <c r="F204" s="52"/>
      <c r="G204" s="52"/>
      <c r="H204" s="52"/>
      <c r="I204" s="52"/>
      <c r="J204" s="52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45"/>
      <c r="AJ204" s="53"/>
      <c r="AK204" s="53"/>
      <c r="AL204" s="53"/>
    </row>
    <row r="205" spans="6:38" x14ac:dyDescent="0.25">
      <c r="F205" s="52"/>
      <c r="G205" s="52"/>
      <c r="H205" s="52"/>
      <c r="I205" s="52"/>
      <c r="J205" s="52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45"/>
      <c r="AJ205" s="53"/>
      <c r="AK205" s="53"/>
      <c r="AL205" s="53"/>
    </row>
    <row r="206" spans="6:38" x14ac:dyDescent="0.25">
      <c r="F206" s="52"/>
      <c r="G206" s="52"/>
      <c r="H206" s="52"/>
      <c r="I206" s="52"/>
      <c r="J206" s="52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45"/>
      <c r="AJ206" s="53"/>
      <c r="AK206" s="53"/>
      <c r="AL206" s="53"/>
    </row>
    <row r="207" spans="6:38" x14ac:dyDescent="0.25">
      <c r="F207" s="52"/>
      <c r="G207" s="52"/>
      <c r="H207" s="52"/>
      <c r="I207" s="52"/>
      <c r="J207" s="52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45"/>
      <c r="AJ207" s="53"/>
      <c r="AK207" s="53"/>
      <c r="AL207" s="53"/>
    </row>
    <row r="208" spans="6:38" x14ac:dyDescent="0.25">
      <c r="F208" s="52"/>
      <c r="G208" s="52"/>
      <c r="H208" s="52"/>
      <c r="I208" s="52"/>
      <c r="J208" s="52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45"/>
      <c r="AJ208" s="53"/>
      <c r="AK208" s="53"/>
      <c r="AL208" s="53"/>
    </row>
    <row r="209" spans="6:38" x14ac:dyDescent="0.25">
      <c r="F209" s="52"/>
      <c r="G209" s="52"/>
      <c r="H209" s="52"/>
      <c r="I209" s="52"/>
      <c r="J209" s="52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45"/>
      <c r="AJ209" s="53"/>
      <c r="AK209" s="53"/>
      <c r="AL209" s="53"/>
    </row>
    <row r="210" spans="6:38" x14ac:dyDescent="0.25">
      <c r="F210" s="52"/>
      <c r="G210" s="52"/>
      <c r="H210" s="52"/>
      <c r="I210" s="52"/>
      <c r="J210" s="52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45"/>
      <c r="AJ210" s="53"/>
      <c r="AK210" s="53"/>
      <c r="AL210" s="53"/>
    </row>
    <row r="211" spans="6:38" x14ac:dyDescent="0.25">
      <c r="F211" s="52"/>
      <c r="G211" s="52"/>
      <c r="H211" s="52"/>
      <c r="I211" s="52"/>
      <c r="J211" s="52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45"/>
      <c r="AJ211" s="53"/>
      <c r="AK211" s="53"/>
      <c r="AL211" s="53"/>
    </row>
    <row r="212" spans="6:38" x14ac:dyDescent="0.25">
      <c r="F212" s="52"/>
      <c r="G212" s="52"/>
      <c r="H212" s="52"/>
      <c r="I212" s="52"/>
      <c r="J212" s="52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45"/>
      <c r="AJ212" s="53"/>
      <c r="AK212" s="53"/>
      <c r="AL212" s="53"/>
    </row>
    <row r="213" spans="6:38" x14ac:dyDescent="0.25">
      <c r="F213" s="52"/>
      <c r="G213" s="52"/>
      <c r="H213" s="52"/>
      <c r="I213" s="52"/>
      <c r="J213" s="52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45"/>
      <c r="AJ213" s="53"/>
      <c r="AK213" s="53"/>
      <c r="AL213" s="53"/>
    </row>
    <row r="214" spans="6:38" x14ac:dyDescent="0.25">
      <c r="F214" s="52"/>
      <c r="G214" s="52"/>
      <c r="H214" s="52"/>
      <c r="I214" s="52"/>
      <c r="J214" s="52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45"/>
      <c r="AJ214" s="53"/>
      <c r="AK214" s="53"/>
      <c r="AL214" s="53"/>
    </row>
    <row r="215" spans="6:38" x14ac:dyDescent="0.25">
      <c r="F215" s="52"/>
      <c r="G215" s="52"/>
      <c r="H215" s="52"/>
      <c r="I215" s="52"/>
      <c r="J215" s="52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45"/>
      <c r="AJ215" s="53"/>
      <c r="AK215" s="53"/>
      <c r="AL215" s="53"/>
    </row>
    <row r="216" spans="6:38" x14ac:dyDescent="0.25">
      <c r="F216" s="52"/>
      <c r="G216" s="52"/>
      <c r="H216" s="52"/>
      <c r="I216" s="52"/>
      <c r="J216" s="52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45"/>
      <c r="AJ216" s="53"/>
      <c r="AK216" s="53"/>
      <c r="AL216" s="53"/>
    </row>
    <row r="217" spans="6:38" x14ac:dyDescent="0.25">
      <c r="F217" s="52"/>
      <c r="G217" s="52"/>
      <c r="H217" s="52"/>
      <c r="I217" s="52"/>
      <c r="J217" s="52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45"/>
      <c r="AJ217" s="53"/>
      <c r="AK217" s="53"/>
      <c r="AL217" s="53"/>
    </row>
    <row r="218" spans="6:38" x14ac:dyDescent="0.25">
      <c r="F218" s="52"/>
      <c r="G218" s="52"/>
      <c r="H218" s="52"/>
      <c r="I218" s="52"/>
      <c r="J218" s="52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45"/>
      <c r="AJ218" s="53"/>
      <c r="AK218" s="53"/>
      <c r="AL218" s="53"/>
    </row>
    <row r="219" spans="6:38" x14ac:dyDescent="0.25">
      <c r="F219" s="52"/>
      <c r="G219" s="52"/>
      <c r="H219" s="52"/>
      <c r="I219" s="52"/>
      <c r="J219" s="52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45"/>
      <c r="AJ219" s="53"/>
      <c r="AK219" s="53"/>
      <c r="AL219" s="53"/>
    </row>
    <row r="220" spans="6:38" x14ac:dyDescent="0.25">
      <c r="F220" s="52"/>
      <c r="G220" s="52"/>
      <c r="H220" s="52"/>
      <c r="I220" s="52"/>
      <c r="J220" s="52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45"/>
      <c r="AJ220" s="53"/>
      <c r="AK220" s="53"/>
      <c r="AL220" s="53"/>
    </row>
    <row r="221" spans="6:38" x14ac:dyDescent="0.25">
      <c r="F221" s="52"/>
      <c r="G221" s="52"/>
      <c r="H221" s="52"/>
      <c r="I221" s="52"/>
      <c r="J221" s="52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45"/>
      <c r="AJ221" s="53"/>
      <c r="AK221" s="53"/>
      <c r="AL221" s="53"/>
    </row>
    <row r="222" spans="6:38" x14ac:dyDescent="0.25">
      <c r="F222" s="52"/>
      <c r="G222" s="52"/>
      <c r="H222" s="52"/>
      <c r="I222" s="52"/>
      <c r="J222" s="52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45"/>
      <c r="AJ222" s="53"/>
      <c r="AK222" s="53"/>
      <c r="AL222" s="53"/>
    </row>
    <row r="223" spans="6:38" x14ac:dyDescent="0.25">
      <c r="F223" s="52"/>
      <c r="G223" s="52"/>
      <c r="H223" s="52"/>
      <c r="I223" s="52"/>
      <c r="J223" s="52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45"/>
      <c r="AJ223" s="53"/>
      <c r="AK223" s="53"/>
      <c r="AL223" s="53"/>
    </row>
    <row r="224" spans="6:38" x14ac:dyDescent="0.25">
      <c r="F224" s="52"/>
      <c r="G224" s="52"/>
      <c r="H224" s="52"/>
      <c r="I224" s="52"/>
      <c r="J224" s="52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45"/>
      <c r="AJ224" s="53"/>
      <c r="AK224" s="53"/>
      <c r="AL224" s="53"/>
    </row>
    <row r="225" spans="6:38" x14ac:dyDescent="0.25">
      <c r="F225" s="52"/>
      <c r="G225" s="52"/>
      <c r="H225" s="52"/>
      <c r="I225" s="52"/>
      <c r="J225" s="52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45"/>
      <c r="AJ225" s="53"/>
      <c r="AK225" s="53"/>
      <c r="AL225" s="53"/>
    </row>
    <row r="226" spans="6:38" x14ac:dyDescent="0.25">
      <c r="F226" s="52"/>
      <c r="G226" s="52"/>
      <c r="H226" s="52"/>
      <c r="I226" s="52"/>
      <c r="J226" s="52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45"/>
      <c r="AJ226" s="53"/>
      <c r="AK226" s="53"/>
      <c r="AL226" s="53"/>
    </row>
    <row r="227" spans="6:38" x14ac:dyDescent="0.25">
      <c r="F227" s="52"/>
      <c r="G227" s="52"/>
      <c r="H227" s="52"/>
      <c r="I227" s="52"/>
      <c r="J227" s="52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45"/>
      <c r="AJ227" s="53"/>
      <c r="AK227" s="53"/>
      <c r="AL227" s="53"/>
    </row>
    <row r="228" spans="6:38" x14ac:dyDescent="0.25">
      <c r="F228" s="52"/>
      <c r="G228" s="52"/>
      <c r="H228" s="52"/>
      <c r="I228" s="52"/>
      <c r="J228" s="52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45"/>
      <c r="AJ228" s="53"/>
      <c r="AK228" s="53"/>
      <c r="AL228" s="53"/>
    </row>
    <row r="229" spans="6:38" x14ac:dyDescent="0.25">
      <c r="F229" s="52"/>
      <c r="G229" s="52"/>
      <c r="H229" s="52"/>
      <c r="I229" s="52"/>
      <c r="J229" s="52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45"/>
      <c r="AJ229" s="53"/>
      <c r="AK229" s="53"/>
      <c r="AL229" s="53"/>
    </row>
    <row r="230" spans="6:38" x14ac:dyDescent="0.25">
      <c r="F230" s="52"/>
      <c r="G230" s="52"/>
      <c r="H230" s="52"/>
      <c r="I230" s="52"/>
      <c r="J230" s="52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45"/>
      <c r="AJ230" s="53"/>
      <c r="AK230" s="53"/>
      <c r="AL230" s="53"/>
    </row>
    <row r="231" spans="6:38" x14ac:dyDescent="0.25">
      <c r="F231" s="52"/>
      <c r="G231" s="52"/>
      <c r="H231" s="52"/>
      <c r="I231" s="52"/>
      <c r="J231" s="52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45"/>
      <c r="AJ231" s="53"/>
      <c r="AK231" s="53"/>
      <c r="AL231" s="53"/>
    </row>
    <row r="232" spans="6:38" x14ac:dyDescent="0.25">
      <c r="F232" s="52"/>
      <c r="G232" s="52"/>
      <c r="H232" s="52"/>
      <c r="I232" s="52"/>
      <c r="J232" s="52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45"/>
      <c r="AJ232" s="53"/>
      <c r="AK232" s="53"/>
      <c r="AL232" s="53"/>
    </row>
    <row r="233" spans="6:38" x14ac:dyDescent="0.25">
      <c r="F233" s="52"/>
      <c r="G233" s="52"/>
      <c r="H233" s="52"/>
      <c r="I233" s="52"/>
      <c r="J233" s="52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45"/>
      <c r="AJ233" s="53"/>
      <c r="AK233" s="53"/>
      <c r="AL233" s="53"/>
    </row>
    <row r="234" spans="6:38" x14ac:dyDescent="0.25">
      <c r="F234" s="52"/>
      <c r="G234" s="52"/>
      <c r="H234" s="52"/>
      <c r="I234" s="52"/>
      <c r="J234" s="52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45"/>
      <c r="AJ234" s="53"/>
      <c r="AK234" s="53"/>
      <c r="AL234" s="53"/>
    </row>
    <row r="235" spans="6:38" x14ac:dyDescent="0.25">
      <c r="F235" s="52"/>
      <c r="G235" s="52"/>
      <c r="H235" s="52"/>
      <c r="I235" s="52"/>
      <c r="J235" s="52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45"/>
      <c r="AJ235" s="53"/>
      <c r="AK235" s="53"/>
      <c r="AL235" s="53"/>
    </row>
    <row r="236" spans="6:38" x14ac:dyDescent="0.25">
      <c r="F236" s="52"/>
      <c r="G236" s="52"/>
      <c r="H236" s="52"/>
      <c r="I236" s="52"/>
      <c r="J236" s="52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45"/>
      <c r="AJ236" s="53"/>
      <c r="AK236" s="53"/>
      <c r="AL236" s="53"/>
    </row>
    <row r="237" spans="6:38" x14ac:dyDescent="0.25">
      <c r="F237" s="52"/>
      <c r="G237" s="52"/>
      <c r="H237" s="52"/>
      <c r="I237" s="52"/>
      <c r="J237" s="52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45"/>
      <c r="AJ237" s="53"/>
      <c r="AK237" s="53"/>
      <c r="AL237" s="53"/>
    </row>
    <row r="238" spans="6:38" x14ac:dyDescent="0.25">
      <c r="F238" s="52"/>
      <c r="G238" s="52"/>
      <c r="H238" s="52"/>
      <c r="I238" s="52"/>
      <c r="J238" s="52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45"/>
      <c r="AJ238" s="53"/>
      <c r="AK238" s="53"/>
      <c r="AL238" s="53"/>
    </row>
    <row r="239" spans="6:38" x14ac:dyDescent="0.25">
      <c r="F239" s="52"/>
      <c r="G239" s="52"/>
      <c r="H239" s="52"/>
      <c r="I239" s="52"/>
      <c r="J239" s="52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45"/>
      <c r="AJ239" s="53"/>
      <c r="AK239" s="53"/>
      <c r="AL239" s="53"/>
    </row>
    <row r="240" spans="6:38" x14ac:dyDescent="0.25">
      <c r="F240" s="52"/>
      <c r="G240" s="52"/>
      <c r="H240" s="52"/>
      <c r="I240" s="52"/>
      <c r="J240" s="52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45"/>
      <c r="AJ240" s="53"/>
      <c r="AK240" s="53"/>
      <c r="AL240" s="53"/>
    </row>
    <row r="241" spans="6:38" x14ac:dyDescent="0.25">
      <c r="F241" s="52"/>
      <c r="G241" s="52"/>
      <c r="H241" s="52"/>
      <c r="I241" s="52"/>
      <c r="J241" s="52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45"/>
      <c r="AJ241" s="53"/>
      <c r="AK241" s="53"/>
      <c r="AL241" s="53"/>
    </row>
    <row r="242" spans="6:38" x14ac:dyDescent="0.25">
      <c r="F242" s="52"/>
      <c r="G242" s="52"/>
      <c r="H242" s="52"/>
      <c r="I242" s="52"/>
      <c r="J242" s="52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45"/>
      <c r="AJ242" s="53"/>
      <c r="AK242" s="53"/>
      <c r="AL242" s="53"/>
    </row>
    <row r="243" spans="6:38" x14ac:dyDescent="0.25">
      <c r="F243" s="52"/>
      <c r="G243" s="52"/>
      <c r="H243" s="52"/>
      <c r="I243" s="52"/>
      <c r="J243" s="52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45"/>
      <c r="AJ243" s="53"/>
      <c r="AK243" s="53"/>
      <c r="AL243" s="53"/>
    </row>
    <row r="244" spans="6:38" x14ac:dyDescent="0.25">
      <c r="F244" s="52"/>
      <c r="G244" s="52"/>
      <c r="H244" s="52"/>
      <c r="I244" s="52"/>
      <c r="J244" s="52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45"/>
      <c r="AJ244" s="53"/>
      <c r="AK244" s="53"/>
      <c r="AL244" s="53"/>
    </row>
    <row r="245" spans="6:38" x14ac:dyDescent="0.25">
      <c r="F245" s="52"/>
      <c r="G245" s="52"/>
      <c r="H245" s="52"/>
      <c r="I245" s="52"/>
      <c r="J245" s="52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45"/>
      <c r="AJ245" s="53"/>
      <c r="AK245" s="53"/>
      <c r="AL245" s="53"/>
    </row>
    <row r="246" spans="6:38" x14ac:dyDescent="0.25">
      <c r="F246" s="52"/>
      <c r="G246" s="52"/>
      <c r="H246" s="52"/>
      <c r="I246" s="52"/>
      <c r="J246" s="52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45"/>
      <c r="AJ246" s="53"/>
      <c r="AK246" s="53"/>
      <c r="AL246" s="53"/>
    </row>
    <row r="247" spans="6:38" x14ac:dyDescent="0.25">
      <c r="F247" s="52"/>
      <c r="G247" s="52"/>
      <c r="H247" s="52"/>
      <c r="I247" s="52"/>
      <c r="J247" s="52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45"/>
      <c r="AJ247" s="53"/>
      <c r="AK247" s="53"/>
      <c r="AL247" s="53"/>
    </row>
    <row r="248" spans="6:38" x14ac:dyDescent="0.25">
      <c r="F248" s="52"/>
      <c r="G248" s="52"/>
      <c r="H248" s="52"/>
      <c r="I248" s="52"/>
      <c r="J248" s="52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45"/>
      <c r="AJ248" s="53"/>
      <c r="AK248" s="53"/>
      <c r="AL248" s="53"/>
    </row>
    <row r="249" spans="6:38" x14ac:dyDescent="0.25">
      <c r="F249" s="52"/>
      <c r="G249" s="52"/>
      <c r="H249" s="52"/>
      <c r="I249" s="52"/>
      <c r="J249" s="52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45"/>
      <c r="AJ249" s="53"/>
      <c r="AK249" s="53"/>
      <c r="AL249" s="53"/>
    </row>
    <row r="250" spans="6:38" x14ac:dyDescent="0.25">
      <c r="F250" s="52"/>
      <c r="G250" s="52"/>
      <c r="H250" s="52"/>
      <c r="I250" s="52"/>
      <c r="J250" s="52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45"/>
      <c r="AJ250" s="53"/>
      <c r="AK250" s="53"/>
      <c r="AL250" s="53"/>
    </row>
    <row r="251" spans="6:38" x14ac:dyDescent="0.25">
      <c r="F251" s="52"/>
      <c r="G251" s="52"/>
      <c r="H251" s="52"/>
      <c r="I251" s="52"/>
      <c r="J251" s="52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45"/>
      <c r="AJ251" s="53"/>
      <c r="AK251" s="53"/>
      <c r="AL251" s="53"/>
    </row>
    <row r="252" spans="6:38" x14ac:dyDescent="0.25">
      <c r="F252" s="52"/>
      <c r="G252" s="52"/>
      <c r="H252" s="52"/>
      <c r="I252" s="52"/>
      <c r="J252" s="52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45"/>
      <c r="AJ252" s="53"/>
      <c r="AK252" s="53"/>
      <c r="AL252" s="53"/>
    </row>
    <row r="253" spans="6:38" x14ac:dyDescent="0.25">
      <c r="F253" s="52"/>
      <c r="G253" s="52"/>
      <c r="H253" s="52"/>
      <c r="I253" s="52"/>
      <c r="J253" s="52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45"/>
      <c r="AJ253" s="53"/>
      <c r="AK253" s="53"/>
      <c r="AL253" s="53"/>
    </row>
    <row r="254" spans="6:38" x14ac:dyDescent="0.25">
      <c r="F254" s="52"/>
      <c r="G254" s="52"/>
      <c r="H254" s="52"/>
      <c r="I254" s="52"/>
      <c r="J254" s="52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45"/>
      <c r="AJ254" s="53"/>
      <c r="AK254" s="53"/>
      <c r="AL254" s="53"/>
    </row>
    <row r="255" spans="6:38" x14ac:dyDescent="0.25">
      <c r="F255" s="52"/>
      <c r="G255" s="52"/>
      <c r="H255" s="52"/>
      <c r="I255" s="52"/>
      <c r="J255" s="52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45"/>
      <c r="AJ255" s="53"/>
      <c r="AK255" s="53"/>
      <c r="AL255" s="53"/>
    </row>
    <row r="256" spans="6:38" x14ac:dyDescent="0.25">
      <c r="F256" s="52"/>
      <c r="G256" s="52"/>
      <c r="H256" s="52"/>
      <c r="I256" s="52"/>
      <c r="J256" s="52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45"/>
      <c r="AJ256" s="53"/>
      <c r="AK256" s="53"/>
      <c r="AL256" s="53"/>
    </row>
    <row r="257" spans="6:38" x14ac:dyDescent="0.25">
      <c r="F257" s="52"/>
      <c r="G257" s="52"/>
      <c r="H257" s="52"/>
      <c r="I257" s="52"/>
      <c r="J257" s="52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45"/>
      <c r="AJ257" s="53"/>
      <c r="AK257" s="53"/>
      <c r="AL257" s="53"/>
    </row>
    <row r="258" spans="6:38" x14ac:dyDescent="0.25">
      <c r="F258" s="52"/>
      <c r="G258" s="52"/>
      <c r="H258" s="52"/>
      <c r="I258" s="52"/>
      <c r="J258" s="52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45"/>
      <c r="AJ258" s="53"/>
      <c r="AK258" s="53"/>
      <c r="AL258" s="53"/>
    </row>
    <row r="259" spans="6:38" x14ac:dyDescent="0.25">
      <c r="F259" s="52"/>
      <c r="G259" s="52"/>
      <c r="H259" s="52"/>
      <c r="I259" s="52"/>
      <c r="J259" s="52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45"/>
      <c r="AJ259" s="53"/>
      <c r="AK259" s="53"/>
      <c r="AL259" s="53"/>
    </row>
    <row r="260" spans="6:38" x14ac:dyDescent="0.25">
      <c r="F260" s="52"/>
      <c r="G260" s="52"/>
      <c r="H260" s="52"/>
      <c r="I260" s="52"/>
      <c r="J260" s="52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45"/>
      <c r="AJ260" s="53"/>
      <c r="AK260" s="53"/>
      <c r="AL260" s="53"/>
    </row>
    <row r="261" spans="6:38" x14ac:dyDescent="0.25">
      <c r="F261" s="52"/>
      <c r="G261" s="52"/>
      <c r="H261" s="52"/>
      <c r="I261" s="52"/>
      <c r="J261" s="52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45"/>
      <c r="AJ261" s="53"/>
      <c r="AK261" s="53"/>
      <c r="AL261" s="53"/>
    </row>
    <row r="262" spans="6:38" x14ac:dyDescent="0.25">
      <c r="F262" s="52"/>
      <c r="G262" s="52"/>
      <c r="H262" s="52"/>
      <c r="I262" s="52"/>
      <c r="J262" s="52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45"/>
      <c r="AJ262" s="53"/>
      <c r="AK262" s="53"/>
      <c r="AL262" s="53"/>
    </row>
    <row r="263" spans="6:38" x14ac:dyDescent="0.25">
      <c r="F263" s="52"/>
      <c r="G263" s="52"/>
      <c r="H263" s="52"/>
      <c r="I263" s="52"/>
      <c r="J263" s="52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45"/>
      <c r="AJ263" s="53"/>
      <c r="AK263" s="53"/>
      <c r="AL263" s="53"/>
    </row>
    <row r="264" spans="6:38" x14ac:dyDescent="0.25">
      <c r="F264" s="52"/>
      <c r="G264" s="52"/>
      <c r="H264" s="52"/>
      <c r="I264" s="52"/>
      <c r="J264" s="52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45"/>
      <c r="AJ264" s="53"/>
      <c r="AK264" s="53"/>
      <c r="AL264" s="53"/>
    </row>
    <row r="265" spans="6:38" x14ac:dyDescent="0.25">
      <c r="F265" s="52"/>
      <c r="G265" s="52"/>
      <c r="H265" s="52"/>
      <c r="I265" s="52"/>
      <c r="J265" s="52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45"/>
      <c r="AJ265" s="53"/>
      <c r="AK265" s="53"/>
      <c r="AL265" s="53"/>
    </row>
    <row r="266" spans="6:38" x14ac:dyDescent="0.25">
      <c r="F266" s="52"/>
      <c r="G266" s="52"/>
      <c r="H266" s="52"/>
      <c r="I266" s="52"/>
      <c r="J266" s="52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45"/>
      <c r="AJ266" s="53"/>
      <c r="AK266" s="53"/>
      <c r="AL266" s="53"/>
    </row>
    <row r="267" spans="6:38" x14ac:dyDescent="0.25">
      <c r="F267" s="52"/>
      <c r="G267" s="52"/>
      <c r="H267" s="52"/>
      <c r="I267" s="52"/>
      <c r="J267" s="52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45"/>
      <c r="AJ267" s="53"/>
      <c r="AK267" s="53"/>
      <c r="AL267" s="53"/>
    </row>
    <row r="268" spans="6:38" x14ac:dyDescent="0.25">
      <c r="F268" s="52"/>
      <c r="G268" s="52"/>
      <c r="H268" s="52"/>
      <c r="I268" s="52"/>
      <c r="J268" s="52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45"/>
      <c r="AJ268" s="53"/>
      <c r="AK268" s="53"/>
      <c r="AL268" s="53"/>
    </row>
    <row r="269" spans="6:38" x14ac:dyDescent="0.25">
      <c r="F269" s="52"/>
      <c r="G269" s="52"/>
      <c r="H269" s="52"/>
      <c r="I269" s="52"/>
      <c r="J269" s="52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45"/>
      <c r="AJ269" s="53"/>
      <c r="AK269" s="53"/>
      <c r="AL269" s="53"/>
    </row>
    <row r="270" spans="6:38" x14ac:dyDescent="0.25">
      <c r="F270" s="52"/>
      <c r="G270" s="52"/>
      <c r="H270" s="52"/>
      <c r="I270" s="52"/>
      <c r="J270" s="52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45"/>
      <c r="AJ270" s="53"/>
      <c r="AK270" s="53"/>
      <c r="AL270" s="53"/>
    </row>
    <row r="271" spans="6:38" x14ac:dyDescent="0.25">
      <c r="F271" s="52"/>
      <c r="G271" s="52"/>
      <c r="H271" s="52"/>
      <c r="I271" s="52"/>
      <c r="J271" s="52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45"/>
      <c r="AJ271" s="53"/>
      <c r="AK271" s="53"/>
      <c r="AL271" s="53"/>
    </row>
    <row r="272" spans="6:38" x14ac:dyDescent="0.25">
      <c r="F272" s="52"/>
      <c r="G272" s="52"/>
      <c r="H272" s="52"/>
      <c r="I272" s="52"/>
      <c r="J272" s="52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45"/>
      <c r="AJ272" s="53"/>
      <c r="AK272" s="53"/>
      <c r="AL272" s="53"/>
    </row>
    <row r="273" spans="6:38" x14ac:dyDescent="0.25">
      <c r="F273" s="52"/>
      <c r="G273" s="52"/>
      <c r="H273" s="52"/>
      <c r="I273" s="52"/>
      <c r="J273" s="52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45"/>
      <c r="AJ273" s="53"/>
      <c r="AK273" s="53"/>
      <c r="AL273" s="53"/>
    </row>
    <row r="274" spans="6:38" x14ac:dyDescent="0.25">
      <c r="F274" s="52"/>
      <c r="G274" s="52"/>
      <c r="H274" s="52"/>
      <c r="I274" s="52"/>
      <c r="J274" s="52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45"/>
      <c r="AJ274" s="53"/>
      <c r="AK274" s="53"/>
      <c r="AL274" s="53"/>
    </row>
    <row r="275" spans="6:38" x14ac:dyDescent="0.25">
      <c r="F275" s="52"/>
      <c r="G275" s="52"/>
      <c r="H275" s="52"/>
      <c r="I275" s="52"/>
      <c r="J275" s="52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45"/>
      <c r="AJ275" s="53"/>
      <c r="AK275" s="53"/>
      <c r="AL275" s="53"/>
    </row>
    <row r="276" spans="6:38" x14ac:dyDescent="0.25">
      <c r="F276" s="52"/>
      <c r="G276" s="52"/>
      <c r="H276" s="52"/>
      <c r="I276" s="52"/>
      <c r="J276" s="52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45"/>
      <c r="AJ276" s="53"/>
      <c r="AK276" s="53"/>
      <c r="AL276" s="53"/>
    </row>
    <row r="277" spans="6:38" x14ac:dyDescent="0.25">
      <c r="F277" s="52"/>
      <c r="G277" s="52"/>
      <c r="H277" s="52"/>
      <c r="I277" s="52"/>
      <c r="J277" s="52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45"/>
      <c r="AJ277" s="53"/>
      <c r="AK277" s="53"/>
      <c r="AL277" s="53"/>
    </row>
    <row r="278" spans="6:38" x14ac:dyDescent="0.25">
      <c r="F278" s="52"/>
      <c r="G278" s="52"/>
      <c r="H278" s="52"/>
      <c r="I278" s="52"/>
      <c r="J278" s="52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45"/>
      <c r="AJ278" s="53"/>
      <c r="AK278" s="53"/>
      <c r="AL278" s="53"/>
    </row>
    <row r="279" spans="6:38" x14ac:dyDescent="0.25">
      <c r="F279" s="52"/>
      <c r="G279" s="52"/>
      <c r="H279" s="52"/>
      <c r="I279" s="52"/>
      <c r="J279" s="52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45"/>
      <c r="AJ279" s="53"/>
      <c r="AK279" s="53"/>
      <c r="AL279" s="53"/>
    </row>
    <row r="280" spans="6:38" x14ac:dyDescent="0.25">
      <c r="F280" s="52"/>
      <c r="G280" s="52"/>
      <c r="H280" s="52"/>
      <c r="I280" s="52"/>
      <c r="J280" s="52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45"/>
      <c r="AJ280" s="53"/>
      <c r="AK280" s="53"/>
      <c r="AL280" s="53"/>
    </row>
    <row r="281" spans="6:38" x14ac:dyDescent="0.25">
      <c r="F281" s="52"/>
      <c r="G281" s="52"/>
      <c r="H281" s="52"/>
      <c r="I281" s="52"/>
      <c r="J281" s="52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45"/>
      <c r="AJ281" s="53"/>
      <c r="AK281" s="53"/>
      <c r="AL281" s="53"/>
    </row>
    <row r="282" spans="6:38" x14ac:dyDescent="0.25">
      <c r="F282" s="52"/>
      <c r="G282" s="52"/>
      <c r="H282" s="52"/>
      <c r="I282" s="52"/>
      <c r="J282" s="52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45"/>
      <c r="AJ282" s="53"/>
      <c r="AK282" s="53"/>
      <c r="AL282" s="53"/>
    </row>
    <row r="283" spans="6:38" x14ac:dyDescent="0.25">
      <c r="F283" s="52"/>
      <c r="G283" s="52"/>
      <c r="H283" s="52"/>
      <c r="I283" s="52"/>
      <c r="J283" s="52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45"/>
      <c r="AJ283" s="53"/>
      <c r="AK283" s="53"/>
      <c r="AL283" s="53"/>
    </row>
    <row r="284" spans="6:38" x14ac:dyDescent="0.25">
      <c r="F284" s="52"/>
      <c r="G284" s="52"/>
      <c r="H284" s="52"/>
      <c r="I284" s="52"/>
      <c r="J284" s="52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45"/>
      <c r="AJ284" s="53"/>
      <c r="AK284" s="53"/>
      <c r="AL284" s="53"/>
    </row>
    <row r="285" spans="6:38" x14ac:dyDescent="0.25">
      <c r="F285" s="52"/>
      <c r="G285" s="52"/>
      <c r="H285" s="52"/>
      <c r="I285" s="52"/>
      <c r="J285" s="52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45"/>
      <c r="AJ285" s="53"/>
      <c r="AK285" s="53"/>
      <c r="AL285" s="53"/>
    </row>
    <row r="286" spans="6:38" x14ac:dyDescent="0.25">
      <c r="F286" s="52"/>
      <c r="G286" s="52"/>
      <c r="H286" s="52"/>
      <c r="I286" s="52"/>
      <c r="J286" s="52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45"/>
      <c r="AJ286" s="53"/>
      <c r="AK286" s="53"/>
      <c r="AL286" s="53"/>
    </row>
    <row r="287" spans="6:38" x14ac:dyDescent="0.25">
      <c r="F287" s="52"/>
      <c r="G287" s="52"/>
      <c r="H287" s="52"/>
      <c r="I287" s="52"/>
      <c r="J287" s="52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45"/>
      <c r="AJ287" s="53"/>
      <c r="AK287" s="53"/>
      <c r="AL287" s="53"/>
    </row>
    <row r="288" spans="6:38" x14ac:dyDescent="0.25">
      <c r="F288" s="52"/>
      <c r="G288" s="52"/>
      <c r="H288" s="52"/>
      <c r="I288" s="52"/>
      <c r="J288" s="52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45"/>
      <c r="AJ288" s="53"/>
      <c r="AK288" s="53"/>
      <c r="AL288" s="53"/>
    </row>
    <row r="289" spans="6:38" x14ac:dyDescent="0.25">
      <c r="F289" s="52"/>
      <c r="G289" s="52"/>
      <c r="H289" s="52"/>
      <c r="I289" s="52"/>
      <c r="J289" s="52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45"/>
      <c r="AJ289" s="53"/>
      <c r="AK289" s="53"/>
      <c r="AL289" s="53"/>
    </row>
    <row r="290" spans="6:38" x14ac:dyDescent="0.25">
      <c r="F290" s="52"/>
      <c r="G290" s="52"/>
      <c r="H290" s="52"/>
      <c r="I290" s="52"/>
      <c r="J290" s="52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45"/>
      <c r="AJ290" s="53"/>
      <c r="AK290" s="53"/>
      <c r="AL290" s="53"/>
    </row>
    <row r="291" spans="6:38" x14ac:dyDescent="0.25">
      <c r="F291" s="52"/>
      <c r="G291" s="52"/>
      <c r="H291" s="52"/>
      <c r="I291" s="52"/>
      <c r="J291" s="52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45"/>
      <c r="AJ291" s="53"/>
      <c r="AK291" s="53"/>
      <c r="AL291" s="53"/>
    </row>
    <row r="292" spans="6:38" x14ac:dyDescent="0.25">
      <c r="F292" s="52"/>
      <c r="G292" s="52"/>
      <c r="H292" s="52"/>
      <c r="I292" s="52"/>
      <c r="J292" s="52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45"/>
      <c r="AJ292" s="53"/>
      <c r="AK292" s="53"/>
      <c r="AL292" s="53"/>
    </row>
    <row r="293" spans="6:38" x14ac:dyDescent="0.25">
      <c r="F293" s="52"/>
      <c r="G293" s="52"/>
      <c r="H293" s="52"/>
      <c r="I293" s="52"/>
      <c r="J293" s="52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45"/>
      <c r="AJ293" s="53"/>
      <c r="AK293" s="53"/>
      <c r="AL293" s="53"/>
    </row>
    <row r="294" spans="6:38" x14ac:dyDescent="0.25">
      <c r="F294" s="52"/>
      <c r="G294" s="52"/>
      <c r="H294" s="52"/>
      <c r="I294" s="52"/>
      <c r="J294" s="52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45"/>
      <c r="AJ294" s="53"/>
      <c r="AK294" s="53"/>
      <c r="AL294" s="53"/>
    </row>
    <row r="295" spans="6:38" x14ac:dyDescent="0.25">
      <c r="F295" s="52"/>
      <c r="G295" s="52"/>
      <c r="H295" s="52"/>
      <c r="I295" s="52"/>
      <c r="J295" s="52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45"/>
      <c r="AJ295" s="53"/>
      <c r="AK295" s="53"/>
      <c r="AL295" s="53"/>
    </row>
    <row r="296" spans="6:38" x14ac:dyDescent="0.25">
      <c r="F296" s="52"/>
      <c r="G296" s="52"/>
      <c r="H296" s="52"/>
      <c r="I296" s="52"/>
      <c r="J296" s="52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45"/>
      <c r="AJ296" s="53"/>
      <c r="AK296" s="53"/>
      <c r="AL296" s="53"/>
    </row>
    <row r="297" spans="6:38" x14ac:dyDescent="0.25">
      <c r="F297" s="52"/>
      <c r="G297" s="52"/>
      <c r="H297" s="52"/>
      <c r="I297" s="52"/>
      <c r="J297" s="52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45"/>
      <c r="AJ297" s="53"/>
      <c r="AK297" s="53"/>
      <c r="AL297" s="53"/>
    </row>
    <row r="298" spans="6:38" x14ac:dyDescent="0.25">
      <c r="F298" s="52"/>
      <c r="G298" s="52"/>
      <c r="H298" s="52"/>
      <c r="I298" s="52"/>
      <c r="J298" s="52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45"/>
      <c r="AJ298" s="53"/>
      <c r="AK298" s="53"/>
      <c r="AL298" s="53"/>
    </row>
    <row r="299" spans="6:38" x14ac:dyDescent="0.25">
      <c r="F299" s="52"/>
      <c r="G299" s="52"/>
      <c r="H299" s="52"/>
      <c r="I299" s="52"/>
      <c r="J299" s="52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45"/>
      <c r="AJ299" s="53"/>
      <c r="AK299" s="53"/>
      <c r="AL299" s="53"/>
    </row>
    <row r="300" spans="6:38" x14ac:dyDescent="0.25">
      <c r="F300" s="52"/>
      <c r="G300" s="52"/>
      <c r="H300" s="52"/>
      <c r="I300" s="52"/>
      <c r="J300" s="52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45"/>
      <c r="AJ300" s="53"/>
      <c r="AK300" s="53"/>
      <c r="AL300" s="53"/>
    </row>
    <row r="301" spans="6:38" x14ac:dyDescent="0.25">
      <c r="F301" s="52"/>
      <c r="G301" s="52"/>
      <c r="H301" s="52"/>
      <c r="I301" s="52"/>
      <c r="J301" s="52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45"/>
      <c r="AJ301" s="53"/>
      <c r="AK301" s="53"/>
      <c r="AL301" s="53"/>
    </row>
    <row r="302" spans="6:38" x14ac:dyDescent="0.25">
      <c r="F302" s="52"/>
      <c r="G302" s="52"/>
      <c r="H302" s="52"/>
      <c r="I302" s="52"/>
      <c r="J302" s="52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45"/>
      <c r="AJ302" s="53"/>
      <c r="AK302" s="53"/>
      <c r="AL302" s="53"/>
    </row>
    <row r="303" spans="6:38" x14ac:dyDescent="0.25">
      <c r="F303" s="52"/>
      <c r="G303" s="52"/>
      <c r="H303" s="52"/>
      <c r="I303" s="52"/>
      <c r="J303" s="52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45"/>
      <c r="AJ303" s="53"/>
      <c r="AK303" s="53"/>
      <c r="AL303" s="53"/>
    </row>
    <row r="304" spans="6:38" x14ac:dyDescent="0.25">
      <c r="F304" s="52"/>
      <c r="G304" s="52"/>
      <c r="H304" s="52"/>
      <c r="I304" s="52"/>
      <c r="J304" s="52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45"/>
      <c r="AJ304" s="53"/>
      <c r="AK304" s="53"/>
      <c r="AL304" s="53"/>
    </row>
    <row r="305" spans="6:38" x14ac:dyDescent="0.25">
      <c r="F305" s="52"/>
      <c r="G305" s="52"/>
      <c r="H305" s="52"/>
      <c r="I305" s="52"/>
      <c r="J305" s="52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45"/>
      <c r="AJ305" s="53"/>
      <c r="AK305" s="53"/>
      <c r="AL305" s="53"/>
    </row>
    <row r="306" spans="6:38" x14ac:dyDescent="0.25">
      <c r="F306" s="52"/>
      <c r="G306" s="52"/>
      <c r="H306" s="52"/>
      <c r="I306" s="52"/>
      <c r="J306" s="52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45"/>
      <c r="AJ306" s="53"/>
      <c r="AK306" s="53"/>
      <c r="AL306" s="53"/>
    </row>
    <row r="307" spans="6:38" x14ac:dyDescent="0.25">
      <c r="F307" s="52"/>
      <c r="G307" s="52"/>
      <c r="H307" s="52"/>
      <c r="I307" s="52"/>
      <c r="J307" s="52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45"/>
      <c r="AJ307" s="53"/>
      <c r="AK307" s="53"/>
      <c r="AL307" s="53"/>
    </row>
    <row r="308" spans="6:38" x14ac:dyDescent="0.25">
      <c r="F308" s="52"/>
      <c r="G308" s="52"/>
      <c r="H308" s="52"/>
      <c r="I308" s="52"/>
      <c r="J308" s="52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45"/>
      <c r="AJ308" s="53"/>
      <c r="AK308" s="53"/>
      <c r="AL308" s="53"/>
    </row>
    <row r="309" spans="6:38" x14ac:dyDescent="0.25">
      <c r="F309" s="52"/>
      <c r="G309" s="52"/>
      <c r="H309" s="52"/>
      <c r="I309" s="52"/>
      <c r="J309" s="52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45"/>
      <c r="AJ309" s="53"/>
      <c r="AK309" s="53"/>
      <c r="AL309" s="53"/>
    </row>
    <row r="310" spans="6:38" x14ac:dyDescent="0.25">
      <c r="F310" s="52"/>
      <c r="G310" s="52"/>
      <c r="H310" s="52"/>
      <c r="I310" s="52"/>
      <c r="J310" s="52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45"/>
      <c r="AJ310" s="53"/>
      <c r="AK310" s="53"/>
      <c r="AL310" s="53"/>
    </row>
    <row r="311" spans="6:38" x14ac:dyDescent="0.25">
      <c r="F311" s="52"/>
      <c r="G311" s="52"/>
      <c r="H311" s="52"/>
      <c r="I311" s="52"/>
      <c r="J311" s="52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45"/>
      <c r="AJ311" s="53"/>
      <c r="AK311" s="53"/>
      <c r="AL311" s="53"/>
    </row>
    <row r="312" spans="6:38" x14ac:dyDescent="0.25">
      <c r="F312" s="52"/>
      <c r="G312" s="52"/>
      <c r="H312" s="52"/>
      <c r="I312" s="52"/>
      <c r="J312" s="52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45"/>
      <c r="AJ312" s="53"/>
      <c r="AK312" s="53"/>
      <c r="AL312" s="53"/>
    </row>
    <row r="313" spans="6:38" x14ac:dyDescent="0.25">
      <c r="F313" s="52"/>
      <c r="G313" s="52"/>
      <c r="H313" s="52"/>
      <c r="I313" s="52"/>
      <c r="J313" s="52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45"/>
      <c r="AJ313" s="53"/>
      <c r="AK313" s="53"/>
      <c r="AL313" s="53"/>
    </row>
    <row r="314" spans="6:38" x14ac:dyDescent="0.25">
      <c r="F314" s="52"/>
      <c r="G314" s="52"/>
      <c r="H314" s="52"/>
      <c r="I314" s="52"/>
      <c r="J314" s="52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45"/>
      <c r="AJ314" s="53"/>
      <c r="AK314" s="53"/>
      <c r="AL314" s="53"/>
    </row>
    <row r="315" spans="6:38" x14ac:dyDescent="0.25">
      <c r="F315" s="52"/>
      <c r="G315" s="52"/>
      <c r="H315" s="52"/>
      <c r="I315" s="52"/>
      <c r="J315" s="52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45"/>
      <c r="AJ315" s="53"/>
      <c r="AK315" s="53"/>
      <c r="AL315" s="53"/>
    </row>
    <row r="316" spans="6:38" x14ac:dyDescent="0.25">
      <c r="F316" s="52"/>
      <c r="G316" s="52"/>
      <c r="H316" s="52"/>
      <c r="I316" s="52"/>
      <c r="J316" s="52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45"/>
      <c r="AJ316" s="53"/>
      <c r="AK316" s="53"/>
      <c r="AL316" s="53"/>
    </row>
    <row r="317" spans="6:38" x14ac:dyDescent="0.25">
      <c r="F317" s="52"/>
      <c r="G317" s="52"/>
      <c r="H317" s="52"/>
      <c r="I317" s="52"/>
      <c r="J317" s="52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45"/>
      <c r="AJ317" s="53"/>
      <c r="AK317" s="53"/>
      <c r="AL317" s="53"/>
    </row>
    <row r="318" spans="6:38" x14ac:dyDescent="0.25">
      <c r="F318" s="52"/>
      <c r="G318" s="52"/>
      <c r="H318" s="52"/>
      <c r="I318" s="52"/>
      <c r="J318" s="52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45"/>
      <c r="AJ318" s="53"/>
      <c r="AK318" s="53"/>
      <c r="AL318" s="53"/>
    </row>
    <row r="319" spans="6:38" x14ac:dyDescent="0.25">
      <c r="F319" s="52"/>
      <c r="G319" s="52"/>
      <c r="H319" s="52"/>
      <c r="I319" s="52"/>
      <c r="J319" s="52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45"/>
      <c r="AJ319" s="53"/>
      <c r="AK319" s="53"/>
      <c r="AL319" s="53"/>
    </row>
    <row r="320" spans="6:38" x14ac:dyDescent="0.25">
      <c r="F320" s="52"/>
      <c r="G320" s="52"/>
      <c r="H320" s="52"/>
      <c r="I320" s="52"/>
      <c r="J320" s="52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45"/>
      <c r="AJ320" s="53"/>
      <c r="AK320" s="53"/>
      <c r="AL320" s="53"/>
    </row>
    <row r="321" spans="6:38" x14ac:dyDescent="0.25">
      <c r="F321" s="52"/>
      <c r="G321" s="52"/>
      <c r="H321" s="52"/>
      <c r="I321" s="52"/>
      <c r="J321" s="52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45"/>
      <c r="AJ321" s="53"/>
      <c r="AK321" s="53"/>
      <c r="AL321" s="53"/>
    </row>
    <row r="322" spans="6:38" x14ac:dyDescent="0.25">
      <c r="F322" s="52"/>
      <c r="G322" s="52"/>
      <c r="H322" s="52"/>
      <c r="I322" s="52"/>
      <c r="J322" s="52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45"/>
      <c r="AJ322" s="53"/>
      <c r="AK322" s="53"/>
      <c r="AL322" s="53"/>
    </row>
    <row r="323" spans="6:38" x14ac:dyDescent="0.25">
      <c r="F323" s="52"/>
      <c r="G323" s="52"/>
      <c r="H323" s="52"/>
      <c r="I323" s="52"/>
      <c r="J323" s="52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45"/>
      <c r="AJ323" s="53"/>
      <c r="AK323" s="53"/>
      <c r="AL323" s="53"/>
    </row>
    <row r="324" spans="6:38" x14ac:dyDescent="0.25">
      <c r="F324" s="52"/>
      <c r="G324" s="52"/>
      <c r="H324" s="52"/>
      <c r="I324" s="52"/>
      <c r="J324" s="52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45"/>
      <c r="AJ324" s="53"/>
      <c r="AK324" s="53"/>
      <c r="AL324" s="53"/>
    </row>
    <row r="325" spans="6:38" x14ac:dyDescent="0.25">
      <c r="F325" s="52"/>
      <c r="G325" s="52"/>
      <c r="H325" s="52"/>
      <c r="I325" s="52"/>
      <c r="J325" s="52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45"/>
      <c r="AJ325" s="53"/>
      <c r="AK325" s="53"/>
      <c r="AL325" s="53"/>
    </row>
    <row r="326" spans="6:38" x14ac:dyDescent="0.25">
      <c r="F326" s="52"/>
      <c r="G326" s="52"/>
      <c r="H326" s="52"/>
      <c r="I326" s="52"/>
      <c r="J326" s="52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45"/>
      <c r="AJ326" s="53"/>
      <c r="AK326" s="53"/>
      <c r="AL326" s="53"/>
    </row>
    <row r="327" spans="6:38" x14ac:dyDescent="0.25">
      <c r="F327" s="52"/>
      <c r="G327" s="52"/>
      <c r="H327" s="52"/>
      <c r="I327" s="52"/>
      <c r="J327" s="52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45"/>
      <c r="AJ327" s="53"/>
      <c r="AK327" s="53"/>
      <c r="AL327" s="53"/>
    </row>
    <row r="328" spans="6:38" x14ac:dyDescent="0.25">
      <c r="F328" s="52"/>
      <c r="G328" s="52"/>
      <c r="H328" s="52"/>
      <c r="I328" s="52"/>
      <c r="J328" s="52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45"/>
      <c r="AJ328" s="53"/>
      <c r="AK328" s="53"/>
      <c r="AL328" s="53"/>
    </row>
    <row r="329" spans="6:38" x14ac:dyDescent="0.25">
      <c r="F329" s="52"/>
      <c r="G329" s="52"/>
      <c r="H329" s="52"/>
      <c r="I329" s="52"/>
      <c r="J329" s="52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45"/>
      <c r="AJ329" s="53"/>
      <c r="AK329" s="53"/>
      <c r="AL329" s="53"/>
    </row>
    <row r="330" spans="6:38" x14ac:dyDescent="0.25">
      <c r="F330" s="52"/>
      <c r="G330" s="52"/>
      <c r="H330" s="52"/>
      <c r="I330" s="52"/>
      <c r="J330" s="52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45"/>
      <c r="AJ330" s="53"/>
      <c r="AK330" s="53"/>
      <c r="AL330" s="53"/>
    </row>
    <row r="331" spans="6:38" x14ac:dyDescent="0.25">
      <c r="F331" s="52"/>
      <c r="G331" s="52"/>
      <c r="H331" s="52"/>
      <c r="I331" s="52"/>
      <c r="J331" s="52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45"/>
      <c r="AJ331" s="53"/>
      <c r="AK331" s="53"/>
      <c r="AL331" s="53"/>
    </row>
    <row r="332" spans="6:38" x14ac:dyDescent="0.25">
      <c r="F332" s="52"/>
      <c r="G332" s="52"/>
      <c r="H332" s="52"/>
      <c r="I332" s="52"/>
      <c r="J332" s="52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45"/>
      <c r="AJ332" s="53"/>
      <c r="AK332" s="53"/>
      <c r="AL332" s="53"/>
    </row>
    <row r="333" spans="6:38" x14ac:dyDescent="0.25">
      <c r="F333" s="52"/>
      <c r="G333" s="52"/>
      <c r="H333" s="52"/>
      <c r="I333" s="52"/>
      <c r="J333" s="52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45"/>
      <c r="AJ333" s="53"/>
      <c r="AK333" s="53"/>
      <c r="AL333" s="53"/>
    </row>
    <row r="334" spans="6:38" x14ac:dyDescent="0.25">
      <c r="F334" s="52"/>
      <c r="G334" s="52"/>
      <c r="H334" s="52"/>
      <c r="I334" s="52"/>
      <c r="J334" s="52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45"/>
      <c r="AJ334" s="53"/>
      <c r="AK334" s="53"/>
      <c r="AL334" s="53"/>
    </row>
    <row r="335" spans="6:38" x14ac:dyDescent="0.25">
      <c r="F335" s="52"/>
      <c r="G335" s="52"/>
      <c r="H335" s="52"/>
      <c r="I335" s="52"/>
      <c r="J335" s="52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45"/>
      <c r="AJ335" s="53"/>
      <c r="AK335" s="53"/>
      <c r="AL335" s="53"/>
    </row>
    <row r="336" spans="6:38" x14ac:dyDescent="0.25">
      <c r="F336" s="52"/>
      <c r="G336" s="52"/>
      <c r="H336" s="52"/>
      <c r="I336" s="52"/>
      <c r="J336" s="52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45"/>
      <c r="AJ336" s="53"/>
      <c r="AK336" s="53"/>
      <c r="AL336" s="53"/>
    </row>
    <row r="337" spans="6:38" x14ac:dyDescent="0.25">
      <c r="F337" s="52"/>
      <c r="G337" s="52"/>
      <c r="H337" s="52"/>
      <c r="I337" s="52"/>
      <c r="J337" s="52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45"/>
      <c r="AJ337" s="53"/>
      <c r="AK337" s="53"/>
      <c r="AL337" s="53"/>
    </row>
    <row r="338" spans="6:38" x14ac:dyDescent="0.25">
      <c r="F338" s="52"/>
      <c r="G338" s="52"/>
      <c r="H338" s="52"/>
      <c r="I338" s="52"/>
      <c r="J338" s="52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45"/>
      <c r="AJ338" s="53"/>
      <c r="AK338" s="53"/>
      <c r="AL338" s="53"/>
    </row>
    <row r="339" spans="6:38" x14ac:dyDescent="0.25">
      <c r="F339" s="52"/>
      <c r="G339" s="52"/>
      <c r="H339" s="52"/>
      <c r="I339" s="52"/>
      <c r="J339" s="52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45"/>
      <c r="AJ339" s="53"/>
      <c r="AK339" s="53"/>
      <c r="AL339" s="53"/>
    </row>
    <row r="340" spans="6:38" x14ac:dyDescent="0.25">
      <c r="F340" s="52"/>
      <c r="G340" s="52"/>
      <c r="H340" s="52"/>
      <c r="I340" s="52"/>
      <c r="J340" s="52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45"/>
      <c r="AJ340" s="53"/>
      <c r="AK340" s="53"/>
      <c r="AL340" s="53"/>
    </row>
    <row r="341" spans="6:38" x14ac:dyDescent="0.25">
      <c r="F341" s="52"/>
      <c r="G341" s="52"/>
      <c r="H341" s="52"/>
      <c r="I341" s="52"/>
      <c r="J341" s="52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45"/>
      <c r="AJ341" s="53"/>
      <c r="AK341" s="53"/>
      <c r="AL341" s="53"/>
    </row>
    <row r="342" spans="6:38" x14ac:dyDescent="0.25">
      <c r="F342" s="52"/>
      <c r="G342" s="52"/>
      <c r="H342" s="52"/>
      <c r="I342" s="52"/>
      <c r="J342" s="52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45"/>
      <c r="AJ342" s="53"/>
      <c r="AK342" s="53"/>
      <c r="AL342" s="53"/>
    </row>
    <row r="343" spans="6:38" x14ac:dyDescent="0.25">
      <c r="F343" s="52"/>
      <c r="G343" s="52"/>
      <c r="H343" s="52"/>
      <c r="I343" s="52"/>
      <c r="J343" s="52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45"/>
      <c r="AJ343" s="53"/>
      <c r="AK343" s="53"/>
      <c r="AL343" s="53"/>
    </row>
    <row r="344" spans="6:38" x14ac:dyDescent="0.25">
      <c r="F344" s="52"/>
      <c r="G344" s="52"/>
      <c r="H344" s="52"/>
      <c r="I344" s="52"/>
      <c r="J344" s="52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45"/>
      <c r="AJ344" s="53"/>
      <c r="AK344" s="53"/>
      <c r="AL344" s="53"/>
    </row>
    <row r="345" spans="6:38" x14ac:dyDescent="0.25">
      <c r="F345" s="52"/>
      <c r="G345" s="52"/>
      <c r="H345" s="52"/>
      <c r="I345" s="52"/>
      <c r="J345" s="52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45"/>
      <c r="AJ345" s="53"/>
      <c r="AK345" s="53"/>
      <c r="AL345" s="53"/>
    </row>
    <row r="346" spans="6:38" x14ac:dyDescent="0.25">
      <c r="F346" s="52"/>
      <c r="G346" s="52"/>
      <c r="H346" s="52"/>
      <c r="I346" s="52"/>
      <c r="J346" s="52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45"/>
      <c r="AJ346" s="53"/>
      <c r="AK346" s="53"/>
      <c r="AL346" s="53"/>
    </row>
    <row r="347" spans="6:38" x14ac:dyDescent="0.25">
      <c r="F347" s="52"/>
      <c r="G347" s="52"/>
      <c r="H347" s="52"/>
      <c r="I347" s="52"/>
      <c r="J347" s="52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45"/>
      <c r="AJ347" s="53"/>
      <c r="AK347" s="53"/>
      <c r="AL347" s="53"/>
    </row>
    <row r="348" spans="6:38" x14ac:dyDescent="0.25">
      <c r="F348" s="52"/>
      <c r="G348" s="52"/>
      <c r="H348" s="52"/>
      <c r="I348" s="52"/>
      <c r="J348" s="52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45"/>
      <c r="AJ348" s="53"/>
      <c r="AK348" s="53"/>
      <c r="AL348" s="53"/>
    </row>
    <row r="349" spans="6:38" x14ac:dyDescent="0.25">
      <c r="F349" s="52"/>
      <c r="G349" s="52"/>
      <c r="H349" s="52"/>
      <c r="I349" s="52"/>
      <c r="J349" s="52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45"/>
      <c r="AJ349" s="53"/>
      <c r="AK349" s="53"/>
      <c r="AL349" s="53"/>
    </row>
    <row r="350" spans="6:38" x14ac:dyDescent="0.25">
      <c r="F350" s="52"/>
      <c r="G350" s="52"/>
      <c r="H350" s="52"/>
      <c r="I350" s="52"/>
      <c r="J350" s="52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45"/>
      <c r="AJ350" s="53"/>
      <c r="AK350" s="53"/>
      <c r="AL350" s="53"/>
    </row>
    <row r="351" spans="6:38" x14ac:dyDescent="0.25">
      <c r="F351" s="52"/>
      <c r="G351" s="52"/>
      <c r="H351" s="52"/>
      <c r="I351" s="52"/>
      <c r="J351" s="52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45"/>
      <c r="AJ351" s="53"/>
      <c r="AK351" s="53"/>
      <c r="AL351" s="53"/>
    </row>
    <row r="352" spans="6:38" x14ac:dyDescent="0.25">
      <c r="F352" s="52"/>
      <c r="G352" s="52"/>
      <c r="H352" s="52"/>
      <c r="I352" s="52"/>
      <c r="J352" s="52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45"/>
      <c r="AJ352" s="53"/>
      <c r="AK352" s="53"/>
      <c r="AL352" s="53"/>
    </row>
    <row r="353" spans="6:38" x14ac:dyDescent="0.25">
      <c r="F353" s="52"/>
      <c r="G353" s="52"/>
      <c r="H353" s="52"/>
      <c r="I353" s="52"/>
      <c r="J353" s="52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45"/>
      <c r="AJ353" s="53"/>
      <c r="AK353" s="53"/>
      <c r="AL353" s="53"/>
    </row>
    <row r="354" spans="6:38" x14ac:dyDescent="0.25">
      <c r="F354" s="52"/>
      <c r="G354" s="52"/>
      <c r="H354" s="52"/>
      <c r="I354" s="52"/>
      <c r="J354" s="52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45"/>
      <c r="AJ354" s="53"/>
      <c r="AK354" s="53"/>
      <c r="AL354" s="53"/>
    </row>
    <row r="355" spans="6:38" x14ac:dyDescent="0.25">
      <c r="F355" s="52"/>
      <c r="G355" s="52"/>
      <c r="H355" s="52"/>
      <c r="I355" s="52"/>
      <c r="J355" s="52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45"/>
      <c r="AJ355" s="53"/>
      <c r="AK355" s="53"/>
      <c r="AL355" s="53"/>
    </row>
    <row r="356" spans="6:38" x14ac:dyDescent="0.25">
      <c r="F356" s="52"/>
      <c r="G356" s="52"/>
      <c r="H356" s="52"/>
      <c r="I356" s="52"/>
      <c r="J356" s="52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45"/>
      <c r="AJ356" s="53"/>
      <c r="AK356" s="53"/>
      <c r="AL356" s="53"/>
    </row>
    <row r="357" spans="6:38" x14ac:dyDescent="0.25">
      <c r="F357" s="52"/>
      <c r="G357" s="52"/>
      <c r="H357" s="52"/>
      <c r="I357" s="52"/>
      <c r="J357" s="52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45"/>
      <c r="AJ357" s="53"/>
      <c r="AK357" s="53"/>
      <c r="AL357" s="53"/>
    </row>
    <row r="358" spans="6:38" x14ac:dyDescent="0.25">
      <c r="F358" s="52"/>
      <c r="G358" s="52"/>
      <c r="H358" s="52"/>
      <c r="I358" s="52"/>
      <c r="J358" s="52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45"/>
      <c r="AJ358" s="53"/>
      <c r="AK358" s="53"/>
      <c r="AL358" s="53"/>
    </row>
    <row r="359" spans="6:38" x14ac:dyDescent="0.25">
      <c r="F359" s="52"/>
      <c r="G359" s="52"/>
      <c r="H359" s="52"/>
      <c r="I359" s="52"/>
      <c r="J359" s="52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45"/>
      <c r="AJ359" s="53"/>
      <c r="AK359" s="53"/>
      <c r="AL359" s="53"/>
    </row>
    <row r="360" spans="6:38" x14ac:dyDescent="0.25">
      <c r="F360" s="52"/>
      <c r="G360" s="52"/>
      <c r="H360" s="52"/>
      <c r="I360" s="52"/>
      <c r="J360" s="52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45"/>
      <c r="AJ360" s="53"/>
      <c r="AK360" s="53"/>
      <c r="AL360" s="53"/>
    </row>
    <row r="361" spans="6:38" x14ac:dyDescent="0.25">
      <c r="F361" s="52"/>
      <c r="G361" s="52"/>
      <c r="H361" s="52"/>
      <c r="I361" s="52"/>
      <c r="J361" s="52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45"/>
      <c r="AJ361" s="53"/>
      <c r="AK361" s="53"/>
      <c r="AL361" s="53"/>
    </row>
    <row r="362" spans="6:38" x14ac:dyDescent="0.25">
      <c r="F362" s="52"/>
      <c r="G362" s="52"/>
      <c r="H362" s="52"/>
      <c r="I362" s="52"/>
      <c r="J362" s="52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45"/>
      <c r="AJ362" s="53"/>
      <c r="AK362" s="53"/>
      <c r="AL362" s="53"/>
    </row>
    <row r="363" spans="6:38" x14ac:dyDescent="0.25">
      <c r="F363" s="52"/>
      <c r="G363" s="52"/>
      <c r="H363" s="52"/>
      <c r="I363" s="52"/>
      <c r="J363" s="52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45"/>
      <c r="AJ363" s="53"/>
      <c r="AK363" s="53"/>
      <c r="AL363" s="53"/>
    </row>
    <row r="364" spans="6:38" x14ac:dyDescent="0.25">
      <c r="F364" s="52"/>
      <c r="G364" s="52"/>
      <c r="H364" s="52"/>
      <c r="I364" s="52"/>
      <c r="J364" s="52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45"/>
      <c r="AJ364" s="53"/>
      <c r="AK364" s="53"/>
      <c r="AL364" s="53"/>
    </row>
    <row r="365" spans="6:38" x14ac:dyDescent="0.25">
      <c r="F365" s="52"/>
      <c r="G365" s="52"/>
      <c r="H365" s="52"/>
      <c r="I365" s="52"/>
      <c r="J365" s="52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45"/>
      <c r="AJ365" s="53"/>
      <c r="AK365" s="53"/>
      <c r="AL365" s="53"/>
    </row>
    <row r="366" spans="6:38" x14ac:dyDescent="0.25">
      <c r="F366" s="52"/>
      <c r="G366" s="52"/>
      <c r="H366" s="52"/>
      <c r="I366" s="52"/>
      <c r="J366" s="52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45"/>
      <c r="AJ366" s="53"/>
      <c r="AK366" s="53"/>
      <c r="AL366" s="53"/>
    </row>
    <row r="367" spans="6:38" x14ac:dyDescent="0.25">
      <c r="F367" s="52"/>
      <c r="G367" s="52"/>
      <c r="H367" s="52"/>
      <c r="I367" s="52"/>
      <c r="J367" s="52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45"/>
      <c r="AJ367" s="53"/>
      <c r="AK367" s="53"/>
      <c r="AL367" s="53"/>
    </row>
    <row r="368" spans="6:38" x14ac:dyDescent="0.25">
      <c r="F368" s="52"/>
      <c r="G368" s="52"/>
      <c r="H368" s="52"/>
      <c r="I368" s="52"/>
      <c r="J368" s="52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45"/>
      <c r="AJ368" s="53"/>
      <c r="AK368" s="53"/>
      <c r="AL368" s="53"/>
    </row>
    <row r="369" spans="6:38" x14ac:dyDescent="0.25">
      <c r="F369" s="52"/>
      <c r="G369" s="52"/>
      <c r="H369" s="52"/>
      <c r="I369" s="52"/>
      <c r="J369" s="52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45"/>
      <c r="AJ369" s="53"/>
      <c r="AK369" s="53"/>
      <c r="AL369" s="53"/>
    </row>
    <row r="370" spans="6:38" x14ac:dyDescent="0.25">
      <c r="F370" s="52"/>
      <c r="G370" s="52"/>
      <c r="H370" s="52"/>
      <c r="I370" s="52"/>
      <c r="J370" s="52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45"/>
      <c r="AJ370" s="53"/>
      <c r="AK370" s="53"/>
      <c r="AL370" s="53"/>
    </row>
    <row r="371" spans="6:38" x14ac:dyDescent="0.25">
      <c r="F371" s="52"/>
      <c r="G371" s="52"/>
      <c r="H371" s="52"/>
      <c r="I371" s="52"/>
      <c r="J371" s="52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45"/>
      <c r="AJ371" s="53"/>
      <c r="AK371" s="53"/>
      <c r="AL371" s="53"/>
    </row>
    <row r="372" spans="6:38" x14ac:dyDescent="0.25">
      <c r="F372" s="52"/>
      <c r="G372" s="52"/>
      <c r="H372" s="52"/>
      <c r="I372" s="52"/>
      <c r="J372" s="52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45"/>
      <c r="AJ372" s="53"/>
      <c r="AK372" s="53"/>
      <c r="AL372" s="53"/>
    </row>
    <row r="373" spans="6:38" x14ac:dyDescent="0.25">
      <c r="F373" s="52"/>
      <c r="G373" s="52"/>
      <c r="H373" s="52"/>
      <c r="I373" s="52"/>
      <c r="J373" s="52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45"/>
      <c r="AJ373" s="53"/>
      <c r="AK373" s="53"/>
      <c r="AL373" s="53"/>
    </row>
    <row r="374" spans="6:38" x14ac:dyDescent="0.25">
      <c r="F374" s="52"/>
      <c r="G374" s="52"/>
      <c r="H374" s="52"/>
      <c r="I374" s="52"/>
      <c r="J374" s="52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45"/>
      <c r="AJ374" s="53"/>
      <c r="AK374" s="53"/>
      <c r="AL374" s="53"/>
    </row>
    <row r="375" spans="6:38" x14ac:dyDescent="0.25">
      <c r="F375" s="52"/>
      <c r="G375" s="52"/>
      <c r="H375" s="52"/>
      <c r="I375" s="52"/>
      <c r="J375" s="52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45"/>
      <c r="AJ375" s="53"/>
      <c r="AK375" s="53"/>
      <c r="AL375" s="53"/>
    </row>
    <row r="376" spans="6:38" x14ac:dyDescent="0.25">
      <c r="F376" s="52"/>
      <c r="G376" s="52"/>
      <c r="H376" s="52"/>
      <c r="I376" s="52"/>
      <c r="J376" s="52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45"/>
      <c r="AJ376" s="53"/>
      <c r="AK376" s="53"/>
      <c r="AL376" s="53"/>
    </row>
    <row r="377" spans="6:38" x14ac:dyDescent="0.25">
      <c r="F377" s="52"/>
      <c r="G377" s="52"/>
      <c r="H377" s="52"/>
      <c r="I377" s="52"/>
      <c r="J377" s="52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45"/>
      <c r="AJ377" s="53"/>
      <c r="AK377" s="53"/>
      <c r="AL377" s="53"/>
    </row>
    <row r="378" spans="6:38" x14ac:dyDescent="0.25">
      <c r="F378" s="52"/>
      <c r="G378" s="52"/>
      <c r="H378" s="52"/>
      <c r="I378" s="52"/>
      <c r="J378" s="52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45"/>
      <c r="AJ378" s="53"/>
      <c r="AK378" s="53"/>
      <c r="AL378" s="53"/>
    </row>
    <row r="379" spans="6:38" x14ac:dyDescent="0.25">
      <c r="F379" s="52"/>
      <c r="G379" s="52"/>
      <c r="H379" s="52"/>
      <c r="I379" s="52"/>
      <c r="J379" s="52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45"/>
      <c r="AJ379" s="53"/>
      <c r="AK379" s="53"/>
      <c r="AL379" s="53"/>
    </row>
    <row r="380" spans="6:38" x14ac:dyDescent="0.25">
      <c r="F380" s="52"/>
      <c r="G380" s="52"/>
      <c r="H380" s="52"/>
      <c r="I380" s="52"/>
      <c r="J380" s="52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45"/>
      <c r="AJ380" s="53"/>
      <c r="AK380" s="53"/>
      <c r="AL380" s="53"/>
    </row>
    <row r="381" spans="6:38" x14ac:dyDescent="0.25">
      <c r="F381" s="52"/>
      <c r="G381" s="52"/>
      <c r="H381" s="52"/>
      <c r="I381" s="52"/>
      <c r="J381" s="52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45"/>
      <c r="AJ381" s="53"/>
      <c r="AK381" s="53"/>
      <c r="AL381" s="53"/>
    </row>
    <row r="382" spans="6:38" x14ac:dyDescent="0.25">
      <c r="F382" s="52"/>
      <c r="G382" s="52"/>
      <c r="H382" s="52"/>
      <c r="I382" s="52"/>
      <c r="J382" s="52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45"/>
      <c r="AJ382" s="53"/>
      <c r="AK382" s="53"/>
      <c r="AL382" s="53"/>
    </row>
    <row r="383" spans="6:38" x14ac:dyDescent="0.25">
      <c r="F383" s="52"/>
      <c r="G383" s="52"/>
      <c r="H383" s="52"/>
      <c r="I383" s="52"/>
      <c r="J383" s="52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45"/>
      <c r="AJ383" s="53"/>
      <c r="AK383" s="53"/>
      <c r="AL383" s="53"/>
    </row>
    <row r="384" spans="6:38" x14ac:dyDescent="0.25">
      <c r="F384" s="52"/>
      <c r="G384" s="52"/>
      <c r="H384" s="52"/>
      <c r="I384" s="52"/>
      <c r="J384" s="52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45"/>
      <c r="AJ384" s="53"/>
      <c r="AK384" s="53"/>
      <c r="AL384" s="53"/>
    </row>
    <row r="385" spans="6:38" x14ac:dyDescent="0.25">
      <c r="F385" s="52"/>
      <c r="G385" s="52"/>
      <c r="H385" s="52"/>
      <c r="I385" s="52"/>
      <c r="J385" s="52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45"/>
      <c r="AJ385" s="53"/>
      <c r="AK385" s="53"/>
      <c r="AL385" s="53"/>
    </row>
    <row r="386" spans="6:38" x14ac:dyDescent="0.25">
      <c r="F386" s="52"/>
      <c r="G386" s="52"/>
      <c r="H386" s="52"/>
      <c r="I386" s="52"/>
      <c r="J386" s="52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45"/>
      <c r="AJ386" s="53"/>
      <c r="AK386" s="53"/>
      <c r="AL386" s="53"/>
    </row>
    <row r="387" spans="6:38" x14ac:dyDescent="0.25">
      <c r="F387" s="52"/>
      <c r="G387" s="52"/>
      <c r="H387" s="52"/>
      <c r="I387" s="52"/>
      <c r="J387" s="52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45"/>
      <c r="AJ387" s="53"/>
      <c r="AK387" s="53"/>
      <c r="AL387" s="53"/>
    </row>
    <row r="388" spans="6:38" x14ac:dyDescent="0.25">
      <c r="F388" s="52"/>
      <c r="G388" s="52"/>
      <c r="H388" s="52"/>
      <c r="I388" s="52"/>
      <c r="J388" s="52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45"/>
      <c r="AJ388" s="53"/>
      <c r="AK388" s="53"/>
      <c r="AL388" s="53"/>
    </row>
    <row r="389" spans="6:38" x14ac:dyDescent="0.25">
      <c r="F389" s="52"/>
      <c r="G389" s="52"/>
      <c r="H389" s="52"/>
      <c r="I389" s="52"/>
      <c r="J389" s="52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45"/>
      <c r="AJ389" s="53"/>
      <c r="AK389" s="53"/>
      <c r="AL389" s="53"/>
    </row>
    <row r="390" spans="6:38" x14ac:dyDescent="0.25">
      <c r="F390" s="52"/>
      <c r="G390" s="52"/>
      <c r="H390" s="52"/>
      <c r="I390" s="52"/>
      <c r="J390" s="52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45"/>
      <c r="AJ390" s="53"/>
      <c r="AK390" s="53"/>
      <c r="AL390" s="53"/>
    </row>
    <row r="391" spans="6:38" x14ac:dyDescent="0.25">
      <c r="F391" s="52"/>
      <c r="G391" s="52"/>
      <c r="H391" s="52"/>
      <c r="I391" s="52"/>
      <c r="J391" s="52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45"/>
      <c r="AJ391" s="53"/>
      <c r="AK391" s="53"/>
      <c r="AL391" s="53"/>
    </row>
    <row r="392" spans="6:38" x14ac:dyDescent="0.25">
      <c r="F392" s="52"/>
      <c r="G392" s="52"/>
      <c r="H392" s="52"/>
      <c r="I392" s="52"/>
      <c r="J392" s="52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45"/>
      <c r="AJ392" s="53"/>
      <c r="AK392" s="53"/>
      <c r="AL392" s="53"/>
    </row>
    <row r="393" spans="6:38" x14ac:dyDescent="0.25">
      <c r="F393" s="52"/>
      <c r="G393" s="52"/>
      <c r="H393" s="52"/>
      <c r="I393" s="52"/>
      <c r="J393" s="52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45"/>
      <c r="AJ393" s="53"/>
      <c r="AK393" s="53"/>
      <c r="AL393" s="53"/>
    </row>
    <row r="394" spans="6:38" x14ac:dyDescent="0.25">
      <c r="F394" s="52"/>
      <c r="G394" s="52"/>
      <c r="H394" s="52"/>
      <c r="I394" s="52"/>
      <c r="J394" s="52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45"/>
      <c r="AJ394" s="53"/>
      <c r="AK394" s="53"/>
      <c r="AL394" s="53"/>
    </row>
    <row r="395" spans="6:38" x14ac:dyDescent="0.25">
      <c r="F395" s="52"/>
      <c r="G395" s="52"/>
      <c r="H395" s="52"/>
      <c r="I395" s="52"/>
      <c r="J395" s="52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45"/>
      <c r="AJ395" s="53"/>
      <c r="AK395" s="53"/>
      <c r="AL395" s="53"/>
    </row>
    <row r="396" spans="6:38" x14ac:dyDescent="0.25">
      <c r="F396" s="52"/>
      <c r="G396" s="52"/>
      <c r="H396" s="52"/>
      <c r="I396" s="52"/>
      <c r="J396" s="52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45"/>
      <c r="AJ396" s="53"/>
      <c r="AK396" s="53"/>
      <c r="AL396" s="53"/>
    </row>
    <row r="397" spans="6:38" x14ac:dyDescent="0.25">
      <c r="F397" s="52"/>
      <c r="G397" s="52"/>
      <c r="H397" s="52"/>
      <c r="I397" s="52"/>
      <c r="J397" s="52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45"/>
      <c r="AJ397" s="53"/>
      <c r="AK397" s="53"/>
      <c r="AL397" s="53"/>
    </row>
    <row r="398" spans="6:38" x14ac:dyDescent="0.25">
      <c r="F398" s="52"/>
      <c r="G398" s="52"/>
      <c r="H398" s="52"/>
      <c r="I398" s="52"/>
      <c r="J398" s="52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45"/>
      <c r="AJ398" s="53"/>
      <c r="AK398" s="53"/>
      <c r="AL398" s="53"/>
    </row>
    <row r="399" spans="6:38" x14ac:dyDescent="0.25">
      <c r="F399" s="52"/>
      <c r="G399" s="52"/>
      <c r="H399" s="52"/>
      <c r="I399" s="52"/>
      <c r="J399" s="52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45"/>
      <c r="AJ399" s="53"/>
      <c r="AK399" s="53"/>
      <c r="AL399" s="53"/>
    </row>
    <row r="400" spans="6:38" x14ac:dyDescent="0.25">
      <c r="F400" s="52"/>
      <c r="G400" s="52"/>
      <c r="H400" s="52"/>
      <c r="I400" s="52"/>
      <c r="J400" s="52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45"/>
      <c r="AJ400" s="53"/>
      <c r="AK400" s="53"/>
      <c r="AL400" s="53"/>
    </row>
    <row r="401" spans="6:38" x14ac:dyDescent="0.25">
      <c r="F401" s="52"/>
      <c r="G401" s="52"/>
      <c r="H401" s="52"/>
      <c r="I401" s="52"/>
      <c r="J401" s="52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45"/>
      <c r="AJ401" s="53"/>
      <c r="AK401" s="53"/>
      <c r="AL401" s="53"/>
    </row>
    <row r="402" spans="6:38" x14ac:dyDescent="0.25">
      <c r="F402" s="52"/>
      <c r="G402" s="52"/>
      <c r="H402" s="52"/>
      <c r="I402" s="52"/>
      <c r="J402" s="52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45"/>
      <c r="AJ402" s="53"/>
      <c r="AK402" s="53"/>
      <c r="AL402" s="53"/>
    </row>
    <row r="403" spans="6:38" x14ac:dyDescent="0.25">
      <c r="F403" s="52"/>
      <c r="G403" s="52"/>
      <c r="H403" s="52"/>
      <c r="I403" s="52"/>
      <c r="J403" s="52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45"/>
      <c r="AJ403" s="53"/>
      <c r="AK403" s="53"/>
      <c r="AL403" s="53"/>
    </row>
    <row r="404" spans="6:38" x14ac:dyDescent="0.25">
      <c r="F404" s="52"/>
      <c r="G404" s="52"/>
      <c r="H404" s="52"/>
      <c r="I404" s="52"/>
      <c r="J404" s="52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45"/>
      <c r="AJ404" s="53"/>
      <c r="AK404" s="53"/>
      <c r="AL404" s="53"/>
    </row>
    <row r="405" spans="6:38" x14ac:dyDescent="0.25">
      <c r="F405" s="52"/>
      <c r="G405" s="52"/>
      <c r="H405" s="52"/>
      <c r="I405" s="52"/>
      <c r="J405" s="52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45"/>
      <c r="AJ405" s="53"/>
      <c r="AK405" s="53"/>
      <c r="AL405" s="53"/>
    </row>
    <row r="406" spans="6:38" x14ac:dyDescent="0.25">
      <c r="F406" s="52"/>
      <c r="G406" s="52"/>
      <c r="H406" s="52"/>
      <c r="I406" s="52"/>
      <c r="J406" s="52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45"/>
      <c r="AJ406" s="53"/>
      <c r="AK406" s="53"/>
      <c r="AL406" s="53"/>
    </row>
    <row r="407" spans="6:38" x14ac:dyDescent="0.25">
      <c r="F407" s="52"/>
      <c r="G407" s="52"/>
      <c r="H407" s="52"/>
      <c r="I407" s="52"/>
      <c r="J407" s="52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45"/>
      <c r="AJ407" s="53"/>
      <c r="AK407" s="53"/>
      <c r="AL407" s="53"/>
    </row>
    <row r="408" spans="6:38" x14ac:dyDescent="0.25">
      <c r="F408" s="52"/>
      <c r="G408" s="52"/>
      <c r="H408" s="52"/>
      <c r="I408" s="52"/>
      <c r="J408" s="52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45"/>
      <c r="AJ408" s="53"/>
      <c r="AK408" s="53"/>
      <c r="AL408" s="53"/>
    </row>
    <row r="409" spans="6:38" x14ac:dyDescent="0.25">
      <c r="F409" s="52"/>
      <c r="G409" s="52"/>
      <c r="H409" s="52"/>
      <c r="I409" s="52"/>
      <c r="J409" s="52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45"/>
      <c r="AJ409" s="53"/>
      <c r="AK409" s="53"/>
      <c r="AL409" s="53"/>
    </row>
    <row r="410" spans="6:38" x14ac:dyDescent="0.25">
      <c r="F410" s="52"/>
      <c r="G410" s="52"/>
      <c r="H410" s="52"/>
      <c r="I410" s="52"/>
      <c r="J410" s="52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45"/>
      <c r="AJ410" s="53"/>
      <c r="AK410" s="53"/>
      <c r="AL410" s="53"/>
    </row>
    <row r="411" spans="6:38" x14ac:dyDescent="0.25">
      <c r="F411" s="52"/>
      <c r="G411" s="52"/>
      <c r="H411" s="52"/>
      <c r="I411" s="52"/>
      <c r="J411" s="52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45"/>
      <c r="AJ411" s="53"/>
      <c r="AK411" s="53"/>
      <c r="AL411" s="53"/>
    </row>
    <row r="412" spans="6:38" x14ac:dyDescent="0.25">
      <c r="F412" s="52"/>
      <c r="G412" s="52"/>
      <c r="H412" s="52"/>
      <c r="I412" s="52"/>
      <c r="J412" s="52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45"/>
      <c r="AJ412" s="53"/>
      <c r="AK412" s="53"/>
      <c r="AL412" s="53"/>
    </row>
    <row r="413" spans="6:38" x14ac:dyDescent="0.25">
      <c r="F413" s="52"/>
      <c r="G413" s="52"/>
      <c r="H413" s="52"/>
      <c r="I413" s="52"/>
      <c r="J413" s="52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45"/>
      <c r="AJ413" s="53"/>
      <c r="AK413" s="53"/>
      <c r="AL413" s="53"/>
    </row>
    <row r="414" spans="6:38" x14ac:dyDescent="0.25">
      <c r="F414" s="52"/>
      <c r="G414" s="52"/>
      <c r="H414" s="52"/>
      <c r="I414" s="52"/>
      <c r="J414" s="52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45"/>
      <c r="AJ414" s="53"/>
      <c r="AK414" s="53"/>
      <c r="AL414" s="53"/>
    </row>
    <row r="415" spans="6:38" x14ac:dyDescent="0.25">
      <c r="F415" s="52"/>
      <c r="G415" s="52"/>
      <c r="H415" s="52"/>
      <c r="I415" s="52"/>
      <c r="J415" s="52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45"/>
      <c r="AJ415" s="53"/>
      <c r="AK415" s="53"/>
      <c r="AL415" s="53"/>
    </row>
    <row r="416" spans="6:38" x14ac:dyDescent="0.25">
      <c r="F416" s="52"/>
      <c r="G416" s="52"/>
      <c r="H416" s="52"/>
      <c r="I416" s="52"/>
      <c r="J416" s="52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45"/>
      <c r="AJ416" s="53"/>
      <c r="AK416" s="53"/>
      <c r="AL416" s="53"/>
    </row>
    <row r="417" spans="6:38" x14ac:dyDescent="0.25">
      <c r="F417" s="52"/>
      <c r="G417" s="52"/>
      <c r="H417" s="52"/>
      <c r="I417" s="52"/>
      <c r="J417" s="52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45"/>
      <c r="AJ417" s="53"/>
      <c r="AK417" s="53"/>
      <c r="AL417" s="53"/>
    </row>
    <row r="418" spans="6:38" x14ac:dyDescent="0.25">
      <c r="F418" s="52"/>
      <c r="G418" s="52"/>
      <c r="H418" s="52"/>
      <c r="I418" s="52"/>
      <c r="J418" s="52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45"/>
      <c r="AJ418" s="53"/>
      <c r="AK418" s="53"/>
      <c r="AL418" s="53"/>
    </row>
    <row r="419" spans="6:38" x14ac:dyDescent="0.25">
      <c r="F419" s="52"/>
      <c r="G419" s="52"/>
      <c r="H419" s="52"/>
      <c r="I419" s="52"/>
      <c r="J419" s="52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45"/>
      <c r="AJ419" s="53"/>
      <c r="AK419" s="53"/>
      <c r="AL419" s="53"/>
    </row>
    <row r="420" spans="6:38" x14ac:dyDescent="0.25">
      <c r="F420" s="52"/>
      <c r="G420" s="52"/>
      <c r="H420" s="52"/>
      <c r="I420" s="52"/>
      <c r="J420" s="52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45"/>
      <c r="AJ420" s="53"/>
      <c r="AK420" s="53"/>
      <c r="AL420" s="53"/>
    </row>
    <row r="421" spans="6:38" x14ac:dyDescent="0.25">
      <c r="F421" s="52"/>
      <c r="G421" s="52"/>
      <c r="H421" s="52"/>
      <c r="I421" s="52"/>
      <c r="J421" s="52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45"/>
      <c r="AJ421" s="53"/>
      <c r="AK421" s="53"/>
      <c r="AL421" s="53"/>
    </row>
    <row r="422" spans="6:38" x14ac:dyDescent="0.25">
      <c r="F422" s="52"/>
      <c r="G422" s="52"/>
      <c r="H422" s="52"/>
      <c r="I422" s="52"/>
      <c r="J422" s="52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45"/>
      <c r="AJ422" s="53"/>
      <c r="AK422" s="53"/>
      <c r="AL422" s="53"/>
    </row>
    <row r="423" spans="6:38" x14ac:dyDescent="0.25">
      <c r="F423" s="52"/>
      <c r="G423" s="52"/>
      <c r="H423" s="52"/>
      <c r="I423" s="52"/>
      <c r="J423" s="52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45"/>
      <c r="AJ423" s="53"/>
      <c r="AK423" s="53"/>
      <c r="AL423" s="53"/>
    </row>
    <row r="424" spans="6:38" x14ac:dyDescent="0.25">
      <c r="F424" s="52"/>
      <c r="G424" s="52"/>
      <c r="H424" s="52"/>
      <c r="I424" s="52"/>
      <c r="J424" s="52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45"/>
      <c r="AJ424" s="53"/>
      <c r="AK424" s="53"/>
      <c r="AL424" s="53"/>
    </row>
    <row r="425" spans="6:38" x14ac:dyDescent="0.25">
      <c r="F425" s="52"/>
      <c r="G425" s="52"/>
      <c r="H425" s="52"/>
      <c r="I425" s="52"/>
      <c r="J425" s="52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45"/>
      <c r="AJ425" s="53"/>
      <c r="AK425" s="53"/>
      <c r="AL425" s="53"/>
    </row>
    <row r="426" spans="6:38" x14ac:dyDescent="0.25">
      <c r="F426" s="52"/>
      <c r="G426" s="52"/>
      <c r="H426" s="52"/>
      <c r="I426" s="52"/>
      <c r="J426" s="52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45"/>
      <c r="AJ426" s="53"/>
      <c r="AK426" s="53"/>
      <c r="AL426" s="53"/>
    </row>
    <row r="427" spans="6:38" x14ac:dyDescent="0.25">
      <c r="F427" s="52"/>
      <c r="G427" s="52"/>
      <c r="H427" s="52"/>
      <c r="I427" s="52"/>
      <c r="J427" s="52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45"/>
      <c r="AJ427" s="53"/>
      <c r="AK427" s="53"/>
      <c r="AL427" s="53"/>
    </row>
    <row r="428" spans="6:38" x14ac:dyDescent="0.25">
      <c r="F428" s="52"/>
      <c r="G428" s="52"/>
      <c r="H428" s="52"/>
      <c r="I428" s="52"/>
      <c r="J428" s="52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45"/>
      <c r="AJ428" s="53"/>
      <c r="AK428" s="53"/>
      <c r="AL428" s="53"/>
    </row>
    <row r="429" spans="6:38" x14ac:dyDescent="0.25">
      <c r="F429" s="52"/>
      <c r="G429" s="52"/>
      <c r="H429" s="52"/>
      <c r="I429" s="52"/>
      <c r="J429" s="52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45"/>
      <c r="AJ429" s="53"/>
      <c r="AK429" s="53"/>
      <c r="AL429" s="53"/>
    </row>
    <row r="430" spans="6:38" x14ac:dyDescent="0.25">
      <c r="F430" s="52"/>
      <c r="G430" s="52"/>
      <c r="H430" s="52"/>
      <c r="I430" s="52"/>
      <c r="J430" s="52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45"/>
      <c r="AJ430" s="53"/>
      <c r="AK430" s="53"/>
      <c r="AL430" s="53"/>
    </row>
    <row r="431" spans="6:38" x14ac:dyDescent="0.25">
      <c r="F431" s="52"/>
      <c r="G431" s="52"/>
      <c r="H431" s="52"/>
      <c r="I431" s="52"/>
      <c r="J431" s="52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45"/>
      <c r="AJ431" s="53"/>
      <c r="AK431" s="53"/>
      <c r="AL431" s="53"/>
    </row>
    <row r="432" spans="6:38" x14ac:dyDescent="0.25">
      <c r="F432" s="52"/>
      <c r="G432" s="52"/>
      <c r="H432" s="52"/>
      <c r="I432" s="52"/>
      <c r="J432" s="52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45"/>
      <c r="AJ432" s="53"/>
      <c r="AK432" s="53"/>
      <c r="AL432" s="53"/>
    </row>
    <row r="433" spans="6:38" x14ac:dyDescent="0.25">
      <c r="F433" s="52"/>
      <c r="G433" s="52"/>
      <c r="H433" s="52"/>
      <c r="I433" s="52"/>
      <c r="J433" s="52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45"/>
      <c r="AJ433" s="53"/>
      <c r="AK433" s="53"/>
      <c r="AL433" s="53"/>
    </row>
    <row r="434" spans="6:38" x14ac:dyDescent="0.25">
      <c r="F434" s="52"/>
      <c r="G434" s="52"/>
      <c r="H434" s="52"/>
      <c r="I434" s="52"/>
      <c r="J434" s="52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45"/>
      <c r="AJ434" s="53"/>
      <c r="AK434" s="53"/>
      <c r="AL434" s="53"/>
    </row>
    <row r="435" spans="6:38" x14ac:dyDescent="0.25">
      <c r="F435" s="52"/>
      <c r="G435" s="52"/>
      <c r="H435" s="52"/>
      <c r="I435" s="52"/>
      <c r="J435" s="52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45"/>
      <c r="AJ435" s="53"/>
      <c r="AK435" s="53"/>
      <c r="AL435" s="53"/>
    </row>
    <row r="436" spans="6:38" x14ac:dyDescent="0.25">
      <c r="F436" s="52"/>
      <c r="G436" s="52"/>
      <c r="H436" s="52"/>
      <c r="I436" s="52"/>
      <c r="J436" s="52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45"/>
      <c r="AJ436" s="53"/>
      <c r="AK436" s="53"/>
      <c r="AL436" s="53"/>
    </row>
    <row r="437" spans="6:38" x14ac:dyDescent="0.25">
      <c r="F437" s="52"/>
      <c r="G437" s="52"/>
      <c r="H437" s="52"/>
      <c r="I437" s="52"/>
      <c r="J437" s="52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45"/>
      <c r="AJ437" s="53"/>
      <c r="AK437" s="53"/>
      <c r="AL437" s="53"/>
    </row>
    <row r="438" spans="6:38" x14ac:dyDescent="0.25">
      <c r="F438" s="52"/>
      <c r="G438" s="52"/>
      <c r="H438" s="52"/>
      <c r="I438" s="52"/>
      <c r="J438" s="52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45"/>
      <c r="AJ438" s="53"/>
      <c r="AK438" s="53"/>
      <c r="AL438" s="53"/>
    </row>
    <row r="439" spans="6:38" x14ac:dyDescent="0.25">
      <c r="F439" s="52"/>
      <c r="G439" s="52"/>
      <c r="H439" s="52"/>
      <c r="I439" s="52"/>
      <c r="J439" s="52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45"/>
      <c r="AJ439" s="53"/>
      <c r="AK439" s="53"/>
      <c r="AL439" s="53"/>
    </row>
    <row r="440" spans="6:38" x14ac:dyDescent="0.25">
      <c r="F440" s="52"/>
      <c r="G440" s="52"/>
      <c r="H440" s="52"/>
      <c r="I440" s="52"/>
      <c r="J440" s="52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45"/>
      <c r="AJ440" s="53"/>
      <c r="AK440" s="53"/>
      <c r="AL440" s="53"/>
    </row>
    <row r="441" spans="6:38" x14ac:dyDescent="0.25">
      <c r="F441" s="52"/>
      <c r="G441" s="52"/>
      <c r="H441" s="52"/>
      <c r="I441" s="52"/>
      <c r="J441" s="52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45"/>
      <c r="AJ441" s="53"/>
      <c r="AK441" s="53"/>
      <c r="AL441" s="53"/>
    </row>
    <row r="442" spans="6:38" x14ac:dyDescent="0.25">
      <c r="F442" s="52"/>
      <c r="G442" s="52"/>
      <c r="H442" s="52"/>
      <c r="I442" s="52"/>
      <c r="J442" s="52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45"/>
      <c r="AJ442" s="53"/>
      <c r="AK442" s="53"/>
      <c r="AL442" s="53"/>
    </row>
    <row r="443" spans="6:38" x14ac:dyDescent="0.25">
      <c r="F443" s="52"/>
      <c r="G443" s="52"/>
      <c r="H443" s="52"/>
      <c r="I443" s="52"/>
      <c r="J443" s="52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45"/>
      <c r="AJ443" s="53"/>
      <c r="AK443" s="53"/>
      <c r="AL443" s="53"/>
    </row>
    <row r="444" spans="6:38" x14ac:dyDescent="0.25">
      <c r="F444" s="52"/>
      <c r="G444" s="52"/>
      <c r="H444" s="52"/>
      <c r="I444" s="52"/>
      <c r="J444" s="52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45"/>
      <c r="AJ444" s="53"/>
      <c r="AK444" s="53"/>
      <c r="AL444" s="53"/>
    </row>
    <row r="445" spans="6:38" x14ac:dyDescent="0.25">
      <c r="F445" s="52"/>
      <c r="G445" s="52"/>
      <c r="H445" s="52"/>
      <c r="I445" s="52"/>
      <c r="J445" s="52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45"/>
      <c r="AJ445" s="53"/>
      <c r="AK445" s="53"/>
      <c r="AL445" s="53"/>
    </row>
    <row r="446" spans="6:38" x14ac:dyDescent="0.25">
      <c r="F446" s="52"/>
      <c r="G446" s="52"/>
      <c r="H446" s="52"/>
      <c r="I446" s="52"/>
      <c r="J446" s="52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45"/>
      <c r="AJ446" s="53"/>
      <c r="AK446" s="53"/>
      <c r="AL446" s="53"/>
    </row>
    <row r="447" spans="6:38" x14ac:dyDescent="0.25">
      <c r="F447" s="52"/>
      <c r="G447" s="52"/>
      <c r="H447" s="52"/>
      <c r="I447" s="52"/>
      <c r="J447" s="52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45"/>
      <c r="AJ447" s="53"/>
      <c r="AK447" s="53"/>
      <c r="AL447" s="53"/>
    </row>
    <row r="448" spans="6:38" x14ac:dyDescent="0.25">
      <c r="F448" s="52"/>
      <c r="G448" s="52"/>
      <c r="H448" s="52"/>
      <c r="I448" s="52"/>
      <c r="J448" s="52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45"/>
      <c r="AJ448" s="53"/>
      <c r="AK448" s="53"/>
      <c r="AL448" s="53"/>
    </row>
    <row r="449" spans="6:38" x14ac:dyDescent="0.25">
      <c r="F449" s="52"/>
      <c r="G449" s="52"/>
      <c r="H449" s="52"/>
      <c r="I449" s="52"/>
      <c r="J449" s="52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45"/>
      <c r="AJ449" s="53"/>
      <c r="AK449" s="53"/>
      <c r="AL449" s="53"/>
    </row>
    <row r="450" spans="6:38" x14ac:dyDescent="0.25">
      <c r="F450" s="52"/>
      <c r="G450" s="52"/>
      <c r="H450" s="52"/>
      <c r="I450" s="52"/>
      <c r="J450" s="52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45"/>
      <c r="AJ450" s="53"/>
      <c r="AK450" s="53"/>
      <c r="AL450" s="53"/>
    </row>
    <row r="451" spans="6:38" x14ac:dyDescent="0.25">
      <c r="F451" s="52"/>
      <c r="G451" s="52"/>
      <c r="H451" s="52"/>
      <c r="I451" s="52"/>
      <c r="J451" s="52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45"/>
      <c r="AJ451" s="53"/>
      <c r="AK451" s="53"/>
      <c r="AL451" s="53"/>
    </row>
    <row r="452" spans="6:38" x14ac:dyDescent="0.25">
      <c r="F452" s="52"/>
      <c r="G452" s="52"/>
      <c r="H452" s="52"/>
      <c r="I452" s="52"/>
      <c r="J452" s="52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45"/>
      <c r="AJ452" s="53"/>
      <c r="AK452" s="53"/>
      <c r="AL452" s="53"/>
    </row>
    <row r="453" spans="6:38" x14ac:dyDescent="0.25">
      <c r="F453" s="52"/>
      <c r="G453" s="52"/>
      <c r="H453" s="52"/>
      <c r="I453" s="52"/>
      <c r="J453" s="52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45"/>
      <c r="AJ453" s="53"/>
      <c r="AK453" s="53"/>
      <c r="AL453" s="53"/>
    </row>
    <row r="454" spans="6:38" x14ac:dyDescent="0.25">
      <c r="F454" s="52"/>
      <c r="G454" s="52"/>
      <c r="H454" s="52"/>
      <c r="I454" s="52"/>
      <c r="J454" s="52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45"/>
      <c r="AJ454" s="53"/>
      <c r="AK454" s="53"/>
      <c r="AL454" s="53"/>
    </row>
    <row r="455" spans="6:38" x14ac:dyDescent="0.25">
      <c r="F455" s="52"/>
      <c r="G455" s="52"/>
      <c r="H455" s="52"/>
      <c r="I455" s="52"/>
      <c r="J455" s="52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45"/>
      <c r="AJ455" s="53"/>
      <c r="AK455" s="53"/>
      <c r="AL455" s="53"/>
    </row>
    <row r="456" spans="6:38" x14ac:dyDescent="0.25">
      <c r="F456" s="52"/>
      <c r="G456" s="52"/>
      <c r="H456" s="52"/>
      <c r="I456" s="52"/>
      <c r="J456" s="52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45"/>
      <c r="AJ456" s="53"/>
      <c r="AK456" s="53"/>
      <c r="AL456" s="53"/>
    </row>
    <row r="457" spans="6:38" x14ac:dyDescent="0.25">
      <c r="F457" s="52"/>
      <c r="G457" s="52"/>
      <c r="H457" s="52"/>
      <c r="I457" s="52"/>
      <c r="J457" s="52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45"/>
      <c r="AJ457" s="53"/>
      <c r="AK457" s="53"/>
      <c r="AL457" s="53"/>
    </row>
    <row r="458" spans="6:38" x14ac:dyDescent="0.25">
      <c r="F458" s="52"/>
      <c r="G458" s="52"/>
      <c r="H458" s="52"/>
      <c r="I458" s="52"/>
      <c r="J458" s="52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45"/>
      <c r="AJ458" s="53"/>
      <c r="AK458" s="53"/>
      <c r="AL458" s="53"/>
    </row>
    <row r="459" spans="6:38" x14ac:dyDescent="0.25">
      <c r="F459" s="52"/>
      <c r="G459" s="52"/>
      <c r="H459" s="52"/>
      <c r="I459" s="52"/>
      <c r="J459" s="52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45"/>
      <c r="AJ459" s="53"/>
      <c r="AK459" s="53"/>
      <c r="AL459" s="53"/>
    </row>
    <row r="460" spans="6:38" x14ac:dyDescent="0.25">
      <c r="F460" s="52"/>
      <c r="G460" s="52"/>
      <c r="H460" s="52"/>
      <c r="I460" s="52"/>
      <c r="J460" s="52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45"/>
      <c r="AJ460" s="53"/>
      <c r="AK460" s="53"/>
      <c r="AL460" s="53"/>
    </row>
    <row r="461" spans="6:38" x14ac:dyDescent="0.25">
      <c r="F461" s="52"/>
      <c r="G461" s="52"/>
      <c r="H461" s="52"/>
      <c r="I461" s="52"/>
      <c r="J461" s="52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45"/>
      <c r="AJ461" s="53"/>
      <c r="AK461" s="53"/>
      <c r="AL461" s="53"/>
    </row>
    <row r="462" spans="6:38" x14ac:dyDescent="0.25">
      <c r="F462" s="52"/>
      <c r="G462" s="52"/>
      <c r="H462" s="52"/>
      <c r="I462" s="52"/>
      <c r="J462" s="52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45"/>
      <c r="AJ462" s="53"/>
      <c r="AK462" s="53"/>
      <c r="AL462" s="53"/>
    </row>
    <row r="463" spans="6:38" x14ac:dyDescent="0.25">
      <c r="F463" s="52"/>
      <c r="G463" s="52"/>
      <c r="H463" s="52"/>
      <c r="I463" s="52"/>
      <c r="J463" s="52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45"/>
      <c r="AJ463" s="53"/>
      <c r="AK463" s="53"/>
      <c r="AL463" s="53"/>
    </row>
    <row r="464" spans="6:38" x14ac:dyDescent="0.25">
      <c r="F464" s="52"/>
      <c r="G464" s="52"/>
      <c r="H464" s="52"/>
      <c r="I464" s="52"/>
      <c r="J464" s="52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45"/>
      <c r="AJ464" s="53"/>
      <c r="AK464" s="53"/>
      <c r="AL464" s="53"/>
    </row>
    <row r="465" spans="6:38" x14ac:dyDescent="0.25">
      <c r="F465" s="52"/>
      <c r="G465" s="52"/>
      <c r="H465" s="52"/>
      <c r="I465" s="52"/>
      <c r="J465" s="52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45"/>
      <c r="AJ465" s="53"/>
      <c r="AK465" s="53"/>
      <c r="AL465" s="53"/>
    </row>
    <row r="466" spans="6:38" x14ac:dyDescent="0.25">
      <c r="F466" s="52"/>
      <c r="G466" s="52"/>
      <c r="H466" s="52"/>
      <c r="I466" s="52"/>
      <c r="J466" s="52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45"/>
      <c r="AJ466" s="53"/>
      <c r="AK466" s="53"/>
      <c r="AL466" s="53"/>
    </row>
    <row r="467" spans="6:38" x14ac:dyDescent="0.25">
      <c r="F467" s="52"/>
      <c r="G467" s="52"/>
      <c r="H467" s="52"/>
      <c r="I467" s="52"/>
      <c r="J467" s="52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45"/>
      <c r="AJ467" s="53"/>
      <c r="AK467" s="53"/>
      <c r="AL467" s="53"/>
    </row>
    <row r="468" spans="6:38" x14ac:dyDescent="0.25">
      <c r="F468" s="52"/>
      <c r="G468" s="52"/>
      <c r="H468" s="52"/>
      <c r="I468" s="52"/>
      <c r="J468" s="52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45"/>
      <c r="AJ468" s="53"/>
      <c r="AK468" s="53"/>
      <c r="AL468" s="53"/>
    </row>
    <row r="469" spans="6:38" x14ac:dyDescent="0.25">
      <c r="F469" s="52"/>
      <c r="G469" s="52"/>
      <c r="H469" s="52"/>
      <c r="I469" s="52"/>
      <c r="J469" s="52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45"/>
      <c r="AJ469" s="53"/>
      <c r="AK469" s="53"/>
      <c r="AL469" s="53"/>
    </row>
    <row r="470" spans="6:38" x14ac:dyDescent="0.25">
      <c r="F470" s="52"/>
      <c r="G470" s="52"/>
      <c r="H470" s="52"/>
      <c r="I470" s="52"/>
      <c r="J470" s="52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45"/>
      <c r="AJ470" s="53"/>
      <c r="AK470" s="53"/>
      <c r="AL470" s="53"/>
    </row>
    <row r="471" spans="6:38" x14ac:dyDescent="0.25">
      <c r="F471" s="52"/>
      <c r="G471" s="52"/>
      <c r="H471" s="52"/>
      <c r="I471" s="52"/>
      <c r="J471" s="52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45"/>
      <c r="AJ471" s="53"/>
      <c r="AK471" s="53"/>
      <c r="AL471" s="53"/>
    </row>
    <row r="472" spans="6:38" x14ac:dyDescent="0.25">
      <c r="F472" s="52"/>
      <c r="G472" s="52"/>
      <c r="H472" s="52"/>
      <c r="I472" s="52"/>
      <c r="J472" s="52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45"/>
      <c r="AJ472" s="53"/>
      <c r="AK472" s="53"/>
      <c r="AL472" s="53"/>
    </row>
    <row r="473" spans="6:38" x14ac:dyDescent="0.25">
      <c r="F473" s="52"/>
      <c r="G473" s="52"/>
      <c r="H473" s="52"/>
      <c r="I473" s="52"/>
      <c r="J473" s="52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45"/>
      <c r="AJ473" s="53"/>
      <c r="AK473" s="53"/>
      <c r="AL473" s="53"/>
    </row>
    <row r="474" spans="6:38" x14ac:dyDescent="0.25">
      <c r="F474" s="52"/>
      <c r="G474" s="52"/>
      <c r="H474" s="52"/>
      <c r="I474" s="52"/>
      <c r="J474" s="52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45"/>
      <c r="AJ474" s="53"/>
      <c r="AK474" s="53"/>
      <c r="AL474" s="53"/>
    </row>
    <row r="475" spans="6:38" x14ac:dyDescent="0.25">
      <c r="F475" s="52"/>
      <c r="G475" s="52"/>
      <c r="H475" s="52"/>
      <c r="I475" s="52"/>
      <c r="J475" s="52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45"/>
      <c r="AJ475" s="53"/>
      <c r="AK475" s="53"/>
      <c r="AL475" s="53"/>
    </row>
    <row r="476" spans="6:38" x14ac:dyDescent="0.25">
      <c r="F476" s="52"/>
      <c r="G476" s="52"/>
      <c r="H476" s="52"/>
      <c r="I476" s="52"/>
      <c r="J476" s="52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45"/>
      <c r="AJ476" s="53"/>
      <c r="AK476" s="53"/>
      <c r="AL476" s="53"/>
    </row>
    <row r="477" spans="6:38" x14ac:dyDescent="0.25">
      <c r="F477" s="52"/>
      <c r="G477" s="52"/>
      <c r="H477" s="52"/>
      <c r="I477" s="52"/>
      <c r="J477" s="52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45"/>
      <c r="AJ477" s="53"/>
      <c r="AK477" s="53"/>
      <c r="AL477" s="53"/>
    </row>
    <row r="478" spans="6:38" x14ac:dyDescent="0.25">
      <c r="F478" s="52"/>
      <c r="G478" s="52"/>
      <c r="H478" s="52"/>
      <c r="I478" s="52"/>
      <c r="J478" s="52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45"/>
      <c r="AJ478" s="53"/>
      <c r="AK478" s="53"/>
      <c r="AL478" s="53"/>
    </row>
    <row r="479" spans="6:38" x14ac:dyDescent="0.25">
      <c r="F479" s="52"/>
      <c r="G479" s="52"/>
      <c r="H479" s="52"/>
      <c r="I479" s="52"/>
      <c r="J479" s="52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45"/>
      <c r="AJ479" s="53"/>
      <c r="AK479" s="53"/>
      <c r="AL479" s="53"/>
    </row>
    <row r="480" spans="6:38" x14ac:dyDescent="0.25">
      <c r="F480" s="52"/>
      <c r="G480" s="52"/>
      <c r="H480" s="52"/>
      <c r="I480" s="52"/>
      <c r="J480" s="52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45"/>
      <c r="AJ480" s="53"/>
      <c r="AK480" s="53"/>
      <c r="AL480" s="53"/>
    </row>
    <row r="481" spans="6:38" x14ac:dyDescent="0.25">
      <c r="F481" s="52"/>
      <c r="G481" s="52"/>
      <c r="H481" s="52"/>
      <c r="I481" s="52"/>
      <c r="J481" s="52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45"/>
      <c r="AJ481" s="53"/>
      <c r="AK481" s="53"/>
      <c r="AL481" s="53"/>
    </row>
    <row r="482" spans="6:38" x14ac:dyDescent="0.25">
      <c r="F482" s="52"/>
      <c r="G482" s="52"/>
      <c r="H482" s="52"/>
      <c r="I482" s="52"/>
      <c r="J482" s="52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45"/>
      <c r="AJ482" s="53"/>
      <c r="AK482" s="53"/>
      <c r="AL482" s="53"/>
    </row>
    <row r="483" spans="6:38" x14ac:dyDescent="0.25">
      <c r="F483" s="52"/>
      <c r="G483" s="52"/>
      <c r="H483" s="52"/>
      <c r="I483" s="52"/>
      <c r="J483" s="52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45"/>
      <c r="AJ483" s="53"/>
      <c r="AK483" s="53"/>
      <c r="AL483" s="53"/>
    </row>
    <row r="484" spans="6:38" x14ac:dyDescent="0.25">
      <c r="F484" s="52"/>
      <c r="G484" s="52"/>
      <c r="H484" s="52"/>
      <c r="I484" s="52"/>
      <c r="J484" s="52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45"/>
      <c r="AJ484" s="53"/>
      <c r="AK484" s="53"/>
      <c r="AL484" s="53"/>
    </row>
    <row r="485" spans="6:38" x14ac:dyDescent="0.25">
      <c r="F485" s="52"/>
      <c r="G485" s="52"/>
      <c r="H485" s="52"/>
      <c r="I485" s="52"/>
      <c r="J485" s="52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45"/>
      <c r="AJ485" s="53"/>
      <c r="AK485" s="53"/>
      <c r="AL485" s="53"/>
    </row>
    <row r="486" spans="6:38" x14ac:dyDescent="0.25">
      <c r="F486" s="52"/>
      <c r="G486" s="52"/>
      <c r="H486" s="52"/>
      <c r="I486" s="52"/>
      <c r="J486" s="52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45"/>
      <c r="AJ486" s="53"/>
      <c r="AK486" s="53"/>
      <c r="AL486" s="53"/>
    </row>
    <row r="487" spans="6:38" x14ac:dyDescent="0.25">
      <c r="F487" s="52"/>
      <c r="G487" s="52"/>
      <c r="H487" s="52"/>
      <c r="I487" s="52"/>
      <c r="J487" s="52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45"/>
      <c r="AJ487" s="53"/>
      <c r="AK487" s="53"/>
      <c r="AL487" s="53"/>
    </row>
    <row r="488" spans="6:38" x14ac:dyDescent="0.25">
      <c r="F488" s="52"/>
      <c r="G488" s="52"/>
      <c r="H488" s="52"/>
      <c r="I488" s="52"/>
      <c r="J488" s="52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45"/>
      <c r="AJ488" s="53"/>
      <c r="AK488" s="53"/>
      <c r="AL488" s="53"/>
    </row>
    <row r="489" spans="6:38" x14ac:dyDescent="0.25">
      <c r="F489" s="52"/>
      <c r="G489" s="52"/>
      <c r="H489" s="52"/>
      <c r="I489" s="52"/>
      <c r="J489" s="52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45"/>
      <c r="AJ489" s="53"/>
      <c r="AK489" s="53"/>
      <c r="AL489" s="53"/>
    </row>
    <row r="490" spans="6:38" x14ac:dyDescent="0.25">
      <c r="F490" s="52"/>
      <c r="G490" s="52"/>
      <c r="H490" s="52"/>
      <c r="I490" s="52"/>
      <c r="J490" s="52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45"/>
      <c r="AJ490" s="53"/>
      <c r="AK490" s="53"/>
      <c r="AL490" s="53"/>
    </row>
    <row r="491" spans="6:38" x14ac:dyDescent="0.25">
      <c r="F491" s="52"/>
      <c r="G491" s="52"/>
      <c r="H491" s="52"/>
      <c r="I491" s="52"/>
      <c r="J491" s="52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45"/>
      <c r="AJ491" s="53"/>
      <c r="AK491" s="53"/>
      <c r="AL491" s="53"/>
    </row>
    <row r="492" spans="6:38" x14ac:dyDescent="0.25">
      <c r="F492" s="52"/>
      <c r="G492" s="52"/>
      <c r="H492" s="52"/>
      <c r="I492" s="52"/>
      <c r="J492" s="52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45"/>
      <c r="AJ492" s="53"/>
      <c r="AK492" s="53"/>
      <c r="AL492" s="53"/>
    </row>
    <row r="493" spans="6:38" x14ac:dyDescent="0.25">
      <c r="F493" s="52"/>
      <c r="G493" s="52"/>
      <c r="H493" s="52"/>
      <c r="I493" s="52"/>
      <c r="J493" s="52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45"/>
      <c r="AJ493" s="53"/>
      <c r="AK493" s="53"/>
      <c r="AL493" s="53"/>
    </row>
    <row r="494" spans="6:38" x14ac:dyDescent="0.25">
      <c r="F494" s="52"/>
      <c r="G494" s="52"/>
      <c r="H494" s="52"/>
      <c r="I494" s="52"/>
      <c r="J494" s="52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45"/>
      <c r="AJ494" s="53"/>
      <c r="AK494" s="53"/>
      <c r="AL494" s="53"/>
    </row>
    <row r="495" spans="6:38" x14ac:dyDescent="0.25">
      <c r="F495" s="52"/>
      <c r="G495" s="52"/>
      <c r="H495" s="52"/>
      <c r="I495" s="52"/>
      <c r="J495" s="52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45"/>
      <c r="AJ495" s="53"/>
      <c r="AK495" s="53"/>
      <c r="AL495" s="53"/>
    </row>
    <row r="496" spans="6:38" x14ac:dyDescent="0.25">
      <c r="F496" s="52"/>
      <c r="G496" s="52"/>
      <c r="H496" s="52"/>
      <c r="I496" s="52"/>
      <c r="J496" s="52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45"/>
      <c r="AJ496" s="53"/>
      <c r="AK496" s="53"/>
      <c r="AL496" s="53"/>
    </row>
    <row r="497" spans="6:38" x14ac:dyDescent="0.25">
      <c r="F497" s="52"/>
      <c r="G497" s="52"/>
      <c r="H497" s="52"/>
      <c r="I497" s="52"/>
      <c r="J497" s="52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45"/>
      <c r="AJ497" s="53"/>
      <c r="AK497" s="53"/>
      <c r="AL497" s="53"/>
    </row>
    <row r="498" spans="6:38" x14ac:dyDescent="0.25">
      <c r="F498" s="52"/>
      <c r="G498" s="52"/>
      <c r="H498" s="52"/>
      <c r="I498" s="52"/>
      <c r="J498" s="52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45"/>
      <c r="AJ498" s="53"/>
      <c r="AK498" s="53"/>
      <c r="AL498" s="53"/>
    </row>
    <row r="499" spans="6:38" x14ac:dyDescent="0.25">
      <c r="F499" s="52"/>
      <c r="G499" s="52"/>
      <c r="H499" s="52"/>
      <c r="I499" s="52"/>
      <c r="J499" s="52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45"/>
      <c r="AJ499" s="53"/>
      <c r="AK499" s="53"/>
      <c r="AL499" s="53"/>
    </row>
    <row r="500" spans="6:38" x14ac:dyDescent="0.25">
      <c r="F500" s="52"/>
      <c r="G500" s="52"/>
      <c r="H500" s="52"/>
      <c r="I500" s="52"/>
      <c r="J500" s="52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45"/>
      <c r="AJ500" s="53"/>
      <c r="AK500" s="53"/>
      <c r="AL500" s="53"/>
    </row>
    <row r="501" spans="6:38" x14ac:dyDescent="0.25">
      <c r="F501" s="52"/>
      <c r="G501" s="52"/>
      <c r="H501" s="52"/>
      <c r="I501" s="52"/>
      <c r="J501" s="52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45"/>
      <c r="AJ501" s="53"/>
      <c r="AK501" s="53"/>
      <c r="AL501" s="53"/>
    </row>
    <row r="502" spans="6:38" x14ac:dyDescent="0.25">
      <c r="F502" s="52"/>
      <c r="G502" s="52"/>
      <c r="H502" s="52"/>
      <c r="I502" s="52"/>
      <c r="J502" s="52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45"/>
      <c r="AJ502" s="53"/>
      <c r="AK502" s="53"/>
      <c r="AL502" s="53"/>
    </row>
    <row r="503" spans="6:38" x14ac:dyDescent="0.25">
      <c r="F503" s="52"/>
      <c r="G503" s="52"/>
      <c r="H503" s="52"/>
      <c r="I503" s="52"/>
      <c r="J503" s="52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45"/>
      <c r="AJ503" s="53"/>
      <c r="AK503" s="53"/>
      <c r="AL503" s="53"/>
    </row>
    <row r="504" spans="6:38" x14ac:dyDescent="0.25">
      <c r="F504" s="52"/>
      <c r="G504" s="52"/>
      <c r="H504" s="52"/>
      <c r="I504" s="52"/>
      <c r="J504" s="52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45"/>
      <c r="AJ504" s="53"/>
      <c r="AK504" s="53"/>
      <c r="AL504" s="53"/>
    </row>
    <row r="505" spans="6:38" x14ac:dyDescent="0.25">
      <c r="F505" s="52"/>
      <c r="G505" s="52"/>
      <c r="H505" s="52"/>
      <c r="I505" s="52"/>
      <c r="J505" s="52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45"/>
      <c r="AJ505" s="53"/>
      <c r="AK505" s="53"/>
      <c r="AL505" s="53"/>
    </row>
    <row r="506" spans="6:38" x14ac:dyDescent="0.25">
      <c r="F506" s="52"/>
      <c r="G506" s="52"/>
      <c r="H506" s="52"/>
      <c r="I506" s="52"/>
      <c r="J506" s="52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J506" s="53"/>
      <c r="AK506" s="53"/>
      <c r="AL506" s="53"/>
    </row>
    <row r="507" spans="6:38" x14ac:dyDescent="0.25">
      <c r="F507" s="52"/>
      <c r="G507" s="52"/>
      <c r="H507" s="52"/>
      <c r="I507" s="52"/>
      <c r="J507" s="52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J507" s="53"/>
      <c r="AK507" s="53"/>
      <c r="AL507" s="53"/>
    </row>
    <row r="508" spans="6:38" x14ac:dyDescent="0.25">
      <c r="F508" s="52"/>
      <c r="G508" s="52"/>
      <c r="H508" s="52"/>
      <c r="I508" s="52"/>
      <c r="J508" s="52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J508" s="53"/>
      <c r="AK508" s="53"/>
      <c r="AL508" s="53"/>
    </row>
    <row r="509" spans="6:38" x14ac:dyDescent="0.25">
      <c r="F509" s="52"/>
      <c r="G509" s="52"/>
      <c r="H509" s="52"/>
      <c r="I509" s="52"/>
      <c r="J509" s="52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J509" s="53"/>
      <c r="AK509" s="53"/>
      <c r="AL509" s="53"/>
    </row>
  </sheetData>
  <mergeCells count="7">
    <mergeCell ref="AF1:AF2"/>
    <mergeCell ref="N1:N2"/>
    <mergeCell ref="Q1:Q2"/>
    <mergeCell ref="T1:T2"/>
    <mergeCell ref="W1:W2"/>
    <mergeCell ref="Z1:Z2"/>
    <mergeCell ref="AC1:AC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0" zoomScaleNormal="50" workbookViewId="0">
      <selection activeCell="F3" sqref="F3"/>
    </sheetView>
  </sheetViews>
  <sheetFormatPr defaultRowHeight="15.75" x14ac:dyDescent="0.25"/>
  <cols>
    <col min="1" max="1" width="5.28515625" style="24" customWidth="1"/>
    <col min="2" max="2" width="33.5703125" style="24" bestFit="1" customWidth="1"/>
    <col min="3" max="3" width="32.28515625" style="24" customWidth="1"/>
    <col min="4" max="4" width="20.42578125" style="24" bestFit="1" customWidth="1"/>
    <col min="5" max="5" width="11.7109375" style="24" customWidth="1"/>
    <col min="6" max="6" width="21.140625" style="24" bestFit="1" customWidth="1"/>
    <col min="7" max="7" width="27.85546875" style="24" bestFit="1" customWidth="1"/>
    <col min="8" max="8" width="24.7109375" style="24" bestFit="1" customWidth="1"/>
    <col min="9" max="9" width="31.42578125" style="24" bestFit="1" customWidth="1"/>
    <col min="10" max="10" width="45.7109375" style="24" bestFit="1" customWidth="1"/>
    <col min="11" max="11" width="48.7109375" style="24" bestFit="1" customWidth="1"/>
    <col min="12" max="12" width="44.5703125" style="24" bestFit="1" customWidth="1"/>
    <col min="13" max="13" width="47.5703125" style="24" bestFit="1" customWidth="1"/>
    <col min="14" max="16384" width="9.140625" style="24"/>
  </cols>
  <sheetData>
    <row r="1" spans="1:13" x14ac:dyDescent="0.25">
      <c r="A1" s="24" t="s">
        <v>43</v>
      </c>
    </row>
    <row r="2" spans="1:13" s="26" customFormat="1" x14ac:dyDescent="0.25">
      <c r="A2" s="25" t="s">
        <v>0</v>
      </c>
      <c r="B2" s="25" t="s">
        <v>47</v>
      </c>
      <c r="C2" s="25" t="s">
        <v>48</v>
      </c>
      <c r="D2" s="25" t="s">
        <v>15</v>
      </c>
      <c r="E2" s="25"/>
      <c r="F2" s="25" t="s">
        <v>13</v>
      </c>
      <c r="G2" s="25" t="s">
        <v>14</v>
      </c>
      <c r="H2" s="25" t="s">
        <v>16</v>
      </c>
      <c r="I2" s="25" t="s">
        <v>17</v>
      </c>
      <c r="J2" s="25" t="s">
        <v>46</v>
      </c>
      <c r="K2" s="25" t="s">
        <v>49</v>
      </c>
      <c r="L2" s="25" t="s">
        <v>50</v>
      </c>
      <c r="M2" s="25" t="s">
        <v>51</v>
      </c>
    </row>
    <row r="3" spans="1:13" s="28" customFormat="1" ht="18" x14ac:dyDescent="0.25">
      <c r="A3" s="27" t="s">
        <v>44</v>
      </c>
      <c r="B3" s="27" t="s">
        <v>52</v>
      </c>
      <c r="C3" s="27" t="s">
        <v>52</v>
      </c>
      <c r="D3" s="27" t="s">
        <v>53</v>
      </c>
      <c r="E3" s="27" t="s">
        <v>54</v>
      </c>
      <c r="F3" s="27" t="s">
        <v>53</v>
      </c>
      <c r="G3" s="27" t="s">
        <v>54</v>
      </c>
      <c r="H3" s="27" t="s">
        <v>53</v>
      </c>
      <c r="I3" s="27" t="s">
        <v>9</v>
      </c>
      <c r="J3" s="27" t="s">
        <v>45</v>
      </c>
      <c r="K3" s="27" t="s">
        <v>45</v>
      </c>
      <c r="L3" s="27" t="s">
        <v>45</v>
      </c>
      <c r="M3" s="27" t="s">
        <v>45</v>
      </c>
    </row>
    <row r="4" spans="1:13" x14ac:dyDescent="0.25">
      <c r="A4" s="29">
        <v>520</v>
      </c>
      <c r="B4" s="30">
        <v>43.415138000000006</v>
      </c>
      <c r="C4" s="30">
        <v>32.296854000000003</v>
      </c>
      <c r="D4" s="30">
        <v>176.67</v>
      </c>
      <c r="E4" s="31">
        <f>1/D4</f>
        <v>5.6602705609328126E-3</v>
      </c>
      <c r="F4" s="30">
        <v>176.667</v>
      </c>
      <c r="G4" s="31">
        <f>1/F4</f>
        <v>5.6603666785534365E-3</v>
      </c>
      <c r="H4" s="30">
        <v>176.667</v>
      </c>
      <c r="I4" s="31">
        <f>1/H4</f>
        <v>5.6603666785534365E-3</v>
      </c>
      <c r="J4" s="30">
        <f t="shared" ref="J4:J35" si="0">(B4/F4)*1000</f>
        <v>245.74560047999913</v>
      </c>
      <c r="K4" s="30">
        <f>(B4/'hypsometric slope tests '!H4)*1000</f>
        <v>245.74560047999913</v>
      </c>
      <c r="L4" s="30">
        <f>(C4/F4)*1000</f>
        <v>182.81203620370528</v>
      </c>
      <c r="M4" s="30">
        <f>(C4/H4)*1000</f>
        <v>182.81203620370528</v>
      </c>
    </row>
    <row r="5" spans="1:13" x14ac:dyDescent="0.25">
      <c r="A5" s="29">
        <v>510</v>
      </c>
      <c r="B5" s="30">
        <v>53.742833999999995</v>
      </c>
      <c r="C5" s="30">
        <v>39.133881999999993</v>
      </c>
      <c r="D5" s="30">
        <v>176.67</v>
      </c>
      <c r="E5" s="31">
        <f t="shared" ref="E5:E56" si="1">1/D5</f>
        <v>5.6602705609328126E-3</v>
      </c>
      <c r="F5" s="30">
        <v>176.667</v>
      </c>
      <c r="G5" s="31">
        <f t="shared" ref="G5:G56" si="2">1/F5</f>
        <v>5.6603666785534365E-3</v>
      </c>
      <c r="H5" s="30">
        <v>176.667</v>
      </c>
      <c r="I5" s="31">
        <f t="shared" ref="I5:I56" si="3">1/H5</f>
        <v>5.6603666785534365E-3</v>
      </c>
      <c r="J5" s="30">
        <f t="shared" si="0"/>
        <v>304.20414678462868</v>
      </c>
      <c r="K5" s="30">
        <f>(B5/'hypsometric slope tests '!H5)*1000</f>
        <v>304.20414678462868</v>
      </c>
      <c r="L5" s="30">
        <f t="shared" ref="L5:L56" si="4">(C5/F5)*1000</f>
        <v>221.5121216752421</v>
      </c>
      <c r="M5" s="30">
        <f t="shared" ref="M5:M56" si="5">(C5/H5)*1000</f>
        <v>221.5121216752421</v>
      </c>
    </row>
    <row r="6" spans="1:13" x14ac:dyDescent="0.25">
      <c r="A6" s="29">
        <v>500</v>
      </c>
      <c r="B6" s="30">
        <v>43.447808000000002</v>
      </c>
      <c r="C6" s="30">
        <v>35.063846000000005</v>
      </c>
      <c r="D6" s="30">
        <v>176.67</v>
      </c>
      <c r="E6" s="31">
        <f>1/D6</f>
        <v>5.6602705609328126E-3</v>
      </c>
      <c r="F6" s="30">
        <v>176.667</v>
      </c>
      <c r="G6" s="31">
        <f t="shared" si="2"/>
        <v>5.6603666785534365E-3</v>
      </c>
      <c r="H6" s="30">
        <v>176.667</v>
      </c>
      <c r="I6" s="31">
        <f t="shared" si="3"/>
        <v>5.6603666785534365E-3</v>
      </c>
      <c r="J6" s="30">
        <f t="shared" si="0"/>
        <v>245.93052465938746</v>
      </c>
      <c r="K6" s="30">
        <f>(B6/'hypsometric slope tests '!H6)*1000</f>
        <v>245.93052465938746</v>
      </c>
      <c r="L6" s="30">
        <f t="shared" si="4"/>
        <v>198.47422552032924</v>
      </c>
      <c r="M6" s="30">
        <f t="shared" si="5"/>
        <v>198.47422552032924</v>
      </c>
    </row>
    <row r="7" spans="1:13" x14ac:dyDescent="0.25">
      <c r="A7" s="29">
        <v>490</v>
      </c>
      <c r="B7" s="30">
        <v>41.495438</v>
      </c>
      <c r="C7" s="30">
        <v>31.420796000000003</v>
      </c>
      <c r="D7" s="30">
        <v>176.67</v>
      </c>
      <c r="E7" s="31">
        <f t="shared" si="1"/>
        <v>5.6602705609328126E-3</v>
      </c>
      <c r="F7" s="30">
        <v>176.667</v>
      </c>
      <c r="G7" s="31">
        <f t="shared" si="2"/>
        <v>5.6603666785534365E-3</v>
      </c>
      <c r="H7" s="30">
        <v>176.667</v>
      </c>
      <c r="I7" s="31">
        <f t="shared" si="3"/>
        <v>5.6603666785534365E-3</v>
      </c>
      <c r="J7" s="30">
        <f t="shared" si="0"/>
        <v>234.87939456718007</v>
      </c>
      <c r="K7" s="30">
        <f>(B7/'hypsometric slope tests '!H7)*1000</f>
        <v>234.87939456718007</v>
      </c>
      <c r="L7" s="30">
        <f t="shared" si="4"/>
        <v>177.85322669202515</v>
      </c>
      <c r="M7" s="30">
        <f t="shared" si="5"/>
        <v>177.85322669202515</v>
      </c>
    </row>
    <row r="8" spans="1:13" x14ac:dyDescent="0.25">
      <c r="A8" s="29">
        <v>480</v>
      </c>
      <c r="B8" s="30">
        <v>42.793133000000005</v>
      </c>
      <c r="C8" s="30">
        <v>32.635557999999996</v>
      </c>
      <c r="D8" s="30">
        <v>176.67</v>
      </c>
      <c r="E8" s="31">
        <f t="shared" si="1"/>
        <v>5.6602705609328126E-3</v>
      </c>
      <c r="F8" s="30">
        <v>176.667</v>
      </c>
      <c r="G8" s="31">
        <f t="shared" si="2"/>
        <v>5.6603666785534365E-3</v>
      </c>
      <c r="H8" s="30">
        <v>176.667</v>
      </c>
      <c r="I8" s="31">
        <f t="shared" si="3"/>
        <v>5.6603666785534365E-3</v>
      </c>
      <c r="J8" s="30">
        <f t="shared" si="0"/>
        <v>242.22482410410547</v>
      </c>
      <c r="K8" s="30">
        <f>(B8/'hypsometric slope tests '!H8)*1000</f>
        <v>242.22482410410547</v>
      </c>
      <c r="L8" s="30">
        <f t="shared" si="4"/>
        <v>184.72922503919801</v>
      </c>
      <c r="M8" s="30">
        <f t="shared" si="5"/>
        <v>184.72922503919801</v>
      </c>
    </row>
    <row r="9" spans="1:13" x14ac:dyDescent="0.25">
      <c r="A9" s="29">
        <v>470</v>
      </c>
      <c r="B9" s="30">
        <v>42.634260000000005</v>
      </c>
      <c r="C9" s="30">
        <v>33.541736000000007</v>
      </c>
      <c r="D9" s="30">
        <v>176.67</v>
      </c>
      <c r="E9" s="31">
        <f t="shared" si="1"/>
        <v>5.6602705609328126E-3</v>
      </c>
      <c r="F9" s="30">
        <v>176.667</v>
      </c>
      <c r="G9" s="31">
        <f t="shared" si="2"/>
        <v>5.6603666785534365E-3</v>
      </c>
      <c r="H9" s="30">
        <v>176.667</v>
      </c>
      <c r="I9" s="31">
        <f t="shared" si="3"/>
        <v>5.6603666785534365E-3</v>
      </c>
      <c r="J9" s="30">
        <f t="shared" si="0"/>
        <v>241.32554466878366</v>
      </c>
      <c r="K9" s="30">
        <f>(B9/'hypsometric slope tests '!H9)*1000</f>
        <v>241.32554466878366</v>
      </c>
      <c r="L9" s="30">
        <f t="shared" si="4"/>
        <v>189.85852479523626</v>
      </c>
      <c r="M9" s="30">
        <f t="shared" si="5"/>
        <v>189.85852479523626</v>
      </c>
    </row>
    <row r="10" spans="1:13" x14ac:dyDescent="0.25">
      <c r="A10" s="29">
        <v>460</v>
      </c>
      <c r="B10" s="30">
        <v>44.059243000000002</v>
      </c>
      <c r="C10" s="30">
        <v>35.303415000000008</v>
      </c>
      <c r="D10" s="30">
        <v>176.67</v>
      </c>
      <c r="E10" s="31">
        <f t="shared" si="1"/>
        <v>5.6602705609328126E-3</v>
      </c>
      <c r="F10" s="30">
        <v>176.667</v>
      </c>
      <c r="G10" s="31">
        <f t="shared" si="2"/>
        <v>5.6603666785534365E-3</v>
      </c>
      <c r="H10" s="30">
        <v>176.667</v>
      </c>
      <c r="I10" s="31">
        <f t="shared" si="3"/>
        <v>5.6603666785534365E-3</v>
      </c>
      <c r="J10" s="30">
        <f t="shared" si="0"/>
        <v>249.39147095948877</v>
      </c>
      <c r="K10" s="30">
        <f>(B10/'hypsometric slope tests '!H10)*1000</f>
        <v>249.39147095948877</v>
      </c>
      <c r="L10" s="30">
        <f t="shared" si="4"/>
        <v>199.83027390514363</v>
      </c>
      <c r="M10" s="30">
        <f t="shared" si="5"/>
        <v>199.83027390514363</v>
      </c>
    </row>
    <row r="11" spans="1:13" x14ac:dyDescent="0.25">
      <c r="A11" s="29">
        <v>450</v>
      </c>
      <c r="B11" s="30">
        <v>32.030313</v>
      </c>
      <c r="C11" s="30">
        <v>23.739438999999997</v>
      </c>
      <c r="D11" s="30">
        <v>176.67</v>
      </c>
      <c r="E11" s="31">
        <f t="shared" si="1"/>
        <v>5.6602705609328126E-3</v>
      </c>
      <c r="F11" s="30">
        <v>176.667</v>
      </c>
      <c r="G11" s="31">
        <f t="shared" si="2"/>
        <v>5.6603666785534365E-3</v>
      </c>
      <c r="H11" s="30">
        <v>176.667</v>
      </c>
      <c r="I11" s="31">
        <f t="shared" si="3"/>
        <v>5.6603666785534365E-3</v>
      </c>
      <c r="J11" s="30">
        <f t="shared" si="0"/>
        <v>181.30331640883696</v>
      </c>
      <c r="K11" s="30">
        <f>(B11/'hypsometric slope tests '!H11)*1000</f>
        <v>181.30331640883696</v>
      </c>
      <c r="L11" s="30">
        <f t="shared" si="4"/>
        <v>134.3739294831519</v>
      </c>
      <c r="M11" s="30">
        <f t="shared" si="5"/>
        <v>134.3739294831519</v>
      </c>
    </row>
    <row r="12" spans="1:13" x14ac:dyDescent="0.25">
      <c r="A12" s="29">
        <v>440</v>
      </c>
      <c r="B12" s="30">
        <v>30.983383999999994</v>
      </c>
      <c r="C12" s="30">
        <v>23.410282999999986</v>
      </c>
      <c r="D12" s="30">
        <v>176.67</v>
      </c>
      <c r="E12" s="31">
        <f t="shared" si="1"/>
        <v>5.6602705609328126E-3</v>
      </c>
      <c r="F12" s="30">
        <v>176.667</v>
      </c>
      <c r="G12" s="31">
        <f t="shared" si="2"/>
        <v>5.6603666785534365E-3</v>
      </c>
      <c r="H12" s="30">
        <v>176.667</v>
      </c>
      <c r="I12" s="31">
        <f t="shared" si="3"/>
        <v>5.6603666785534365E-3</v>
      </c>
      <c r="J12" s="30">
        <f t="shared" si="0"/>
        <v>175.37731438242565</v>
      </c>
      <c r="K12" s="30">
        <f>(B12/'hypsometric slope tests '!H12)*1000</f>
        <v>175.37731438242565</v>
      </c>
      <c r="L12" s="30">
        <f t="shared" si="4"/>
        <v>132.51078582870591</v>
      </c>
      <c r="M12" s="30">
        <f t="shared" si="5"/>
        <v>132.51078582870591</v>
      </c>
    </row>
    <row r="13" spans="1:13" x14ac:dyDescent="0.25">
      <c r="A13" s="29">
        <v>430</v>
      </c>
      <c r="B13" s="30">
        <v>46.253251999999996</v>
      </c>
      <c r="C13" s="30">
        <v>39.352707000000002</v>
      </c>
      <c r="D13" s="30">
        <v>176.67</v>
      </c>
      <c r="E13" s="31">
        <f t="shared" si="1"/>
        <v>5.6602705609328126E-3</v>
      </c>
      <c r="F13" s="30">
        <v>176.667</v>
      </c>
      <c r="G13" s="31">
        <f t="shared" si="2"/>
        <v>5.6603666785534365E-3</v>
      </c>
      <c r="H13" s="30">
        <v>176.667</v>
      </c>
      <c r="I13" s="31">
        <f t="shared" si="3"/>
        <v>5.6603666785534365E-3</v>
      </c>
      <c r="J13" s="30">
        <f t="shared" si="0"/>
        <v>261.81036639553508</v>
      </c>
      <c r="K13" s="30">
        <f>(B13/'hypsometric slope tests '!H13)*1000</f>
        <v>261.81036639553508</v>
      </c>
      <c r="L13" s="30">
        <f t="shared" si="4"/>
        <v>222.7507514136766</v>
      </c>
      <c r="M13" s="30">
        <f t="shared" si="5"/>
        <v>222.7507514136766</v>
      </c>
    </row>
    <row r="14" spans="1:13" x14ac:dyDescent="0.25">
      <c r="A14" s="29">
        <v>420</v>
      </c>
      <c r="B14" s="30">
        <v>45.763659999999994</v>
      </c>
      <c r="C14" s="30">
        <v>37.97793699999999</v>
      </c>
      <c r="D14" s="30">
        <v>176.67</v>
      </c>
      <c r="E14" s="31">
        <f t="shared" si="1"/>
        <v>5.6602705609328126E-3</v>
      </c>
      <c r="F14" s="30">
        <v>176.667</v>
      </c>
      <c r="G14" s="31">
        <f t="shared" si="2"/>
        <v>5.6603666785534365E-3</v>
      </c>
      <c r="H14" s="30">
        <v>176.667</v>
      </c>
      <c r="I14" s="31">
        <f t="shared" si="3"/>
        <v>5.6603666785534365E-3</v>
      </c>
      <c r="J14" s="30">
        <f t="shared" si="0"/>
        <v>259.03909615264877</v>
      </c>
      <c r="K14" s="30">
        <f>(B14/'hypsometric slope tests '!H14)*1000</f>
        <v>259.03909615264877</v>
      </c>
      <c r="L14" s="30">
        <f t="shared" si="4"/>
        <v>214.96904911500161</v>
      </c>
      <c r="M14" s="30">
        <f t="shared" si="5"/>
        <v>214.96904911500161</v>
      </c>
    </row>
    <row r="15" spans="1:13" x14ac:dyDescent="0.25">
      <c r="A15" s="29">
        <v>410</v>
      </c>
      <c r="B15" s="30">
        <v>26.511383000000002</v>
      </c>
      <c r="C15" s="30">
        <v>22.40858699999999</v>
      </c>
      <c r="D15" s="30">
        <v>176.67</v>
      </c>
      <c r="E15" s="31">
        <f t="shared" si="1"/>
        <v>5.6602705609328126E-3</v>
      </c>
      <c r="F15" s="30">
        <v>176.667</v>
      </c>
      <c r="G15" s="31">
        <f t="shared" si="2"/>
        <v>5.6603666785534365E-3</v>
      </c>
      <c r="H15" s="30">
        <v>176.667</v>
      </c>
      <c r="I15" s="31">
        <f t="shared" si="3"/>
        <v>5.6603666785534365E-3</v>
      </c>
      <c r="J15" s="30">
        <f t="shared" si="0"/>
        <v>150.06414893556806</v>
      </c>
      <c r="K15" s="30">
        <f>(B15/'hypsometric slope tests '!H15)*1000</f>
        <v>150.06414893556806</v>
      </c>
      <c r="L15" s="30">
        <f t="shared" si="4"/>
        <v>126.84081916826567</v>
      </c>
      <c r="M15" s="30">
        <f t="shared" si="5"/>
        <v>126.84081916826567</v>
      </c>
    </row>
    <row r="16" spans="1:13" x14ac:dyDescent="0.25">
      <c r="A16" s="29">
        <v>400</v>
      </c>
      <c r="B16" s="30">
        <v>29.930483999999986</v>
      </c>
      <c r="C16" s="30">
        <v>22.803452999999998</v>
      </c>
      <c r="D16" s="30">
        <v>176.67</v>
      </c>
      <c r="E16" s="31">
        <f t="shared" si="1"/>
        <v>5.6602705609328126E-3</v>
      </c>
      <c r="F16" s="30">
        <v>176.667</v>
      </c>
      <c r="G16" s="31">
        <f t="shared" si="2"/>
        <v>5.6603666785534365E-3</v>
      </c>
      <c r="H16" s="30">
        <v>176.667</v>
      </c>
      <c r="I16" s="31">
        <f t="shared" si="3"/>
        <v>5.6603666785534365E-3</v>
      </c>
      <c r="J16" s="30">
        <f t="shared" si="0"/>
        <v>169.41751430657669</v>
      </c>
      <c r="K16" s="30">
        <f>(B16/'hypsometric slope tests '!H16)*1000</f>
        <v>169.41751430657669</v>
      </c>
      <c r="L16" s="30">
        <f t="shared" si="4"/>
        <v>129.07590551715938</v>
      </c>
      <c r="M16" s="30">
        <f t="shared" si="5"/>
        <v>129.07590551715938</v>
      </c>
    </row>
    <row r="17" spans="1:13" x14ac:dyDescent="0.25">
      <c r="A17" s="29">
        <v>390</v>
      </c>
      <c r="B17" s="30">
        <v>45.764411999999986</v>
      </c>
      <c r="C17" s="30">
        <v>36.156737</v>
      </c>
      <c r="D17" s="30">
        <v>176.67</v>
      </c>
      <c r="E17" s="31">
        <f t="shared" si="1"/>
        <v>5.6602705609328126E-3</v>
      </c>
      <c r="F17" s="30">
        <v>176.667</v>
      </c>
      <c r="G17" s="31">
        <f t="shared" si="2"/>
        <v>5.6603666785534365E-3</v>
      </c>
      <c r="H17" s="30">
        <v>176.667</v>
      </c>
      <c r="I17" s="31">
        <f t="shared" si="3"/>
        <v>5.6603666785534365E-3</v>
      </c>
      <c r="J17" s="30">
        <f t="shared" si="0"/>
        <v>259.04335274839099</v>
      </c>
      <c r="K17" s="30">
        <f>(B17/'hypsometric slope tests '!H17)*1000</f>
        <v>259.04335274839099</v>
      </c>
      <c r="L17" s="30">
        <f t="shared" si="4"/>
        <v>204.66038932002016</v>
      </c>
      <c r="M17" s="30">
        <f t="shared" si="5"/>
        <v>204.66038932002016</v>
      </c>
    </row>
    <row r="18" spans="1:13" x14ac:dyDescent="0.25">
      <c r="A18" s="29">
        <v>380</v>
      </c>
      <c r="B18" s="30">
        <v>43.616979999999991</v>
      </c>
      <c r="C18" s="30">
        <v>35.071558999999986</v>
      </c>
      <c r="D18" s="30">
        <v>176.67</v>
      </c>
      <c r="E18" s="31">
        <f t="shared" si="1"/>
        <v>5.6602705609328126E-3</v>
      </c>
      <c r="F18" s="30">
        <v>176.667</v>
      </c>
      <c r="G18" s="31">
        <f t="shared" si="2"/>
        <v>5.6603666785534365E-3</v>
      </c>
      <c r="H18" s="30">
        <v>176.667</v>
      </c>
      <c r="I18" s="31">
        <f t="shared" si="3"/>
        <v>5.6603666785534365E-3</v>
      </c>
      <c r="J18" s="30">
        <f t="shared" si="0"/>
        <v>246.88810021113161</v>
      </c>
      <c r="K18" s="30">
        <f>(B18/'hypsometric slope tests '!H18)*1000</f>
        <v>246.88810021113161</v>
      </c>
      <c r="L18" s="30">
        <f t="shared" si="4"/>
        <v>198.51788392852083</v>
      </c>
      <c r="M18" s="30">
        <f t="shared" si="5"/>
        <v>198.51788392852083</v>
      </c>
    </row>
    <row r="19" spans="1:13" x14ac:dyDescent="0.25">
      <c r="A19" s="29">
        <v>370</v>
      </c>
      <c r="B19" s="30">
        <v>40.982316000000004</v>
      </c>
      <c r="C19" s="30">
        <v>36.248532999999988</v>
      </c>
      <c r="D19" s="30">
        <v>176.67</v>
      </c>
      <c r="E19" s="31">
        <f t="shared" si="1"/>
        <v>5.6602705609328126E-3</v>
      </c>
      <c r="F19" s="30">
        <v>176.667</v>
      </c>
      <c r="G19" s="31">
        <f t="shared" si="2"/>
        <v>5.6603666785534365E-3</v>
      </c>
      <c r="H19" s="30">
        <v>176.667</v>
      </c>
      <c r="I19" s="31">
        <f t="shared" si="3"/>
        <v>5.6603666785534365E-3</v>
      </c>
      <c r="J19" s="30">
        <f t="shared" si="0"/>
        <v>231.97493589634738</v>
      </c>
      <c r="K19" s="30">
        <f>(B19/'hypsometric slope tests '!H19)*1000</f>
        <v>231.97493589634738</v>
      </c>
      <c r="L19" s="30">
        <f t="shared" si="4"/>
        <v>205.17998833964458</v>
      </c>
      <c r="M19" s="30">
        <f t="shared" si="5"/>
        <v>205.17998833964458</v>
      </c>
    </row>
    <row r="20" spans="1:13" x14ac:dyDescent="0.25">
      <c r="A20" s="29">
        <v>360</v>
      </c>
      <c r="B20" s="30">
        <v>18.347208999999999</v>
      </c>
      <c r="C20" s="30">
        <v>10.15884599999999</v>
      </c>
      <c r="D20" s="30">
        <v>176.67</v>
      </c>
      <c r="E20" s="31">
        <f t="shared" si="1"/>
        <v>5.6602705609328126E-3</v>
      </c>
      <c r="F20" s="30">
        <v>176.667</v>
      </c>
      <c r="G20" s="31">
        <f t="shared" si="2"/>
        <v>5.6603666785534365E-3</v>
      </c>
      <c r="H20" s="30">
        <v>176.667</v>
      </c>
      <c r="I20" s="31">
        <f t="shared" si="3"/>
        <v>5.6603666785534365E-3</v>
      </c>
      <c r="J20" s="30">
        <f t="shared" si="0"/>
        <v>103.85193046805571</v>
      </c>
      <c r="K20" s="30">
        <f>(B20/'hypsometric slope tests '!H20)*1000</f>
        <v>103.85193046805571</v>
      </c>
      <c r="L20" s="30">
        <f t="shared" si="4"/>
        <v>57.502793390955809</v>
      </c>
      <c r="M20" s="30">
        <f t="shared" si="5"/>
        <v>57.502793390955809</v>
      </c>
    </row>
    <row r="21" spans="1:13" x14ac:dyDescent="0.25">
      <c r="A21" s="32">
        <v>350</v>
      </c>
      <c r="B21" s="30">
        <v>26.008298000000003</v>
      </c>
      <c r="C21" s="30">
        <v>15.871901000000001</v>
      </c>
      <c r="D21" s="30">
        <v>176.67</v>
      </c>
      <c r="E21" s="31">
        <f t="shared" si="1"/>
        <v>5.6602705609328126E-3</v>
      </c>
      <c r="F21" s="33">
        <f>F20-5</f>
        <v>171.667</v>
      </c>
      <c r="G21" s="34">
        <f>1/F21</f>
        <v>5.8252314073176555E-3</v>
      </c>
      <c r="H21" s="33">
        <f>H20+9.75</f>
        <v>186.417</v>
      </c>
      <c r="I21" s="34">
        <f t="shared" si="3"/>
        <v>5.3643176319756241E-3</v>
      </c>
      <c r="J21" s="33">
        <f t="shared" si="0"/>
        <v>151.50435436047698</v>
      </c>
      <c r="K21" s="33">
        <f>(B21/'hypsometric slope tests '!H21)*1000</f>
        <v>139.51677153907639</v>
      </c>
      <c r="L21" s="33">
        <f t="shared" si="4"/>
        <v>92.457496199036513</v>
      </c>
      <c r="M21" s="33">
        <f t="shared" si="5"/>
        <v>85.141918387271559</v>
      </c>
    </row>
    <row r="22" spans="1:13" x14ac:dyDescent="0.25">
      <c r="A22" s="32">
        <v>340</v>
      </c>
      <c r="B22" s="30">
        <v>21.808895</v>
      </c>
      <c r="C22" s="30">
        <v>7.3104030000000009</v>
      </c>
      <c r="D22" s="30">
        <v>176.67</v>
      </c>
      <c r="E22" s="31">
        <f t="shared" si="1"/>
        <v>5.6602705609328126E-3</v>
      </c>
      <c r="F22" s="33">
        <f>F21-5</f>
        <v>166.667</v>
      </c>
      <c r="G22" s="34">
        <f t="shared" si="2"/>
        <v>5.9999880000240003E-3</v>
      </c>
      <c r="H22" s="33">
        <f>H21+9.75</f>
        <v>196.167</v>
      </c>
      <c r="I22" s="34">
        <f t="shared" si="3"/>
        <v>5.0976973700979271E-3</v>
      </c>
      <c r="J22" s="33">
        <f t="shared" si="0"/>
        <v>130.85310829378341</v>
      </c>
      <c r="K22" s="33">
        <f>(B22/'hypsometric slope tests '!H22)*1000</f>
        <v>111.17514668624182</v>
      </c>
      <c r="L22" s="33">
        <f t="shared" si="4"/>
        <v>43.86233027533946</v>
      </c>
      <c r="M22" s="33">
        <f t="shared" si="5"/>
        <v>37.266222147455998</v>
      </c>
    </row>
    <row r="23" spans="1:13" x14ac:dyDescent="0.25">
      <c r="A23" s="32">
        <v>330</v>
      </c>
      <c r="B23" s="30">
        <v>23.927675000000001</v>
      </c>
      <c r="C23" s="30">
        <v>10.176632000000005</v>
      </c>
      <c r="D23" s="30">
        <v>176.67</v>
      </c>
      <c r="E23" s="31">
        <f t="shared" si="1"/>
        <v>5.6602705609328126E-3</v>
      </c>
      <c r="F23" s="33">
        <f>F22-5</f>
        <v>161.667</v>
      </c>
      <c r="G23" s="34">
        <f t="shared" si="2"/>
        <v>6.1855542565891616E-3</v>
      </c>
      <c r="H23" s="33">
        <f>H22+9.75</f>
        <v>205.917</v>
      </c>
      <c r="I23" s="34">
        <f t="shared" si="3"/>
        <v>4.8563256069192925E-3</v>
      </c>
      <c r="J23" s="33">
        <f t="shared" si="0"/>
        <v>148.00593194653209</v>
      </c>
      <c r="K23" s="33">
        <f>(B23/'hypsometric slope tests '!H23)*1000</f>
        <v>116.2005808165426</v>
      </c>
      <c r="L23" s="33">
        <f t="shared" si="4"/>
        <v>62.94810938534151</v>
      </c>
      <c r="M23" s="33">
        <f t="shared" si="5"/>
        <v>49.42103857379432</v>
      </c>
    </row>
    <row r="24" spans="1:13" x14ac:dyDescent="0.25">
      <c r="A24" s="32">
        <v>320</v>
      </c>
      <c r="B24" s="30">
        <v>14.782070000000013</v>
      </c>
      <c r="C24" s="30">
        <v>3.9841589999999982</v>
      </c>
      <c r="D24" s="30">
        <v>176.67</v>
      </c>
      <c r="E24" s="31">
        <f t="shared" si="1"/>
        <v>5.6602705609328126E-3</v>
      </c>
      <c r="F24" s="33">
        <v>150</v>
      </c>
      <c r="G24" s="34">
        <f t="shared" si="2"/>
        <v>6.6666666666666671E-3</v>
      </c>
      <c r="H24" s="33">
        <v>215</v>
      </c>
      <c r="I24" s="34">
        <f t="shared" si="3"/>
        <v>4.6511627906976744E-3</v>
      </c>
      <c r="J24" s="33">
        <f t="shared" si="0"/>
        <v>98.54713333333342</v>
      </c>
      <c r="K24" s="33">
        <f>(B24/'hypsometric slope tests '!H24)*1000</f>
        <v>68.753813953488432</v>
      </c>
      <c r="L24" s="33">
        <f t="shared" si="4"/>
        <v>26.561059999999987</v>
      </c>
      <c r="M24" s="33">
        <f t="shared" si="5"/>
        <v>18.530972093023248</v>
      </c>
    </row>
    <row r="25" spans="1:13" s="37" customFormat="1" x14ac:dyDescent="0.25">
      <c r="A25" s="32">
        <v>310</v>
      </c>
      <c r="B25" s="35">
        <v>29.295145999999981</v>
      </c>
      <c r="C25" s="35">
        <v>14.443245999999995</v>
      </c>
      <c r="D25" s="35">
        <v>176.67</v>
      </c>
      <c r="E25" s="36">
        <f t="shared" si="1"/>
        <v>5.6602705609328126E-3</v>
      </c>
      <c r="F25" s="33">
        <f>F24-22.6</f>
        <v>127.4</v>
      </c>
      <c r="G25" s="34">
        <f t="shared" si="2"/>
        <v>7.8492935635792772E-3</v>
      </c>
      <c r="H25" s="33">
        <f>H24+23.75</f>
        <v>238.75</v>
      </c>
      <c r="I25" s="34">
        <f t="shared" si="3"/>
        <v>4.1884816753926706E-3</v>
      </c>
      <c r="J25" s="33">
        <f t="shared" si="0"/>
        <v>229.94620094191507</v>
      </c>
      <c r="K25" s="33">
        <f>(B25/'hypsometric slope tests '!H25)*1000</f>
        <v>122.70218219895281</v>
      </c>
      <c r="L25" s="33">
        <f t="shared" si="4"/>
        <v>113.36927786499211</v>
      </c>
      <c r="M25" s="33">
        <f t="shared" si="5"/>
        <v>60.495271204188462</v>
      </c>
    </row>
    <row r="26" spans="1:13" s="37" customFormat="1" x14ac:dyDescent="0.25">
      <c r="A26" s="32">
        <v>300</v>
      </c>
      <c r="B26" s="35">
        <v>27.658580999999991</v>
      </c>
      <c r="C26" s="35">
        <v>9.4669999999999916</v>
      </c>
      <c r="D26" s="35">
        <v>176.67</v>
      </c>
      <c r="E26" s="36">
        <f t="shared" si="1"/>
        <v>5.6602705609328126E-3</v>
      </c>
      <c r="F26" s="33">
        <f t="shared" ref="F26:F27" si="6">F25-22.6</f>
        <v>104.80000000000001</v>
      </c>
      <c r="G26" s="34">
        <f t="shared" si="2"/>
        <v>9.541984732824426E-3</v>
      </c>
      <c r="H26" s="33">
        <f>H25+23.75</f>
        <v>262.5</v>
      </c>
      <c r="I26" s="34">
        <f t="shared" si="3"/>
        <v>3.8095238095238095E-3</v>
      </c>
      <c r="J26" s="33">
        <f t="shared" si="0"/>
        <v>263.91775763358766</v>
      </c>
      <c r="K26" s="33">
        <f>(B26/'hypsometric slope tests '!H26)*1000</f>
        <v>105.36602285714282</v>
      </c>
      <c r="L26" s="33">
        <f t="shared" si="4"/>
        <v>90.333969465648764</v>
      </c>
      <c r="M26" s="33">
        <f t="shared" si="5"/>
        <v>36.064761904761873</v>
      </c>
    </row>
    <row r="27" spans="1:13" s="37" customFormat="1" x14ac:dyDescent="0.25">
      <c r="A27" s="32">
        <v>290</v>
      </c>
      <c r="B27" s="35">
        <v>20.055724999999988</v>
      </c>
      <c r="C27" s="35">
        <v>6.0807419999999937</v>
      </c>
      <c r="D27" s="35">
        <v>176.67</v>
      </c>
      <c r="E27" s="36">
        <f t="shared" si="1"/>
        <v>5.6602705609328126E-3</v>
      </c>
      <c r="F27" s="33">
        <f t="shared" si="6"/>
        <v>82.200000000000017</v>
      </c>
      <c r="G27" s="34">
        <f t="shared" si="2"/>
        <v>1.2165450121654499E-2</v>
      </c>
      <c r="H27" s="33">
        <f>H26+23.75</f>
        <v>286.25</v>
      </c>
      <c r="I27" s="34">
        <f t="shared" si="3"/>
        <v>3.4934497816593887E-3</v>
      </c>
      <c r="J27" s="33">
        <f t="shared" si="0"/>
        <v>243.98692214111904</v>
      </c>
      <c r="K27" s="33">
        <f>(B27/'hypsometric slope tests '!H27)*1000</f>
        <v>70.063668122270698</v>
      </c>
      <c r="L27" s="33">
        <f t="shared" si="4"/>
        <v>73.974963503649548</v>
      </c>
      <c r="M27" s="33">
        <f t="shared" si="5"/>
        <v>21.242766812227053</v>
      </c>
    </row>
    <row r="28" spans="1:13" s="37" customFormat="1" x14ac:dyDescent="0.25">
      <c r="A28" s="32">
        <v>280</v>
      </c>
      <c r="B28" s="35">
        <v>24.667587000000005</v>
      </c>
      <c r="C28" s="35">
        <v>12.395569999999985</v>
      </c>
      <c r="D28" s="35">
        <v>176.67</v>
      </c>
      <c r="E28" s="36">
        <f t="shared" si="1"/>
        <v>5.6602705609328126E-3</v>
      </c>
      <c r="F28" s="33">
        <v>82</v>
      </c>
      <c r="G28" s="34">
        <f t="shared" si="2"/>
        <v>1.2195121951219513E-2</v>
      </c>
      <c r="H28" s="33">
        <v>310</v>
      </c>
      <c r="I28" s="34">
        <f t="shared" si="3"/>
        <v>3.2258064516129032E-3</v>
      </c>
      <c r="J28" s="33">
        <f t="shared" si="0"/>
        <v>300.82423170731715</v>
      </c>
      <c r="K28" s="33">
        <f>(B28/'hypsometric slope tests '!H28)*1000</f>
        <v>79.572861290322592</v>
      </c>
      <c r="L28" s="33">
        <f t="shared" si="4"/>
        <v>151.16548780487787</v>
      </c>
      <c r="M28" s="33">
        <f t="shared" si="5"/>
        <v>39.985709677419308</v>
      </c>
    </row>
    <row r="29" spans="1:13" s="37" customFormat="1" x14ac:dyDescent="0.25">
      <c r="A29" s="32">
        <v>270</v>
      </c>
      <c r="B29" s="35">
        <v>27.338201000000005</v>
      </c>
      <c r="C29" s="35">
        <v>15.867771999999995</v>
      </c>
      <c r="D29" s="35">
        <v>176.67</v>
      </c>
      <c r="E29" s="36">
        <f t="shared" si="1"/>
        <v>5.6602705609328126E-3</v>
      </c>
      <c r="F29" s="33">
        <v>82</v>
      </c>
      <c r="G29" s="34">
        <f t="shared" si="2"/>
        <v>1.2195121951219513E-2</v>
      </c>
      <c r="H29" s="33">
        <v>310</v>
      </c>
      <c r="I29" s="34">
        <f t="shared" si="3"/>
        <v>3.2258064516129032E-3</v>
      </c>
      <c r="J29" s="33">
        <f t="shared" si="0"/>
        <v>333.39269512195131</v>
      </c>
      <c r="K29" s="33">
        <f>(B29/'hypsometric slope tests '!H29)*1000</f>
        <v>88.187745161290337</v>
      </c>
      <c r="L29" s="33">
        <f t="shared" si="4"/>
        <v>193.50941463414628</v>
      </c>
      <c r="M29" s="33">
        <f t="shared" si="5"/>
        <v>51.186361290322566</v>
      </c>
    </row>
    <row r="30" spans="1:13" x14ac:dyDescent="0.25">
      <c r="A30" s="32">
        <v>260</v>
      </c>
      <c r="B30" s="30">
        <v>12.930737000000002</v>
      </c>
      <c r="C30" s="30">
        <v>1.7781679999999866</v>
      </c>
      <c r="D30" s="30">
        <v>176.67</v>
      </c>
      <c r="E30" s="31">
        <f t="shared" si="1"/>
        <v>5.6602705609328126E-3</v>
      </c>
      <c r="F30" s="33">
        <v>82</v>
      </c>
      <c r="G30" s="34">
        <f t="shared" si="2"/>
        <v>1.2195121951219513E-2</v>
      </c>
      <c r="H30" s="33">
        <v>310</v>
      </c>
      <c r="I30" s="34">
        <f t="shared" si="3"/>
        <v>3.2258064516129032E-3</v>
      </c>
      <c r="J30" s="33">
        <f t="shared" si="0"/>
        <v>157.69191463414637</v>
      </c>
      <c r="K30" s="33">
        <f>(B30/'hypsometric slope tests '!H30)*1000</f>
        <v>41.712054838709683</v>
      </c>
      <c r="L30" s="33">
        <f t="shared" si="4"/>
        <v>21.684975609755934</v>
      </c>
      <c r="M30" s="33">
        <f t="shared" si="5"/>
        <v>5.7360258064515701</v>
      </c>
    </row>
    <row r="31" spans="1:13" x14ac:dyDescent="0.25">
      <c r="A31" s="32">
        <v>250</v>
      </c>
      <c r="B31" s="30">
        <v>12.72029</v>
      </c>
      <c r="C31" s="30">
        <v>1.2868159999999946</v>
      </c>
      <c r="D31" s="30">
        <v>176.67</v>
      </c>
      <c r="E31" s="31">
        <f t="shared" si="1"/>
        <v>5.6602705609328126E-3</v>
      </c>
      <c r="F31" s="33">
        <v>82</v>
      </c>
      <c r="G31" s="34">
        <f t="shared" si="2"/>
        <v>1.2195121951219513E-2</v>
      </c>
      <c r="H31" s="33">
        <v>310</v>
      </c>
      <c r="I31" s="34">
        <f t="shared" si="3"/>
        <v>3.2258064516129032E-3</v>
      </c>
      <c r="J31" s="33">
        <f t="shared" si="0"/>
        <v>155.12548780487805</v>
      </c>
      <c r="K31" s="33">
        <f>(B31/'hypsometric slope tests '!H31)*1000</f>
        <v>41.033193548387096</v>
      </c>
      <c r="L31" s="33">
        <f t="shared" si="4"/>
        <v>15.692878048780422</v>
      </c>
      <c r="M31" s="33">
        <f t="shared" si="5"/>
        <v>4.1510193548386916</v>
      </c>
    </row>
    <row r="32" spans="1:13" x14ac:dyDescent="0.25">
      <c r="A32" s="32">
        <v>240</v>
      </c>
      <c r="B32" s="30">
        <v>7.0807259999999932</v>
      </c>
      <c r="C32" s="30">
        <v>-5.2873829999999984</v>
      </c>
      <c r="D32" s="30">
        <v>176.67</v>
      </c>
      <c r="E32" s="31">
        <f t="shared" si="1"/>
        <v>5.6602705609328126E-3</v>
      </c>
      <c r="F32" s="33">
        <v>82</v>
      </c>
      <c r="G32" s="34">
        <f t="shared" si="2"/>
        <v>1.2195121951219513E-2</v>
      </c>
      <c r="H32" s="33">
        <v>310</v>
      </c>
      <c r="I32" s="34">
        <f t="shared" si="3"/>
        <v>3.2258064516129032E-3</v>
      </c>
      <c r="J32" s="33">
        <f t="shared" si="0"/>
        <v>86.350317073170643</v>
      </c>
      <c r="K32" s="33">
        <f>(B32/'hypsometric slope tests '!H32)*1000</f>
        <v>22.841051612903204</v>
      </c>
      <c r="L32" s="33">
        <f t="shared" si="4"/>
        <v>-64.480280487804848</v>
      </c>
      <c r="M32" s="33">
        <f t="shared" si="5"/>
        <v>-17.056074193548383</v>
      </c>
    </row>
    <row r="33" spans="1:13" x14ac:dyDescent="0.25">
      <c r="A33" s="32">
        <v>230</v>
      </c>
      <c r="B33" s="30">
        <v>6.5389740000000192</v>
      </c>
      <c r="C33" s="30">
        <v>-6.5208479999999938</v>
      </c>
      <c r="D33" s="30">
        <v>176.67</v>
      </c>
      <c r="E33" s="31">
        <f t="shared" si="1"/>
        <v>5.6602705609328126E-3</v>
      </c>
      <c r="F33" s="33">
        <v>82</v>
      </c>
      <c r="G33" s="34">
        <f t="shared" si="2"/>
        <v>1.2195121951219513E-2</v>
      </c>
      <c r="H33" s="33">
        <v>310</v>
      </c>
      <c r="I33" s="34">
        <f t="shared" si="3"/>
        <v>3.2258064516129032E-3</v>
      </c>
      <c r="J33" s="33">
        <f t="shared" si="0"/>
        <v>79.743585365853889</v>
      </c>
      <c r="K33" s="33">
        <f>(B33/'hypsometric slope tests '!H33)*1000</f>
        <v>21.093464516129092</v>
      </c>
      <c r="L33" s="33">
        <f t="shared" si="4"/>
        <v>-79.522536585365771</v>
      </c>
      <c r="M33" s="33">
        <f t="shared" si="5"/>
        <v>-21.034993548387078</v>
      </c>
    </row>
    <row r="34" spans="1:13" x14ac:dyDescent="0.25">
      <c r="A34" s="32">
        <v>220</v>
      </c>
      <c r="B34" s="30">
        <v>10.196621000000016</v>
      </c>
      <c r="C34" s="30">
        <v>-2.9983429999999984</v>
      </c>
      <c r="D34" s="30">
        <v>176.67</v>
      </c>
      <c r="E34" s="31">
        <f t="shared" si="1"/>
        <v>5.6602705609328126E-3</v>
      </c>
      <c r="F34" s="33">
        <v>82</v>
      </c>
      <c r="G34" s="34">
        <f t="shared" si="2"/>
        <v>1.2195121951219513E-2</v>
      </c>
      <c r="H34" s="33">
        <v>310</v>
      </c>
      <c r="I34" s="34">
        <f t="shared" si="3"/>
        <v>3.2258064516129032E-3</v>
      </c>
      <c r="J34" s="33">
        <f t="shared" si="0"/>
        <v>124.34903658536605</v>
      </c>
      <c r="K34" s="33">
        <f>(B34/'hypsometric slope tests '!H34)*1000</f>
        <v>32.892325806451666</v>
      </c>
      <c r="L34" s="33">
        <f t="shared" si="4"/>
        <v>-36.565158536585344</v>
      </c>
      <c r="M34" s="33">
        <f t="shared" si="5"/>
        <v>-9.6720741935483812</v>
      </c>
    </row>
    <row r="35" spans="1:13" x14ac:dyDescent="0.25">
      <c r="A35" s="32">
        <v>210</v>
      </c>
      <c r="B35" s="30">
        <v>2.5889539999999958</v>
      </c>
      <c r="C35" s="30">
        <v>-13.368562999999988</v>
      </c>
      <c r="D35" s="30">
        <v>176.67</v>
      </c>
      <c r="E35" s="31">
        <f t="shared" si="1"/>
        <v>5.6602705609328126E-3</v>
      </c>
      <c r="F35" s="33">
        <v>82</v>
      </c>
      <c r="G35" s="34">
        <f t="shared" si="2"/>
        <v>1.2195121951219513E-2</v>
      </c>
      <c r="H35" s="33">
        <v>310</v>
      </c>
      <c r="I35" s="34">
        <f t="shared" si="3"/>
        <v>3.2258064516129032E-3</v>
      </c>
      <c r="J35" s="33">
        <f t="shared" si="0"/>
        <v>31.572609756097513</v>
      </c>
      <c r="K35" s="33">
        <f>(B35/'hypsometric slope tests '!H35)*1000</f>
        <v>8.3514645161290186</v>
      </c>
      <c r="L35" s="33">
        <f t="shared" si="4"/>
        <v>-163.03125609756083</v>
      </c>
      <c r="M35" s="33">
        <f t="shared" si="5"/>
        <v>-43.124396774193514</v>
      </c>
    </row>
    <row r="36" spans="1:13" x14ac:dyDescent="0.25">
      <c r="A36" s="32">
        <v>200</v>
      </c>
      <c r="B36" s="30">
        <v>9.8448399999999996</v>
      </c>
      <c r="C36" s="30">
        <v>-3.3672560000000189</v>
      </c>
      <c r="D36" s="30">
        <v>176.67</v>
      </c>
      <c r="E36" s="31">
        <f t="shared" si="1"/>
        <v>5.6602705609328126E-3</v>
      </c>
      <c r="F36" s="33">
        <v>82</v>
      </c>
      <c r="G36" s="34">
        <f t="shared" si="2"/>
        <v>1.2195121951219513E-2</v>
      </c>
      <c r="H36" s="33">
        <v>310</v>
      </c>
      <c r="I36" s="34">
        <f t="shared" si="3"/>
        <v>3.2258064516129032E-3</v>
      </c>
      <c r="J36" s="33">
        <f t="shared" ref="J36:J56" si="7">(B36/F36)*1000</f>
        <v>120.05902439024389</v>
      </c>
      <c r="K36" s="33">
        <f>(B36/'hypsometric slope tests '!H36)*1000</f>
        <v>31.757548387096776</v>
      </c>
      <c r="L36" s="33">
        <f t="shared" si="4"/>
        <v>-41.064097560975846</v>
      </c>
      <c r="M36" s="33">
        <f t="shared" si="5"/>
        <v>-10.862116129032319</v>
      </c>
    </row>
    <row r="37" spans="1:13" x14ac:dyDescent="0.25">
      <c r="A37" s="32">
        <v>190</v>
      </c>
      <c r="B37" s="30">
        <v>8.443636000000021</v>
      </c>
      <c r="C37" s="30">
        <v>-4.7287949999999839</v>
      </c>
      <c r="D37" s="30">
        <v>176.67</v>
      </c>
      <c r="E37" s="31">
        <f t="shared" si="1"/>
        <v>5.6602705609328126E-3</v>
      </c>
      <c r="F37" s="33">
        <v>82</v>
      </c>
      <c r="G37" s="34">
        <f t="shared" si="2"/>
        <v>1.2195121951219513E-2</v>
      </c>
      <c r="H37" s="33">
        <v>310</v>
      </c>
      <c r="I37" s="34">
        <f t="shared" si="3"/>
        <v>3.2258064516129032E-3</v>
      </c>
      <c r="J37" s="33">
        <f t="shared" si="7"/>
        <v>102.97117073170757</v>
      </c>
      <c r="K37" s="33">
        <f>(B37/'hypsometric slope tests '!H37)*1000</f>
        <v>27.237535483871039</v>
      </c>
      <c r="L37" s="33">
        <f t="shared" si="4"/>
        <v>-57.668231707316878</v>
      </c>
      <c r="M37" s="33">
        <f t="shared" si="5"/>
        <v>-15.254177419354786</v>
      </c>
    </row>
    <row r="38" spans="1:13" x14ac:dyDescent="0.25">
      <c r="A38" s="32">
        <v>180</v>
      </c>
      <c r="B38" s="30">
        <v>4.4154369999999918</v>
      </c>
      <c r="C38" s="30">
        <v>-5.9517609999999976</v>
      </c>
      <c r="D38" s="30">
        <v>176.67</v>
      </c>
      <c r="E38" s="31">
        <f t="shared" si="1"/>
        <v>5.6602705609328126E-3</v>
      </c>
      <c r="F38" s="33">
        <f>F37+23.5</f>
        <v>105.5</v>
      </c>
      <c r="G38" s="34">
        <f t="shared" si="2"/>
        <v>9.4786729857819912E-3</v>
      </c>
      <c r="H38" s="33">
        <f>H37-33.5</f>
        <v>276.5</v>
      </c>
      <c r="I38" s="34">
        <f t="shared" si="3"/>
        <v>3.616636528028933E-3</v>
      </c>
      <c r="J38" s="33">
        <f t="shared" si="7"/>
        <v>41.852483412322201</v>
      </c>
      <c r="K38" s="33">
        <f>(B38/'hypsometric slope tests '!H38)*1000</f>
        <v>15.96903074141046</v>
      </c>
      <c r="L38" s="33">
        <f t="shared" si="4"/>
        <v>-56.414796208530788</v>
      </c>
      <c r="M38" s="33">
        <f t="shared" si="5"/>
        <v>-21.525356238698002</v>
      </c>
    </row>
    <row r="39" spans="1:13" x14ac:dyDescent="0.25">
      <c r="A39" s="32">
        <v>170</v>
      </c>
      <c r="B39" s="30">
        <v>20.910340999999981</v>
      </c>
      <c r="C39" s="30">
        <v>7.7924530000000019</v>
      </c>
      <c r="D39" s="30">
        <v>176.67</v>
      </c>
      <c r="E39" s="31">
        <f t="shared" si="1"/>
        <v>5.6602705609328126E-3</v>
      </c>
      <c r="F39" s="33">
        <f>F38+23.5</f>
        <v>129</v>
      </c>
      <c r="G39" s="34">
        <f t="shared" si="2"/>
        <v>7.7519379844961239E-3</v>
      </c>
      <c r="H39" s="33">
        <f>H38-33.5</f>
        <v>243</v>
      </c>
      <c r="I39" s="34">
        <f t="shared" si="3"/>
        <v>4.11522633744856E-3</v>
      </c>
      <c r="J39" s="33">
        <f t="shared" si="7"/>
        <v>162.09566666666652</v>
      </c>
      <c r="K39" s="33">
        <f>(B39/'hypsometric slope tests '!H39)*1000</f>
        <v>86.050786008230375</v>
      </c>
      <c r="L39" s="33">
        <f t="shared" si="4"/>
        <v>60.406612403100787</v>
      </c>
      <c r="M39" s="33">
        <f t="shared" si="5"/>
        <v>32.067707818930053</v>
      </c>
    </row>
    <row r="40" spans="1:13" x14ac:dyDescent="0.25">
      <c r="A40" s="32">
        <v>160</v>
      </c>
      <c r="B40" s="30">
        <v>35.488333999999988</v>
      </c>
      <c r="C40" s="30">
        <v>15.924276999999982</v>
      </c>
      <c r="D40" s="30">
        <v>176.67</v>
      </c>
      <c r="E40" s="31">
        <f t="shared" si="1"/>
        <v>5.6602705609328126E-3</v>
      </c>
      <c r="F40" s="33">
        <f>F39+23.5</f>
        <v>152.5</v>
      </c>
      <c r="G40" s="34">
        <f t="shared" si="2"/>
        <v>6.5573770491803279E-3</v>
      </c>
      <c r="H40" s="33">
        <f>H39-33.5</f>
        <v>209.5</v>
      </c>
      <c r="I40" s="34">
        <f t="shared" si="3"/>
        <v>4.7732696897374704E-3</v>
      </c>
      <c r="J40" s="33">
        <f t="shared" si="7"/>
        <v>232.71038688524581</v>
      </c>
      <c r="K40" s="33">
        <f>(B40/'hypsometric slope tests '!H40)*1000</f>
        <v>169.39538902147967</v>
      </c>
      <c r="L40" s="33">
        <f t="shared" si="4"/>
        <v>104.42148852459005</v>
      </c>
      <c r="M40" s="33">
        <f t="shared" si="5"/>
        <v>76.010868735083449</v>
      </c>
    </row>
    <row r="41" spans="1:13" x14ac:dyDescent="0.25">
      <c r="A41" s="32">
        <v>150</v>
      </c>
      <c r="B41" s="30">
        <v>27.054192000000008</v>
      </c>
      <c r="C41" s="30">
        <v>10.319445999999992</v>
      </c>
      <c r="D41" s="30">
        <v>176.67</v>
      </c>
      <c r="E41" s="31">
        <f t="shared" si="1"/>
        <v>5.6602705609328126E-3</v>
      </c>
      <c r="F41" s="33">
        <f>F40+23.5</f>
        <v>176</v>
      </c>
      <c r="G41" s="34">
        <f t="shared" si="2"/>
        <v>5.681818181818182E-3</v>
      </c>
      <c r="H41" s="33">
        <f>H40-33.5</f>
        <v>176</v>
      </c>
      <c r="I41" s="34">
        <f t="shared" si="3"/>
        <v>5.681818181818182E-3</v>
      </c>
      <c r="J41" s="33">
        <f t="shared" si="7"/>
        <v>153.71700000000004</v>
      </c>
      <c r="K41" s="33">
        <f>(B41/'hypsometric slope tests '!H41)*1000</f>
        <v>153.71700000000004</v>
      </c>
      <c r="L41" s="33">
        <f t="shared" si="4"/>
        <v>58.633215909090865</v>
      </c>
      <c r="M41" s="33">
        <f t="shared" si="5"/>
        <v>58.633215909090865</v>
      </c>
    </row>
    <row r="42" spans="1:13" x14ac:dyDescent="0.25">
      <c r="A42" s="29">
        <v>140</v>
      </c>
      <c r="B42" s="30">
        <v>22.880158999999999</v>
      </c>
      <c r="C42" s="30">
        <v>8.1295809999999946</v>
      </c>
      <c r="D42" s="30">
        <v>176.67</v>
      </c>
      <c r="E42" s="31">
        <f t="shared" si="1"/>
        <v>5.6602705609328126E-3</v>
      </c>
      <c r="F42" s="30">
        <v>176</v>
      </c>
      <c r="G42" s="31">
        <f t="shared" si="2"/>
        <v>5.681818181818182E-3</v>
      </c>
      <c r="H42" s="30">
        <v>176.6</v>
      </c>
      <c r="I42" s="31">
        <f t="shared" si="3"/>
        <v>5.6625141562853913E-3</v>
      </c>
      <c r="J42" s="30">
        <f t="shared" si="7"/>
        <v>130.00090340909091</v>
      </c>
      <c r="K42" s="30">
        <f>(B42/'hypsometric slope tests '!H42)*1000</f>
        <v>129.55922423556061</v>
      </c>
      <c r="L42" s="30">
        <f t="shared" si="4"/>
        <v>46.190801136363604</v>
      </c>
      <c r="M42" s="30">
        <f t="shared" si="5"/>
        <v>46.033867497168714</v>
      </c>
    </row>
    <row r="43" spans="1:13" x14ac:dyDescent="0.25">
      <c r="A43" s="29">
        <v>130</v>
      </c>
      <c r="B43" s="30">
        <v>27.972254</v>
      </c>
      <c r="C43" s="30">
        <v>19.991964999999986</v>
      </c>
      <c r="D43" s="30">
        <v>176.67</v>
      </c>
      <c r="E43" s="31">
        <f t="shared" si="1"/>
        <v>5.6602705609328126E-3</v>
      </c>
      <c r="F43" s="30">
        <v>176</v>
      </c>
      <c r="G43" s="31">
        <f t="shared" si="2"/>
        <v>5.681818181818182E-3</v>
      </c>
      <c r="H43" s="30">
        <v>176.6</v>
      </c>
      <c r="I43" s="31">
        <f t="shared" si="3"/>
        <v>5.6625141562853913E-3</v>
      </c>
      <c r="J43" s="30">
        <f t="shared" si="7"/>
        <v>158.93326136363638</v>
      </c>
      <c r="K43" s="30">
        <f>(B43/'hypsometric slope tests '!H43)*1000</f>
        <v>158.39328425821066</v>
      </c>
      <c r="L43" s="30">
        <f t="shared" si="4"/>
        <v>113.59071022727264</v>
      </c>
      <c r="M43" s="30">
        <f t="shared" si="5"/>
        <v>113.20478482446198</v>
      </c>
    </row>
    <row r="44" spans="1:13" x14ac:dyDescent="0.25">
      <c r="A44" s="29">
        <v>120</v>
      </c>
      <c r="B44" s="30">
        <v>37.222622999999992</v>
      </c>
      <c r="C44" s="30">
        <v>28.710614</v>
      </c>
      <c r="D44" s="30">
        <v>176.67</v>
      </c>
      <c r="E44" s="31">
        <f t="shared" si="1"/>
        <v>5.6602705609328126E-3</v>
      </c>
      <c r="F44" s="30">
        <v>176</v>
      </c>
      <c r="G44" s="31">
        <f t="shared" si="2"/>
        <v>5.681818181818182E-3</v>
      </c>
      <c r="H44" s="30">
        <v>176.6</v>
      </c>
      <c r="I44" s="31">
        <f t="shared" si="3"/>
        <v>5.6625141562853913E-3</v>
      </c>
      <c r="J44" s="30">
        <f t="shared" si="7"/>
        <v>211.49217613636358</v>
      </c>
      <c r="K44" s="30">
        <f>(B44/'hypsometric slope tests '!H44)*1000</f>
        <v>210.77362967157416</v>
      </c>
      <c r="L44" s="30">
        <f t="shared" si="4"/>
        <v>163.12848863636364</v>
      </c>
      <c r="M44" s="30">
        <f t="shared" si="5"/>
        <v>162.57425821064552</v>
      </c>
    </row>
    <row r="45" spans="1:13" x14ac:dyDescent="0.25">
      <c r="A45" s="29">
        <v>110</v>
      </c>
      <c r="B45" s="30">
        <v>27.746149999999993</v>
      </c>
      <c r="C45" s="30">
        <v>22.027684999999998</v>
      </c>
      <c r="D45" s="30">
        <v>176.67</v>
      </c>
      <c r="E45" s="31">
        <f t="shared" si="1"/>
        <v>5.6602705609328126E-3</v>
      </c>
      <c r="F45" s="30">
        <v>176</v>
      </c>
      <c r="G45" s="31">
        <f t="shared" si="2"/>
        <v>5.681818181818182E-3</v>
      </c>
      <c r="H45" s="30">
        <v>176.6</v>
      </c>
      <c r="I45" s="31">
        <f t="shared" si="3"/>
        <v>5.6625141562853913E-3</v>
      </c>
      <c r="J45" s="30">
        <f t="shared" si="7"/>
        <v>157.64857954545451</v>
      </c>
      <c r="K45" s="30">
        <f>(B45/'hypsometric slope tests '!H45)*1000</f>
        <v>157.11296715741784</v>
      </c>
      <c r="L45" s="30">
        <f t="shared" si="4"/>
        <v>125.15730113636361</v>
      </c>
      <c r="M45" s="30">
        <f t="shared" si="5"/>
        <v>124.73207814269536</v>
      </c>
    </row>
    <row r="46" spans="1:13" x14ac:dyDescent="0.25">
      <c r="A46" s="29">
        <v>100</v>
      </c>
      <c r="B46" s="30">
        <v>37.585382000000003</v>
      </c>
      <c r="C46" s="30">
        <v>33.389016000000005</v>
      </c>
      <c r="D46" s="30">
        <v>176.67</v>
      </c>
      <c r="E46" s="31">
        <f t="shared" si="1"/>
        <v>5.6602705609328126E-3</v>
      </c>
      <c r="F46" s="30">
        <v>176</v>
      </c>
      <c r="G46" s="31">
        <f t="shared" si="2"/>
        <v>5.681818181818182E-3</v>
      </c>
      <c r="H46" s="30">
        <v>176.6</v>
      </c>
      <c r="I46" s="31">
        <f t="shared" si="3"/>
        <v>5.6625141562853913E-3</v>
      </c>
      <c r="J46" s="30">
        <f t="shared" si="7"/>
        <v>213.55330681818182</v>
      </c>
      <c r="K46" s="30">
        <f>(B46/'hypsometric slope tests '!H46)*1000</f>
        <v>212.82775764439413</v>
      </c>
      <c r="L46" s="30">
        <f t="shared" si="4"/>
        <v>189.71031818181822</v>
      </c>
      <c r="M46" s="30">
        <f t="shared" si="5"/>
        <v>189.06577576443945</v>
      </c>
    </row>
    <row r="47" spans="1:13" s="37" customFormat="1" x14ac:dyDescent="0.25">
      <c r="A47" s="38">
        <v>90</v>
      </c>
      <c r="B47" s="35">
        <v>37.439927000000004</v>
      </c>
      <c r="C47" s="35">
        <v>28.302787000000002</v>
      </c>
      <c r="D47" s="35">
        <v>176.67</v>
      </c>
      <c r="E47" s="36">
        <f t="shared" si="1"/>
        <v>5.6602705609328126E-3</v>
      </c>
      <c r="F47" s="35">
        <v>176</v>
      </c>
      <c r="G47" s="36">
        <f t="shared" si="2"/>
        <v>5.681818181818182E-3</v>
      </c>
      <c r="H47" s="35">
        <v>176.6</v>
      </c>
      <c r="I47" s="36">
        <f t="shared" si="3"/>
        <v>5.6625141562853913E-3</v>
      </c>
      <c r="J47" s="35">
        <f t="shared" si="7"/>
        <v>212.72685795454549</v>
      </c>
      <c r="K47" s="35">
        <f>(B47/'hypsometric slope tests '!H47)*1000</f>
        <v>212.00411664779165</v>
      </c>
      <c r="L47" s="30">
        <f t="shared" si="4"/>
        <v>160.81128977272729</v>
      </c>
      <c r="M47" s="30">
        <f t="shared" si="5"/>
        <v>160.26493204983015</v>
      </c>
    </row>
    <row r="48" spans="1:13" s="37" customFormat="1" x14ac:dyDescent="0.25">
      <c r="A48" s="38">
        <v>80</v>
      </c>
      <c r="B48" s="35">
        <v>50.069579999999995</v>
      </c>
      <c r="C48" s="35">
        <v>43.98378499999999</v>
      </c>
      <c r="D48" s="35">
        <v>176.67</v>
      </c>
      <c r="E48" s="36">
        <f t="shared" si="1"/>
        <v>5.6602705609328126E-3</v>
      </c>
      <c r="F48" s="35">
        <v>176</v>
      </c>
      <c r="G48" s="36">
        <f t="shared" si="2"/>
        <v>5.681818181818182E-3</v>
      </c>
      <c r="H48" s="35">
        <v>176.6</v>
      </c>
      <c r="I48" s="36">
        <f t="shared" si="3"/>
        <v>5.6625141562853913E-3</v>
      </c>
      <c r="J48" s="35">
        <f t="shared" si="7"/>
        <v>284.48624999999998</v>
      </c>
      <c r="K48" s="35">
        <f>(B48/'hypsometric slope tests '!H48)*1000</f>
        <v>283.51970554926385</v>
      </c>
      <c r="L48" s="30">
        <f t="shared" si="4"/>
        <v>249.90786931818175</v>
      </c>
      <c r="M48" s="30">
        <f t="shared" si="5"/>
        <v>249.058805209513</v>
      </c>
    </row>
    <row r="49" spans="1:13" s="37" customFormat="1" x14ac:dyDescent="0.25">
      <c r="A49" s="38">
        <v>70</v>
      </c>
      <c r="B49" s="35">
        <v>24.519988000000005</v>
      </c>
      <c r="C49" s="35">
        <v>16.598823000000017</v>
      </c>
      <c r="D49" s="35">
        <v>176.67</v>
      </c>
      <c r="E49" s="36">
        <f t="shared" si="1"/>
        <v>5.6602705609328126E-3</v>
      </c>
      <c r="F49" s="35">
        <v>176</v>
      </c>
      <c r="G49" s="36">
        <f t="shared" si="2"/>
        <v>5.681818181818182E-3</v>
      </c>
      <c r="H49" s="35">
        <v>176.6</v>
      </c>
      <c r="I49" s="36">
        <f t="shared" si="3"/>
        <v>5.6625141562853913E-3</v>
      </c>
      <c r="J49" s="35">
        <f t="shared" si="7"/>
        <v>139.31811363636368</v>
      </c>
      <c r="K49" s="35">
        <f>(B49/'hypsometric slope tests '!H49)*1000</f>
        <v>138.84477916194794</v>
      </c>
      <c r="L49" s="30">
        <f t="shared" si="4"/>
        <v>94.311494318181914</v>
      </c>
      <c r="M49" s="30">
        <f t="shared" si="5"/>
        <v>93.99107021517564</v>
      </c>
    </row>
    <row r="50" spans="1:13" x14ac:dyDescent="0.25">
      <c r="A50" s="29">
        <v>60</v>
      </c>
      <c r="B50" s="30">
        <v>14.945511000000005</v>
      </c>
      <c r="C50" s="30">
        <v>12.597453000000009</v>
      </c>
      <c r="D50" s="30">
        <v>176.67</v>
      </c>
      <c r="E50" s="31">
        <f t="shared" si="1"/>
        <v>5.6602705609328126E-3</v>
      </c>
      <c r="F50" s="30">
        <v>176</v>
      </c>
      <c r="G50" s="31">
        <f t="shared" si="2"/>
        <v>5.681818181818182E-3</v>
      </c>
      <c r="H50" s="30">
        <v>176.6</v>
      </c>
      <c r="I50" s="31">
        <f t="shared" si="3"/>
        <v>5.6625141562853913E-3</v>
      </c>
      <c r="J50" s="30">
        <f t="shared" si="7"/>
        <v>84.917676136363667</v>
      </c>
      <c r="K50" s="30">
        <f>(B50/'hypsometric slope tests '!H50)*1000</f>
        <v>84.62916761041906</v>
      </c>
      <c r="L50" s="30">
        <f t="shared" si="4"/>
        <v>71.576437500000054</v>
      </c>
      <c r="M50" s="30">
        <f t="shared" si="5"/>
        <v>71.333255945639905</v>
      </c>
    </row>
    <row r="51" spans="1:13" x14ac:dyDescent="0.25">
      <c r="A51" s="29">
        <v>50</v>
      </c>
      <c r="B51" s="30">
        <v>8.2232930000000071</v>
      </c>
      <c r="C51" s="30">
        <v>6.6730550000000122</v>
      </c>
      <c r="D51" s="30">
        <v>176.67</v>
      </c>
      <c r="E51" s="31">
        <f t="shared" si="1"/>
        <v>5.6602705609328126E-3</v>
      </c>
      <c r="F51" s="30">
        <v>176</v>
      </c>
      <c r="G51" s="31">
        <f t="shared" si="2"/>
        <v>5.681818181818182E-3</v>
      </c>
      <c r="H51" s="30">
        <v>176.6</v>
      </c>
      <c r="I51" s="31">
        <f t="shared" si="3"/>
        <v>5.6625141562853913E-3</v>
      </c>
      <c r="J51" s="30">
        <f t="shared" si="7"/>
        <v>46.723255681818223</v>
      </c>
      <c r="K51" s="30">
        <f>(B51/'hypsometric slope tests '!H51)*1000</f>
        <v>46.564513023782602</v>
      </c>
      <c r="L51" s="30">
        <f t="shared" si="4"/>
        <v>37.915085227272797</v>
      </c>
      <c r="M51" s="30">
        <f t="shared" si="5"/>
        <v>37.786268403171078</v>
      </c>
    </row>
    <row r="52" spans="1:13" x14ac:dyDescent="0.25">
      <c r="A52" s="29">
        <v>40</v>
      </c>
      <c r="B52" s="30">
        <v>4.204155000000009</v>
      </c>
      <c r="C52" s="30">
        <v>10.502075999999995</v>
      </c>
      <c r="D52" s="30">
        <v>176.67</v>
      </c>
      <c r="E52" s="31">
        <f t="shared" si="1"/>
        <v>5.6602705609328126E-3</v>
      </c>
      <c r="F52" s="30">
        <v>176</v>
      </c>
      <c r="G52" s="31">
        <f t="shared" si="2"/>
        <v>5.681818181818182E-3</v>
      </c>
      <c r="H52" s="30">
        <v>176.6</v>
      </c>
      <c r="I52" s="31">
        <f t="shared" si="3"/>
        <v>5.6625141562853913E-3</v>
      </c>
      <c r="J52" s="30">
        <f t="shared" si="7"/>
        <v>23.887244318181867</v>
      </c>
      <c r="K52" s="30">
        <f>(B52/'hypsometric slope tests '!H52)*1000</f>
        <v>23.806087202718057</v>
      </c>
      <c r="L52" s="30">
        <f t="shared" si="4"/>
        <v>59.670886363636335</v>
      </c>
      <c r="M52" s="30">
        <f t="shared" si="5"/>
        <v>59.468154020385029</v>
      </c>
    </row>
    <row r="53" spans="1:13" x14ac:dyDescent="0.25">
      <c r="A53" s="29">
        <v>30</v>
      </c>
      <c r="B53" s="30">
        <v>-0.50773500000000205</v>
      </c>
      <c r="C53" s="30">
        <v>4.6007770000000008</v>
      </c>
      <c r="D53" s="30">
        <v>176.67</v>
      </c>
      <c r="E53" s="31">
        <f t="shared" si="1"/>
        <v>5.6602705609328126E-3</v>
      </c>
      <c r="F53" s="30">
        <v>176</v>
      </c>
      <c r="G53" s="31">
        <f t="shared" si="2"/>
        <v>5.681818181818182E-3</v>
      </c>
      <c r="H53" s="30">
        <v>176.6</v>
      </c>
      <c r="I53" s="31">
        <f t="shared" si="3"/>
        <v>5.6625141562853913E-3</v>
      </c>
      <c r="J53" s="30">
        <f t="shared" si="7"/>
        <v>-2.8848579545454665</v>
      </c>
      <c r="K53" s="30">
        <f>(B53/'hypsometric slope tests '!H53)*1000</f>
        <v>-2.8750566251415743</v>
      </c>
      <c r="L53" s="30">
        <f t="shared" si="4"/>
        <v>26.140778409090913</v>
      </c>
      <c r="M53" s="30">
        <f t="shared" si="5"/>
        <v>26.051964892412236</v>
      </c>
    </row>
    <row r="54" spans="1:13" x14ac:dyDescent="0.25">
      <c r="A54" s="29">
        <v>20</v>
      </c>
      <c r="B54" s="30">
        <v>0.34194199999998354</v>
      </c>
      <c r="C54" s="30">
        <v>3.3909679999999938</v>
      </c>
      <c r="D54" s="30">
        <v>176.67</v>
      </c>
      <c r="E54" s="31">
        <f t="shared" si="1"/>
        <v>5.6602705609328126E-3</v>
      </c>
      <c r="F54" s="30">
        <v>176</v>
      </c>
      <c r="G54" s="31">
        <f t="shared" si="2"/>
        <v>5.681818181818182E-3</v>
      </c>
      <c r="H54" s="30">
        <v>176.6</v>
      </c>
      <c r="I54" s="31">
        <f t="shared" si="3"/>
        <v>5.6625141562853913E-3</v>
      </c>
      <c r="J54" s="30">
        <f t="shared" si="7"/>
        <v>1.9428522727271793</v>
      </c>
      <c r="K54" s="30">
        <f>(B54/'hypsometric slope tests '!H54)*1000</f>
        <v>1.9362514156284458</v>
      </c>
      <c r="L54" s="30">
        <f t="shared" si="4"/>
        <v>19.266863636363599</v>
      </c>
      <c r="M54" s="30">
        <f t="shared" si="5"/>
        <v>19.201404303510724</v>
      </c>
    </row>
    <row r="55" spans="1:13" x14ac:dyDescent="0.25">
      <c r="A55" s="29">
        <v>10</v>
      </c>
      <c r="B55" s="30">
        <v>-0.63925399999999932</v>
      </c>
      <c r="C55" s="30">
        <v>2.5413189999999943</v>
      </c>
      <c r="D55" s="30">
        <v>176.67</v>
      </c>
      <c r="E55" s="31">
        <f t="shared" si="1"/>
        <v>5.6602705609328126E-3</v>
      </c>
      <c r="F55" s="30">
        <v>176</v>
      </c>
      <c r="G55" s="31">
        <f t="shared" si="2"/>
        <v>5.681818181818182E-3</v>
      </c>
      <c r="H55" s="30">
        <v>176.6</v>
      </c>
      <c r="I55" s="31">
        <f t="shared" si="3"/>
        <v>5.6625141562853913E-3</v>
      </c>
      <c r="J55" s="30">
        <f t="shared" si="7"/>
        <v>-3.6321249999999958</v>
      </c>
      <c r="K55" s="30">
        <f>(B55/'hypsometric slope tests '!H55)*1000</f>
        <v>-3.6197848244620574</v>
      </c>
      <c r="L55" s="30">
        <f t="shared" si="4"/>
        <v>14.439312499999968</v>
      </c>
      <c r="M55" s="30">
        <f t="shared" si="5"/>
        <v>14.390254813137002</v>
      </c>
    </row>
    <row r="56" spans="1:13" x14ac:dyDescent="0.25">
      <c r="A56" s="29">
        <v>0</v>
      </c>
      <c r="B56" s="30">
        <v>-5.3290705182007514E-15</v>
      </c>
      <c r="C56" s="30">
        <v>-3.6090000000044142E-3</v>
      </c>
      <c r="D56" s="30">
        <v>176.67</v>
      </c>
      <c r="E56" s="31">
        <f t="shared" si="1"/>
        <v>5.6602705609328126E-3</v>
      </c>
      <c r="F56" s="30">
        <v>176</v>
      </c>
      <c r="G56" s="31">
        <f t="shared" si="2"/>
        <v>5.681818181818182E-3</v>
      </c>
      <c r="H56" s="30">
        <v>176.6</v>
      </c>
      <c r="I56" s="31">
        <f t="shared" si="3"/>
        <v>5.6625141562853913E-3</v>
      </c>
      <c r="J56" s="30">
        <f t="shared" si="7"/>
        <v>-3.0278809762504265E-14</v>
      </c>
      <c r="K56" s="30">
        <f>(B56/'hypsometric slope tests '!H56)*1000</f>
        <v>-3.0175937249154879E-14</v>
      </c>
      <c r="L56" s="30">
        <f t="shared" si="4"/>
        <v>-2.0505681818206899E-2</v>
      </c>
      <c r="M56" s="30">
        <f t="shared" si="5"/>
        <v>-2.043601359005897E-2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95" zoomScaleNormal="95" workbookViewId="0">
      <selection activeCell="I8" sqref="I8"/>
    </sheetView>
  </sheetViews>
  <sheetFormatPr defaultRowHeight="15" x14ac:dyDescent="0.25"/>
  <sheetData>
    <row r="1" spans="1:4" x14ac:dyDescent="0.25">
      <c r="B1" t="s">
        <v>31</v>
      </c>
    </row>
    <row r="2" spans="1:4" ht="64.5" customHeight="1" x14ac:dyDescent="0.25">
      <c r="A2" s="19" t="s">
        <v>41</v>
      </c>
      <c r="B2" s="79" t="s">
        <v>30</v>
      </c>
      <c r="C2" s="16" t="s">
        <v>39</v>
      </c>
      <c r="D2" s="5" t="s">
        <v>40</v>
      </c>
    </row>
    <row r="3" spans="1:4" x14ac:dyDescent="0.25">
      <c r="A3" s="19" t="s">
        <v>42</v>
      </c>
      <c r="B3" s="16" t="s">
        <v>24</v>
      </c>
      <c r="C3" s="19"/>
      <c r="D3" s="19"/>
    </row>
    <row r="4" spans="1:4" x14ac:dyDescent="0.25">
      <c r="A4" s="19">
        <v>520</v>
      </c>
      <c r="B4" s="4">
        <v>83.148989459999996</v>
      </c>
      <c r="C4" s="4">
        <f>B4-51</f>
        <v>32.148989459999996</v>
      </c>
      <c r="D4" s="17">
        <f>ABS('Land - flooding - sea levels'!K3-C4)</f>
        <v>0.14786454000000759</v>
      </c>
    </row>
    <row r="5" spans="1:4" x14ac:dyDescent="0.25">
      <c r="A5" s="19">
        <v>510</v>
      </c>
      <c r="B5" s="4">
        <v>80.459534270000006</v>
      </c>
      <c r="C5" s="4">
        <f t="shared" ref="C5:C56" si="0">B5-51</f>
        <v>29.459534270000006</v>
      </c>
      <c r="D5" s="17">
        <f>ABS('Land - flooding - sea levels'!K4-C5)</f>
        <v>9.6743477299999867</v>
      </c>
    </row>
    <row r="6" spans="1:4" x14ac:dyDescent="0.25">
      <c r="A6" s="19">
        <v>500</v>
      </c>
      <c r="B6" s="4">
        <v>84.941959580000002</v>
      </c>
      <c r="C6" s="4">
        <f t="shared" si="0"/>
        <v>33.941959580000002</v>
      </c>
      <c r="D6" s="17">
        <f>ABS('Land - flooding - sea levels'!K5-C6)</f>
        <v>1.1218864200000027</v>
      </c>
    </row>
    <row r="7" spans="1:4" x14ac:dyDescent="0.25">
      <c r="A7" s="19">
        <v>490</v>
      </c>
      <c r="B7" s="4">
        <v>86.959050970000007</v>
      </c>
      <c r="C7" s="4">
        <f t="shared" si="0"/>
        <v>35.959050970000007</v>
      </c>
      <c r="D7" s="17">
        <f>ABS('Land - flooding - sea levels'!K6-C7)</f>
        <v>4.5382549700000041</v>
      </c>
    </row>
    <row r="8" spans="1:4" x14ac:dyDescent="0.25">
      <c r="A8" s="19">
        <v>480</v>
      </c>
      <c r="B8" s="4">
        <v>95.25153779</v>
      </c>
      <c r="C8" s="4">
        <f t="shared" si="0"/>
        <v>44.25153779</v>
      </c>
      <c r="D8" s="17">
        <f>ABS('Land - flooding - sea levels'!K7-C8)</f>
        <v>11.615979790000004</v>
      </c>
    </row>
    <row r="9" spans="1:4" x14ac:dyDescent="0.25">
      <c r="A9" s="19">
        <v>470</v>
      </c>
      <c r="B9" s="4">
        <v>89.648506150000003</v>
      </c>
      <c r="C9" s="4">
        <f t="shared" si="0"/>
        <v>38.648506150000003</v>
      </c>
      <c r="D9" s="17">
        <f>ABS('Land - flooding - sea levels'!K8-C9)</f>
        <v>5.1067701499999956</v>
      </c>
    </row>
    <row r="10" spans="1:4" x14ac:dyDescent="0.25">
      <c r="A10" s="19">
        <v>460</v>
      </c>
      <c r="B10" s="4">
        <v>93.010325129999998</v>
      </c>
      <c r="C10" s="4">
        <f t="shared" si="0"/>
        <v>42.010325129999998</v>
      </c>
      <c r="D10" s="17">
        <f>ABS('Land - flooding - sea levels'!K9-C10)</f>
        <v>6.70691012999999</v>
      </c>
    </row>
    <row r="11" spans="1:4" x14ac:dyDescent="0.25">
      <c r="A11" s="19">
        <v>450</v>
      </c>
      <c r="B11" s="4">
        <v>93.45856766</v>
      </c>
      <c r="C11" s="4">
        <f t="shared" si="0"/>
        <v>42.45856766</v>
      </c>
      <c r="D11" s="17">
        <f>ABS('Land - flooding - sea levels'!K10-C11)</f>
        <v>18.719128660000003</v>
      </c>
    </row>
    <row r="12" spans="1:4" x14ac:dyDescent="0.25">
      <c r="A12" s="19">
        <v>440</v>
      </c>
      <c r="B12" s="4">
        <v>84.941959580000002</v>
      </c>
      <c r="C12" s="4">
        <f t="shared" si="0"/>
        <v>33.941959580000002</v>
      </c>
      <c r="D12" s="17">
        <f>ABS('Land - flooding - sea levels'!K11-C12)</f>
        <v>10.531676580000017</v>
      </c>
    </row>
    <row r="13" spans="1:4" x14ac:dyDescent="0.25">
      <c r="A13" s="19">
        <v>430</v>
      </c>
      <c r="B13" s="4">
        <v>101.97517569999999</v>
      </c>
      <c r="C13" s="4">
        <f t="shared" si="0"/>
        <v>50.975175699999994</v>
      </c>
      <c r="D13" s="17">
        <f>ABS('Land - flooding - sea levels'!K12-C13)</f>
        <v>11.622468699999992</v>
      </c>
    </row>
    <row r="14" spans="1:4" x14ac:dyDescent="0.25">
      <c r="A14" s="19">
        <v>420</v>
      </c>
      <c r="B14" s="4">
        <v>104.44050970000001</v>
      </c>
      <c r="C14" s="4">
        <f t="shared" si="0"/>
        <v>53.440509700000007</v>
      </c>
      <c r="D14" s="17">
        <f>ABS('Land - flooding - sea levels'!K13-C14)</f>
        <v>15.462572700000017</v>
      </c>
    </row>
    <row r="15" spans="1:4" x14ac:dyDescent="0.25">
      <c r="A15" s="19">
        <v>410</v>
      </c>
      <c r="B15" s="4">
        <v>90.993233739999994</v>
      </c>
      <c r="C15" s="4">
        <f t="shared" si="0"/>
        <v>39.993233739999994</v>
      </c>
      <c r="D15" s="17">
        <f>ABS('Land - flooding - sea levels'!K14-C15)</f>
        <v>17.584646740000004</v>
      </c>
    </row>
    <row r="16" spans="1:4" x14ac:dyDescent="0.25">
      <c r="A16" s="19">
        <v>400</v>
      </c>
      <c r="B16" s="4">
        <v>95.027416520000003</v>
      </c>
      <c r="C16" s="4">
        <f t="shared" si="0"/>
        <v>44.027416520000003</v>
      </c>
      <c r="D16" s="17">
        <f>ABS('Land - flooding - sea levels'!K15-C16)</f>
        <v>21.223963520000005</v>
      </c>
    </row>
    <row r="17" spans="1:4" x14ac:dyDescent="0.25">
      <c r="A17" s="19">
        <v>390</v>
      </c>
      <c r="B17" s="4">
        <v>90.096748680000005</v>
      </c>
      <c r="C17" s="4">
        <f t="shared" si="0"/>
        <v>39.096748680000005</v>
      </c>
      <c r="D17" s="17">
        <f>ABS('Land - flooding - sea levels'!K16-C17)</f>
        <v>2.9400116800000049</v>
      </c>
    </row>
    <row r="18" spans="1:4" x14ac:dyDescent="0.25">
      <c r="A18" s="19">
        <v>380</v>
      </c>
      <c r="B18" s="4">
        <v>103.5440246</v>
      </c>
      <c r="C18" s="4">
        <f t="shared" si="0"/>
        <v>52.5440246</v>
      </c>
      <c r="D18" s="17">
        <f>ABS('Land - flooding - sea levels'!K17-C18)</f>
        <v>17.472465600000014</v>
      </c>
    </row>
    <row r="19" spans="1:4" x14ac:dyDescent="0.25">
      <c r="A19" s="19">
        <v>370</v>
      </c>
      <c r="B19" s="4">
        <v>102.8716608</v>
      </c>
      <c r="C19" s="4">
        <f t="shared" si="0"/>
        <v>51.871660800000001</v>
      </c>
      <c r="D19" s="17">
        <f>ABS('Land - flooding - sea levels'!K18-C19)</f>
        <v>15.623127800000013</v>
      </c>
    </row>
    <row r="20" spans="1:4" x14ac:dyDescent="0.25">
      <c r="A20" s="19">
        <v>360</v>
      </c>
      <c r="B20" s="4">
        <v>98.83747803</v>
      </c>
      <c r="C20" s="4">
        <f t="shared" si="0"/>
        <v>47.83747803</v>
      </c>
      <c r="D20" s="17">
        <f>ABS('Land - flooding - sea levels'!K19-C20)</f>
        <v>37.67863203000001</v>
      </c>
    </row>
    <row r="21" spans="1:4" x14ac:dyDescent="0.25">
      <c r="A21" s="19">
        <v>350</v>
      </c>
      <c r="B21" s="4">
        <v>90.544991210000006</v>
      </c>
      <c r="C21" s="4">
        <f t="shared" si="0"/>
        <v>39.544991210000006</v>
      </c>
      <c r="D21" s="17">
        <f>ABS('Land - flooding - sea levels'!K20-C21)</f>
        <v>23.673090210000005</v>
      </c>
    </row>
    <row r="22" spans="1:4" x14ac:dyDescent="0.25">
      <c r="A22" s="19">
        <v>340</v>
      </c>
      <c r="B22" s="4">
        <v>84.045474519999999</v>
      </c>
      <c r="C22" s="4">
        <f t="shared" si="0"/>
        <v>33.045474519999999</v>
      </c>
      <c r="D22" s="17">
        <f>ABS('Land - flooding - sea levels'!K21-C22)</f>
        <v>25.735071519999998</v>
      </c>
    </row>
    <row r="23" spans="1:4" x14ac:dyDescent="0.25">
      <c r="A23" s="19">
        <v>330</v>
      </c>
      <c r="B23" s="4">
        <v>82.70074692</v>
      </c>
      <c r="C23" s="4">
        <f t="shared" si="0"/>
        <v>31.70074692</v>
      </c>
      <c r="D23" s="17">
        <f>ABS('Land - flooding - sea levels'!K22-C23)</f>
        <v>21.524114919999995</v>
      </c>
    </row>
    <row r="24" spans="1:4" x14ac:dyDescent="0.25">
      <c r="A24" s="19">
        <v>320</v>
      </c>
      <c r="B24" s="4">
        <v>76.649472759999995</v>
      </c>
      <c r="C24" s="4">
        <f t="shared" si="0"/>
        <v>25.649472759999995</v>
      </c>
      <c r="D24" s="17">
        <f>ABS('Land - flooding - sea levels'!K23-C24)</f>
        <v>21.665313759999997</v>
      </c>
    </row>
    <row r="25" spans="1:4" x14ac:dyDescent="0.25">
      <c r="A25" s="19">
        <v>310</v>
      </c>
      <c r="B25" s="4">
        <v>67.460500879999998</v>
      </c>
      <c r="C25" s="4">
        <f t="shared" si="0"/>
        <v>16.460500879999998</v>
      </c>
      <c r="D25" s="17">
        <f>ABS('Land - flooding - sea levels'!K24-C25)</f>
        <v>2.017254880000003</v>
      </c>
    </row>
    <row r="26" spans="1:4" x14ac:dyDescent="0.25">
      <c r="A26" s="19">
        <v>300</v>
      </c>
      <c r="B26" s="4">
        <v>75.080623900000006</v>
      </c>
      <c r="C26" s="4">
        <f t="shared" si="0"/>
        <v>24.080623900000006</v>
      </c>
      <c r="D26" s="17">
        <f>ABS('Land - flooding - sea levels'!K25-C26)</f>
        <v>14.613623900000015</v>
      </c>
    </row>
    <row r="27" spans="1:4" x14ac:dyDescent="0.25">
      <c r="A27" s="19">
        <v>290</v>
      </c>
      <c r="B27" s="4">
        <v>78.890685410000003</v>
      </c>
      <c r="C27" s="4">
        <f t="shared" si="0"/>
        <v>27.890685410000003</v>
      </c>
      <c r="D27" s="17">
        <f>ABS('Land - flooding - sea levels'!K26-C27)</f>
        <v>21.80994341000001</v>
      </c>
    </row>
    <row r="28" spans="1:4" x14ac:dyDescent="0.25">
      <c r="A28" s="19">
        <v>280</v>
      </c>
      <c r="B28" s="4">
        <v>74.184138840000003</v>
      </c>
      <c r="C28" s="4">
        <f t="shared" si="0"/>
        <v>23.184138840000003</v>
      </c>
      <c r="D28" s="17">
        <f>ABS('Land - flooding - sea levels'!K27-C28)</f>
        <v>10.788568840000018</v>
      </c>
    </row>
    <row r="29" spans="1:4" x14ac:dyDescent="0.25">
      <c r="A29" s="19">
        <v>270</v>
      </c>
      <c r="B29" s="4">
        <v>71.942926189999994</v>
      </c>
      <c r="C29" s="4">
        <f t="shared" si="0"/>
        <v>20.942926189999994</v>
      </c>
      <c r="D29" s="17">
        <f>ABS('Land - flooding - sea levels'!K28-C29)</f>
        <v>5.0751541899999992</v>
      </c>
    </row>
    <row r="30" spans="1:4" x14ac:dyDescent="0.25">
      <c r="A30" s="19">
        <v>260</v>
      </c>
      <c r="B30" s="4">
        <v>78.890685410000003</v>
      </c>
      <c r="C30" s="4">
        <f t="shared" si="0"/>
        <v>27.890685410000003</v>
      </c>
      <c r="D30" s="17">
        <f>ABS('Land - flooding - sea levels'!K29-C30)</f>
        <v>26.112517410000017</v>
      </c>
    </row>
    <row r="31" spans="1:4" x14ac:dyDescent="0.25">
      <c r="A31" s="19">
        <v>250</v>
      </c>
      <c r="B31" s="4">
        <v>60.960984179999997</v>
      </c>
      <c r="C31" s="4">
        <f t="shared" si="0"/>
        <v>9.960984179999997</v>
      </c>
      <c r="D31" s="17">
        <f>ABS('Land - flooding - sea levels'!K30-C31)</f>
        <v>8.6741681800000023</v>
      </c>
    </row>
    <row r="32" spans="1:4" x14ac:dyDescent="0.25">
      <c r="A32" s="19">
        <v>240</v>
      </c>
      <c r="B32" s="4">
        <v>69.477592270000002</v>
      </c>
      <c r="C32" s="4">
        <f t="shared" si="0"/>
        <v>18.477592270000002</v>
      </c>
      <c r="D32" s="17">
        <f>ABS('Land - flooding - sea levels'!K31-C32)</f>
        <v>23.764975270000001</v>
      </c>
    </row>
    <row r="33" spans="1:4" x14ac:dyDescent="0.25">
      <c r="A33" s="19">
        <v>230</v>
      </c>
      <c r="B33" s="4">
        <v>66.115773290000007</v>
      </c>
      <c r="C33" s="4">
        <f t="shared" si="0"/>
        <v>15.115773290000007</v>
      </c>
      <c r="D33" s="17">
        <f>ABS('Land - flooding - sea levels'!K32-C33)</f>
        <v>21.636621290000001</v>
      </c>
    </row>
    <row r="34" spans="1:4" x14ac:dyDescent="0.25">
      <c r="A34" s="19">
        <v>220</v>
      </c>
      <c r="B34" s="4">
        <v>71.494683660000007</v>
      </c>
      <c r="C34" s="4">
        <f t="shared" si="0"/>
        <v>20.494683660000007</v>
      </c>
      <c r="D34" s="17">
        <f>ABS('Land - flooding - sea levels'!K33-C34)</f>
        <v>23.493026660000005</v>
      </c>
    </row>
    <row r="35" spans="1:4" x14ac:dyDescent="0.25">
      <c r="A35" s="19">
        <v>210</v>
      </c>
      <c r="B35" s="4">
        <v>61.633347980000003</v>
      </c>
      <c r="C35" s="4">
        <f t="shared" si="0"/>
        <v>10.633347980000003</v>
      </c>
      <c r="D35" s="17">
        <f>ABS('Land - flooding - sea levels'!K34-C35)</f>
        <v>24.001910979999991</v>
      </c>
    </row>
    <row r="36" spans="1:4" x14ac:dyDescent="0.25">
      <c r="A36" s="19">
        <v>200</v>
      </c>
      <c r="B36" s="4">
        <v>58.719771530000003</v>
      </c>
      <c r="C36" s="4">
        <f t="shared" si="0"/>
        <v>7.7197715300000027</v>
      </c>
      <c r="D36" s="17">
        <f>ABS('Land - flooding - sea levels'!K35-C36)</f>
        <v>11.087027530000022</v>
      </c>
    </row>
    <row r="37" spans="1:4" s="83" customFormat="1" x14ac:dyDescent="0.25">
      <c r="A37" s="80">
        <v>190</v>
      </c>
      <c r="B37" s="81">
        <v>51.996133569999998</v>
      </c>
      <c r="C37" s="81">
        <f t="shared" si="0"/>
        <v>0.9961335699999978</v>
      </c>
      <c r="D37" s="82">
        <f>ABS('Land - flooding - sea levels'!K36-C37)</f>
        <v>5.7249285699999817</v>
      </c>
    </row>
    <row r="38" spans="1:4" s="83" customFormat="1" x14ac:dyDescent="0.25">
      <c r="A38" s="80">
        <v>180</v>
      </c>
      <c r="B38" s="81">
        <v>43.255404220000003</v>
      </c>
      <c r="C38" s="81">
        <f t="shared" si="0"/>
        <v>-7.7445957799999974</v>
      </c>
      <c r="D38" s="82">
        <f>ABS('Land - flooding - sea levels'!K37-C38)</f>
        <v>1.7928347799999997</v>
      </c>
    </row>
    <row r="39" spans="1:4" s="83" customFormat="1" x14ac:dyDescent="0.25">
      <c r="A39" s="80">
        <v>170</v>
      </c>
      <c r="B39" s="81">
        <v>55.35795255</v>
      </c>
      <c r="C39" s="81">
        <f t="shared" si="0"/>
        <v>4.3579525500000003</v>
      </c>
      <c r="D39" s="82">
        <f>ABS('Land - flooding - sea levels'!K38-C39)</f>
        <v>3.4345004500000016</v>
      </c>
    </row>
    <row r="40" spans="1:4" x14ac:dyDescent="0.25">
      <c r="A40" s="19">
        <v>160</v>
      </c>
      <c r="B40" s="4">
        <v>74.856502640000002</v>
      </c>
      <c r="C40" s="4">
        <f t="shared" si="0"/>
        <v>23.856502640000002</v>
      </c>
      <c r="D40" s="17">
        <f>ABS('Land - flooding - sea levels'!K39-C40)</f>
        <v>7.93222564000002</v>
      </c>
    </row>
    <row r="41" spans="1:4" x14ac:dyDescent="0.25">
      <c r="A41" s="19">
        <v>150</v>
      </c>
      <c r="B41" s="4">
        <v>54.685588750000001</v>
      </c>
      <c r="C41" s="4">
        <f t="shared" si="0"/>
        <v>3.6855887500000009</v>
      </c>
      <c r="D41" s="17">
        <f>ABS('Land - flooding - sea levels'!K40-C41)</f>
        <v>6.6338572499999913</v>
      </c>
    </row>
    <row r="42" spans="1:4" x14ac:dyDescent="0.25">
      <c r="A42" s="19">
        <v>140</v>
      </c>
      <c r="B42" s="4">
        <v>56.254437609999997</v>
      </c>
      <c r="C42" s="4">
        <f t="shared" si="0"/>
        <v>5.2544376099999965</v>
      </c>
      <c r="D42" s="17">
        <f>ABS('Land - flooding - sea levels'!K41-C42)</f>
        <v>2.8751433899999981</v>
      </c>
    </row>
    <row r="43" spans="1:4" x14ac:dyDescent="0.25">
      <c r="A43" s="19">
        <v>130</v>
      </c>
      <c r="B43" s="4">
        <v>50.65140598</v>
      </c>
      <c r="C43" s="4">
        <f t="shared" si="0"/>
        <v>-0.34859402000000017</v>
      </c>
      <c r="D43" s="17">
        <f>ABS('Land - flooding - sea levels'!K42-C43)</f>
        <v>20.340559019999986</v>
      </c>
    </row>
    <row r="44" spans="1:4" x14ac:dyDescent="0.25">
      <c r="A44" s="19">
        <v>120</v>
      </c>
      <c r="B44" s="4">
        <v>80.011291740000004</v>
      </c>
      <c r="C44" s="4">
        <f t="shared" si="0"/>
        <v>29.011291740000004</v>
      </c>
      <c r="D44" s="17">
        <f>ABS('Land - flooding - sea levels'!K43-C44)</f>
        <v>0.30067774000000469</v>
      </c>
    </row>
    <row r="45" spans="1:4" x14ac:dyDescent="0.25">
      <c r="A45" s="19">
        <v>110</v>
      </c>
      <c r="B45" s="4">
        <v>66.339894549999997</v>
      </c>
      <c r="C45" s="4">
        <f t="shared" si="0"/>
        <v>15.339894549999997</v>
      </c>
      <c r="D45" s="17">
        <f>ABS('Land - flooding - sea levels'!K44-C45)</f>
        <v>6.6877904500000014</v>
      </c>
    </row>
    <row r="46" spans="1:4" x14ac:dyDescent="0.25">
      <c r="A46" s="19">
        <v>100</v>
      </c>
      <c r="B46" s="4">
        <v>73.960017570000005</v>
      </c>
      <c r="C46" s="4">
        <f t="shared" si="0"/>
        <v>22.960017570000005</v>
      </c>
      <c r="D46" s="17">
        <f>ABS('Land - flooding - sea levels'!K45-C46)</f>
        <v>10.42899843</v>
      </c>
    </row>
    <row r="47" spans="1:4" x14ac:dyDescent="0.25">
      <c r="A47" s="19">
        <v>90</v>
      </c>
      <c r="B47" s="4">
        <v>83.821353250000001</v>
      </c>
      <c r="C47" s="4">
        <f t="shared" si="0"/>
        <v>32.821353250000001</v>
      </c>
      <c r="D47" s="17">
        <f>ABS('Land - flooding - sea levels'!K46-C47)</f>
        <v>4.5185662499999992</v>
      </c>
    </row>
    <row r="48" spans="1:4" x14ac:dyDescent="0.25">
      <c r="A48" s="19">
        <v>80</v>
      </c>
      <c r="B48" s="4">
        <v>97.268629169999997</v>
      </c>
      <c r="C48" s="4">
        <f t="shared" si="0"/>
        <v>46.268629169999997</v>
      </c>
      <c r="D48" s="17">
        <f>ABS('Land - flooding - sea levels'!K47-C48)</f>
        <v>2.2848441700000066</v>
      </c>
    </row>
    <row r="49" spans="1:4" x14ac:dyDescent="0.25">
      <c r="A49" s="19">
        <v>70</v>
      </c>
      <c r="B49" s="4">
        <v>76.201230229999993</v>
      </c>
      <c r="C49" s="4">
        <f t="shared" si="0"/>
        <v>25.201230229999993</v>
      </c>
      <c r="D49" s="17">
        <f>ABS('Land - flooding - sea levels'!K48-C49)</f>
        <v>8.6024072299999759</v>
      </c>
    </row>
    <row r="50" spans="1:4" x14ac:dyDescent="0.25">
      <c r="A50" s="19">
        <v>60</v>
      </c>
      <c r="B50" s="4">
        <v>61.85746924</v>
      </c>
      <c r="C50" s="4">
        <f t="shared" si="0"/>
        <v>10.85746924</v>
      </c>
      <c r="D50" s="17">
        <f>ABS('Land - flooding - sea levels'!K49-C50)</f>
        <v>1.7399837600000083</v>
      </c>
    </row>
    <row r="51" spans="1:4" x14ac:dyDescent="0.25">
      <c r="A51" s="19">
        <v>50</v>
      </c>
      <c r="B51" s="4">
        <v>73.735896310000001</v>
      </c>
      <c r="C51" s="4">
        <f t="shared" si="0"/>
        <v>22.735896310000001</v>
      </c>
      <c r="D51" s="17">
        <f>ABS('Land - flooding - sea levels'!K50-C51)</f>
        <v>16.062841309999989</v>
      </c>
    </row>
    <row r="52" spans="1:4" x14ac:dyDescent="0.25">
      <c r="A52" s="19">
        <v>40</v>
      </c>
      <c r="B52" s="4">
        <v>55.133831280000003</v>
      </c>
      <c r="C52" s="4">
        <f t="shared" si="0"/>
        <v>4.1338312800000026</v>
      </c>
      <c r="D52" s="17">
        <f>ABS('Land - flooding - sea levels'!K51-C52)</f>
        <v>6.3682447199999928</v>
      </c>
    </row>
    <row r="53" spans="1:4" x14ac:dyDescent="0.25">
      <c r="A53" s="19">
        <v>30</v>
      </c>
      <c r="B53" s="4">
        <v>44.824253079999998</v>
      </c>
      <c r="C53" s="4">
        <f t="shared" si="0"/>
        <v>-6.1757469200000017</v>
      </c>
      <c r="D53" s="17">
        <f>ABS('Land - flooding - sea levels'!K52-C53)</f>
        <v>10.776523920000002</v>
      </c>
    </row>
    <row r="54" spans="1:4" x14ac:dyDescent="0.25">
      <c r="A54" s="19">
        <v>20</v>
      </c>
      <c r="B54" s="4">
        <v>49.082557119999997</v>
      </c>
      <c r="C54" s="4">
        <f t="shared" si="0"/>
        <v>-1.917442880000003</v>
      </c>
      <c r="D54" s="17">
        <f>ABS('Land - flooding - sea levels'!K53-C54)</f>
        <v>5.3084108799999967</v>
      </c>
    </row>
    <row r="55" spans="1:4" x14ac:dyDescent="0.25">
      <c r="A55" s="19">
        <v>10</v>
      </c>
      <c r="B55" s="4">
        <v>44.376010540000003</v>
      </c>
      <c r="C55" s="4">
        <f t="shared" si="0"/>
        <v>-6.6239894599999971</v>
      </c>
      <c r="D55" s="17">
        <f>ABS('Land - flooding - sea levels'!K54-C55)</f>
        <v>9.1653084599999914</v>
      </c>
    </row>
    <row r="56" spans="1:4" x14ac:dyDescent="0.25">
      <c r="A56" s="19">
        <v>0</v>
      </c>
      <c r="B56" s="19">
        <v>51.099648510000002</v>
      </c>
      <c r="C56" s="4">
        <f t="shared" si="0"/>
        <v>9.9648510000001522E-2</v>
      </c>
      <c r="D56" s="17">
        <f>ABS('Land - flooding - sea levels'!K55-C56)</f>
        <v>0.10325751000000594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" zoomScale="70" zoomScaleNormal="70" workbookViewId="0">
      <selection activeCell="J11" sqref="J11"/>
    </sheetView>
  </sheetViews>
  <sheetFormatPr defaultRowHeight="15" x14ac:dyDescent="0.25"/>
  <cols>
    <col min="1" max="1" width="9.42578125" customWidth="1"/>
    <col min="2" max="3" width="23.140625" customWidth="1"/>
    <col min="4" max="4" width="35.85546875" bestFit="1" customWidth="1"/>
  </cols>
  <sheetData>
    <row r="1" spans="1:8" ht="25.5" x14ac:dyDescent="0.25">
      <c r="A1" s="1" t="s">
        <v>0</v>
      </c>
      <c r="B1" s="5" t="s">
        <v>33</v>
      </c>
      <c r="C1" s="5" t="s">
        <v>34</v>
      </c>
      <c r="D1" s="78" t="s">
        <v>32</v>
      </c>
    </row>
    <row r="2" spans="1:8" x14ac:dyDescent="0.25">
      <c r="A2" s="2" t="s">
        <v>1</v>
      </c>
      <c r="B2" s="2" t="s">
        <v>6</v>
      </c>
      <c r="C2" s="2" t="s">
        <v>6</v>
      </c>
      <c r="D2" s="2" t="s">
        <v>6</v>
      </c>
      <c r="G2" s="15" t="s">
        <v>11</v>
      </c>
      <c r="H2" s="15" t="s">
        <v>12</v>
      </c>
    </row>
    <row r="3" spans="1:8" x14ac:dyDescent="0.25">
      <c r="A3" s="3">
        <v>520</v>
      </c>
      <c r="B3" s="4">
        <v>245.7414275202355</v>
      </c>
      <c r="C3" s="4">
        <v>182.80893190694519</v>
      </c>
      <c r="D3" s="17">
        <v>57</v>
      </c>
      <c r="F3" t="s">
        <v>10</v>
      </c>
      <c r="G3">
        <f>PEARSON(B8:B55,D8:D55)</f>
        <v>0.68221799100724267</v>
      </c>
      <c r="H3">
        <f>PEARSON(C8:C55,D8:D55)</f>
        <v>0.79338871816785428</v>
      </c>
    </row>
    <row r="4" spans="1:8" x14ac:dyDescent="0.25">
      <c r="A4" s="3">
        <v>510</v>
      </c>
      <c r="B4" s="4">
        <v>304.19898115129899</v>
      </c>
      <c r="C4" s="4">
        <v>221.50836021961848</v>
      </c>
      <c r="D4" s="17">
        <v>79.899940668720006</v>
      </c>
    </row>
    <row r="5" spans="1:8" x14ac:dyDescent="0.25">
      <c r="A5" s="3">
        <v>500</v>
      </c>
      <c r="B5" s="4">
        <v>245.92634855946116</v>
      </c>
      <c r="C5" s="4">
        <v>198.47085526688178</v>
      </c>
      <c r="D5" s="17">
        <v>102.8121503686</v>
      </c>
    </row>
    <row r="6" spans="1:8" x14ac:dyDescent="0.25">
      <c r="A6" s="3">
        <v>490</v>
      </c>
      <c r="B6" s="4">
        <v>234.87540612441276</v>
      </c>
      <c r="C6" s="4">
        <v>177.85020659987549</v>
      </c>
      <c r="D6" s="17">
        <v>128.72119124344999</v>
      </c>
    </row>
    <row r="7" spans="1:8" x14ac:dyDescent="0.25">
      <c r="A7" s="3">
        <v>480</v>
      </c>
      <c r="B7" s="4">
        <v>242.22071092998249</v>
      </c>
      <c r="C7" s="4">
        <v>184.72608818701534</v>
      </c>
      <c r="D7" s="17">
        <v>171.64858440963334</v>
      </c>
    </row>
    <row r="8" spans="1:8" x14ac:dyDescent="0.25">
      <c r="A8" s="3">
        <v>470</v>
      </c>
      <c r="B8" s="4">
        <v>241.3214467651554</v>
      </c>
      <c r="C8" s="4">
        <v>189.85530084338038</v>
      </c>
      <c r="D8" s="17">
        <v>177.18775866564999</v>
      </c>
    </row>
    <row r="9" spans="1:8" x14ac:dyDescent="0.25">
      <c r="A9" s="3">
        <v>460</v>
      </c>
      <c r="B9" s="4">
        <v>249.38723608988514</v>
      </c>
      <c r="C9" s="4">
        <v>199.82688062489393</v>
      </c>
      <c r="D9" s="17">
        <v>205.42901565855999</v>
      </c>
    </row>
    <row r="10" spans="1:8" x14ac:dyDescent="0.25">
      <c r="A10" s="3">
        <v>450</v>
      </c>
      <c r="B10" s="4">
        <v>181.30023773136355</v>
      </c>
      <c r="C10" s="4">
        <v>134.37164770476028</v>
      </c>
      <c r="D10" s="17">
        <v>194.89267236945</v>
      </c>
    </row>
    <row r="11" spans="1:8" x14ac:dyDescent="0.25">
      <c r="A11" s="3">
        <v>440</v>
      </c>
      <c r="B11" s="4">
        <v>175.37433633327672</v>
      </c>
      <c r="C11" s="4">
        <v>132.50853568800579</v>
      </c>
      <c r="D11" s="17">
        <v>155.24623251023999</v>
      </c>
    </row>
    <row r="12" spans="1:8" x14ac:dyDescent="0.25">
      <c r="A12" s="3">
        <v>430</v>
      </c>
      <c r="B12" s="4">
        <v>261.80592064300674</v>
      </c>
      <c r="C12" s="4">
        <v>222.74696892511463</v>
      </c>
      <c r="D12" s="17">
        <v>187.34443179453334</v>
      </c>
    </row>
    <row r="13" spans="1:8" x14ac:dyDescent="0.25">
      <c r="A13" s="3">
        <v>420</v>
      </c>
      <c r="B13" s="4">
        <v>259.03469745853852</v>
      </c>
      <c r="C13" s="4">
        <v>214.96539876606096</v>
      </c>
      <c r="D13" s="17">
        <v>166.62220722789999</v>
      </c>
    </row>
    <row r="14" spans="1:8" x14ac:dyDescent="0.25">
      <c r="A14" s="3">
        <v>410</v>
      </c>
      <c r="B14" s="4">
        <v>150.06160072451465</v>
      </c>
      <c r="C14" s="4">
        <v>126.83866530820167</v>
      </c>
      <c r="D14" s="17">
        <v>135.89766735419997</v>
      </c>
    </row>
    <row r="15" spans="1:8" x14ac:dyDescent="0.25">
      <c r="A15" s="3">
        <v>400</v>
      </c>
      <c r="B15" s="4">
        <v>169.4146374596705</v>
      </c>
      <c r="C15" s="4">
        <v>129.07371370351504</v>
      </c>
      <c r="D15" s="17">
        <v>130.43665574953334</v>
      </c>
    </row>
    <row r="16" spans="1:8" x14ac:dyDescent="0.25">
      <c r="A16" s="3">
        <v>390</v>
      </c>
      <c r="B16" s="4">
        <v>259.03895398200029</v>
      </c>
      <c r="C16" s="4">
        <v>204.65691402049018</v>
      </c>
      <c r="D16" s="17">
        <v>160.9809028256</v>
      </c>
    </row>
    <row r="17" spans="1:4" x14ac:dyDescent="0.25">
      <c r="A17" s="3">
        <v>380</v>
      </c>
      <c r="B17" s="4">
        <v>246.88390785079523</v>
      </c>
      <c r="C17" s="4">
        <v>198.51451293371815</v>
      </c>
      <c r="D17" s="17">
        <v>159.14238133060002</v>
      </c>
    </row>
    <row r="18" spans="1:4" x14ac:dyDescent="0.25">
      <c r="A18" s="3">
        <v>370</v>
      </c>
      <c r="B18" s="4">
        <v>231.97099677364582</v>
      </c>
      <c r="C18" s="4">
        <v>205.17650421690152</v>
      </c>
      <c r="D18" s="17">
        <v>128.54966267903333</v>
      </c>
    </row>
    <row r="19" spans="1:4" x14ac:dyDescent="0.25">
      <c r="A19" s="3">
        <v>360</v>
      </c>
      <c r="B19" s="4">
        <v>103.85016697798154</v>
      </c>
      <c r="C19" s="4">
        <v>57.501816946850006</v>
      </c>
      <c r="D19" s="17">
        <v>104.828102870745</v>
      </c>
    </row>
    <row r="20" spans="1:4" x14ac:dyDescent="0.25">
      <c r="A20" s="14">
        <v>350</v>
      </c>
      <c r="B20" s="4">
        <v>147.21400350936779</v>
      </c>
      <c r="C20" s="4">
        <v>89.839253976340089</v>
      </c>
      <c r="D20" s="17">
        <v>108.23542211180001</v>
      </c>
    </row>
    <row r="21" spans="1:4" x14ac:dyDescent="0.25">
      <c r="A21" s="14">
        <v>340</v>
      </c>
      <c r="B21" s="4">
        <v>123.44424633497482</v>
      </c>
      <c r="C21" s="4">
        <v>41.378858889454925</v>
      </c>
      <c r="D21" s="17">
        <v>73.897335223546676</v>
      </c>
    </row>
    <row r="22" spans="1:4" x14ac:dyDescent="0.25">
      <c r="A22" s="14">
        <v>330</v>
      </c>
      <c r="B22" s="4">
        <v>135.43711439406806</v>
      </c>
      <c r="C22" s="4">
        <v>57.602490519046839</v>
      </c>
      <c r="D22" s="17">
        <v>41.184924166369996</v>
      </c>
    </row>
    <row r="23" spans="1:4" x14ac:dyDescent="0.25">
      <c r="A23" s="14">
        <v>320</v>
      </c>
      <c r="B23" s="4">
        <v>83.670515650648184</v>
      </c>
      <c r="C23" s="4">
        <v>22.551417897775504</v>
      </c>
      <c r="D23" s="17">
        <v>15.956095106389883</v>
      </c>
    </row>
    <row r="24" spans="1:4" x14ac:dyDescent="0.25">
      <c r="A24" s="14">
        <v>310</v>
      </c>
      <c r="B24" s="4">
        <v>165.81845248202853</v>
      </c>
      <c r="C24" s="4">
        <v>81.752680138110577</v>
      </c>
      <c r="D24" s="17">
        <v>41.997314927153333</v>
      </c>
    </row>
    <row r="25" spans="1:4" x14ac:dyDescent="0.25">
      <c r="A25" s="14">
        <v>300</v>
      </c>
      <c r="B25" s="4">
        <v>156.55505179147559</v>
      </c>
      <c r="C25" s="4">
        <v>53.585781400350889</v>
      </c>
      <c r="D25" s="17">
        <v>68.480860232600008</v>
      </c>
    </row>
    <row r="26" spans="1:4" x14ac:dyDescent="0.25">
      <c r="A26" s="14">
        <v>290</v>
      </c>
      <c r="B26" s="4">
        <v>113.52082979566417</v>
      </c>
      <c r="C26" s="4">
        <v>34.418644931227675</v>
      </c>
      <c r="D26" s="17">
        <v>45.453284605690001</v>
      </c>
    </row>
    <row r="27" spans="1:4" x14ac:dyDescent="0.25">
      <c r="A27" s="14">
        <v>280</v>
      </c>
      <c r="B27" s="4">
        <v>139.62521650534899</v>
      </c>
      <c r="C27" s="4">
        <v>70.162279956981862</v>
      </c>
      <c r="D27" s="17">
        <v>47.727334833040004</v>
      </c>
    </row>
    <row r="28" spans="1:4" x14ac:dyDescent="0.25">
      <c r="A28" s="14">
        <v>270</v>
      </c>
      <c r="B28" s="4">
        <v>154.74161430916402</v>
      </c>
      <c r="C28" s="4">
        <v>89.815882719193951</v>
      </c>
      <c r="D28" s="17">
        <v>37.648466631743332</v>
      </c>
    </row>
    <row r="29" spans="1:4" x14ac:dyDescent="0.25">
      <c r="A29" s="14">
        <v>260</v>
      </c>
      <c r="B29" s="4">
        <v>73.191469972264699</v>
      </c>
      <c r="C29" s="4">
        <v>10.064911982792703</v>
      </c>
      <c r="D29" s="17">
        <v>-12.582394595945667</v>
      </c>
    </row>
    <row r="30" spans="1:4" x14ac:dyDescent="0.25">
      <c r="A30" s="14">
        <v>250</v>
      </c>
      <c r="B30" s="4">
        <v>72.000283013528048</v>
      </c>
      <c r="C30" s="4">
        <v>7.2837267221372883</v>
      </c>
      <c r="D30" s="17">
        <v>11.61808121786575</v>
      </c>
    </row>
    <row r="31" spans="1:4" x14ac:dyDescent="0.25">
      <c r="A31" s="14">
        <v>240</v>
      </c>
      <c r="B31" s="4">
        <v>40.078824927831512</v>
      </c>
      <c r="C31" s="4">
        <v>-29.928018339276612</v>
      </c>
      <c r="D31" s="17">
        <v>8.3699858076261666</v>
      </c>
    </row>
    <row r="32" spans="1:4" x14ac:dyDescent="0.25">
      <c r="A32" s="14">
        <v>230</v>
      </c>
      <c r="B32" s="4">
        <v>37.012362030905187</v>
      </c>
      <c r="C32" s="4">
        <v>-36.909763966717577</v>
      </c>
      <c r="D32" s="17">
        <v>38.262463514888331</v>
      </c>
    </row>
    <row r="33" spans="1:4" x14ac:dyDescent="0.25">
      <c r="A33" s="14">
        <v>220</v>
      </c>
      <c r="B33" s="4">
        <v>57.715633667289396</v>
      </c>
      <c r="C33" s="4">
        <v>-16.971432614478967</v>
      </c>
      <c r="D33" s="17">
        <v>15.839642914525399</v>
      </c>
    </row>
    <row r="34" spans="1:4" x14ac:dyDescent="0.25">
      <c r="A34" s="14">
        <v>210</v>
      </c>
      <c r="B34" s="4">
        <v>14.654180109809225</v>
      </c>
      <c r="C34" s="4">
        <v>-75.669683590875579</v>
      </c>
      <c r="D34" s="17">
        <v>2.0373922182956661</v>
      </c>
    </row>
    <row r="35" spans="1:4" x14ac:dyDescent="0.25">
      <c r="A35" s="14">
        <v>200</v>
      </c>
      <c r="B35" s="4">
        <v>55.724458029093796</v>
      </c>
      <c r="C35" s="4">
        <v>-19.059580007924488</v>
      </c>
      <c r="D35" s="17">
        <v>-10.739094260267599</v>
      </c>
    </row>
    <row r="36" spans="1:4" x14ac:dyDescent="0.25">
      <c r="A36" s="14">
        <v>190</v>
      </c>
      <c r="B36" s="4">
        <v>47.793264278032616</v>
      </c>
      <c r="C36" s="4">
        <v>-26.766259127186188</v>
      </c>
      <c r="D36" s="17">
        <v>62.697002894079993</v>
      </c>
    </row>
    <row r="37" spans="1:4" x14ac:dyDescent="0.25">
      <c r="A37" s="14">
        <v>180</v>
      </c>
      <c r="B37" s="4">
        <v>24.992568064753453</v>
      </c>
      <c r="C37" s="4">
        <v>-33.688577574008029</v>
      </c>
      <c r="D37" s="17">
        <v>86.995750061479995</v>
      </c>
    </row>
    <row r="38" spans="1:4" x14ac:dyDescent="0.25">
      <c r="A38" s="14">
        <v>170</v>
      </c>
      <c r="B38" s="4">
        <v>118.35818758136629</v>
      </c>
      <c r="C38" s="4">
        <v>44.107392313352591</v>
      </c>
      <c r="D38" s="17">
        <v>119.0317054037</v>
      </c>
    </row>
    <row r="39" spans="1:4" x14ac:dyDescent="0.25">
      <c r="A39" s="14">
        <v>160</v>
      </c>
      <c r="B39" s="4">
        <v>200.87357219675096</v>
      </c>
      <c r="C39" s="4">
        <v>90.135716307239392</v>
      </c>
      <c r="D39" s="17">
        <v>121.690308721275</v>
      </c>
    </row>
    <row r="40" spans="1:4" x14ac:dyDescent="0.25">
      <c r="A40" s="14">
        <v>150</v>
      </c>
      <c r="B40" s="4">
        <v>153.13404652742406</v>
      </c>
      <c r="C40" s="4">
        <v>58.410856398935827</v>
      </c>
      <c r="D40" s="17">
        <v>143.585522635475</v>
      </c>
    </row>
    <row r="41" spans="1:4" x14ac:dyDescent="0.25">
      <c r="A41" s="3">
        <v>140</v>
      </c>
      <c r="B41" s="4">
        <v>129.50789041716192</v>
      </c>
      <c r="C41" s="4">
        <v>46.015628007018705</v>
      </c>
      <c r="D41" s="17">
        <v>101.36970689651834</v>
      </c>
    </row>
    <row r="42" spans="1:4" x14ac:dyDescent="0.25">
      <c r="A42" s="3">
        <v>130</v>
      </c>
      <c r="B42" s="4">
        <v>158.33052583913513</v>
      </c>
      <c r="C42" s="4">
        <v>113.15993094469908</v>
      </c>
      <c r="D42" s="17">
        <v>139.67710644118</v>
      </c>
    </row>
    <row r="43" spans="1:4" x14ac:dyDescent="0.25">
      <c r="A43" s="3">
        <v>120</v>
      </c>
      <c r="B43" s="4">
        <v>210.69011716760059</v>
      </c>
      <c r="C43" s="4">
        <v>162.50984321050547</v>
      </c>
      <c r="D43" s="17">
        <v>141.63400095943334</v>
      </c>
    </row>
    <row r="44" spans="1:4" x14ac:dyDescent="0.25">
      <c r="A44" s="3">
        <v>110</v>
      </c>
      <c r="B44" s="4">
        <v>157.05071602422592</v>
      </c>
      <c r="C44" s="4">
        <v>124.6826569310013</v>
      </c>
      <c r="D44" s="17">
        <v>148.13119687682502</v>
      </c>
    </row>
    <row r="45" spans="1:4" x14ac:dyDescent="0.25">
      <c r="A45" s="3">
        <v>100</v>
      </c>
      <c r="B45" s="4">
        <v>212.74343125601408</v>
      </c>
      <c r="C45" s="4">
        <v>188.9908643233147</v>
      </c>
      <c r="D45" s="17">
        <v>222.19606422728336</v>
      </c>
    </row>
    <row r="46" spans="1:4" x14ac:dyDescent="0.25">
      <c r="A46" s="3">
        <v>90</v>
      </c>
      <c r="B46" s="4">
        <v>211.9201166015736</v>
      </c>
      <c r="C46" s="4">
        <v>160.20143204845195</v>
      </c>
      <c r="D46" s="17">
        <v>234.45945945946664</v>
      </c>
    </row>
    <row r="47" spans="1:4" x14ac:dyDescent="0.25">
      <c r="A47" s="3">
        <v>80</v>
      </c>
      <c r="B47" s="4">
        <v>283.40736967227031</v>
      </c>
      <c r="C47" s="4">
        <v>248.96012339389819</v>
      </c>
      <c r="D47" s="17">
        <v>223.98648648650001</v>
      </c>
    </row>
    <row r="48" spans="1:4" x14ac:dyDescent="0.25">
      <c r="A48" s="3">
        <v>70</v>
      </c>
      <c r="B48" s="4">
        <v>138.78976623082588</v>
      </c>
      <c r="C48" s="4">
        <v>93.953829173034578</v>
      </c>
      <c r="D48" s="17">
        <v>214.32432432432</v>
      </c>
    </row>
    <row r="49" spans="1:4" x14ac:dyDescent="0.25">
      <c r="A49" s="3">
        <v>60</v>
      </c>
      <c r="B49" s="4">
        <v>84.595635931397553</v>
      </c>
      <c r="C49" s="4">
        <v>71.304992358634806</v>
      </c>
      <c r="D49" s="17">
        <v>194.59459459456664</v>
      </c>
    </row>
    <row r="50" spans="1:4" x14ac:dyDescent="0.25">
      <c r="A50" s="3">
        <v>50</v>
      </c>
      <c r="B50" s="4">
        <v>46.546063281824914</v>
      </c>
      <c r="C50" s="4">
        <v>37.771296767985582</v>
      </c>
      <c r="D50" s="17">
        <v>174.6214628075</v>
      </c>
    </row>
    <row r="51" spans="1:4" x14ac:dyDescent="0.25">
      <c r="A51" s="3">
        <v>40</v>
      </c>
      <c r="B51" s="4">
        <v>23.796654780098542</v>
      </c>
      <c r="C51" s="4">
        <v>59.444591611479005</v>
      </c>
      <c r="D51" s="17">
        <v>124.45909097071201</v>
      </c>
    </row>
    <row r="52" spans="1:4" x14ac:dyDescent="0.25">
      <c r="A52" s="3">
        <v>30</v>
      </c>
      <c r="B52" s="4">
        <v>-2.8739174732552333</v>
      </c>
      <c r="C52" s="4">
        <v>26.041642610516789</v>
      </c>
      <c r="D52" s="17">
        <v>51.027336932666664</v>
      </c>
    </row>
    <row r="53" spans="1:4" x14ac:dyDescent="0.25">
      <c r="A53" s="3">
        <v>20</v>
      </c>
      <c r="B53" s="4">
        <v>1.9354842361463946</v>
      </c>
      <c r="C53" s="4">
        <v>19.193796343465184</v>
      </c>
      <c r="D53" s="17">
        <v>56.568478669603337</v>
      </c>
    </row>
    <row r="54" spans="1:4" x14ac:dyDescent="0.25">
      <c r="A54" s="3">
        <v>10</v>
      </c>
      <c r="B54" s="4">
        <v>-3.6183505971585408</v>
      </c>
      <c r="C54" s="4">
        <v>14.384553121639183</v>
      </c>
      <c r="D54" s="17">
        <v>60.358562381857993</v>
      </c>
    </row>
    <row r="55" spans="1:4" x14ac:dyDescent="0.25">
      <c r="A55" s="3">
        <v>0</v>
      </c>
      <c r="B55" s="4">
        <v>-3.0163980971306684E-14</v>
      </c>
      <c r="C55" s="4">
        <v>-2.0427916454431507E-2</v>
      </c>
      <c r="D55" s="17">
        <v>20.628146859474999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="80" zoomScaleNormal="80" workbookViewId="0">
      <selection activeCell="B4" sqref="B4"/>
    </sheetView>
  </sheetViews>
  <sheetFormatPr defaultRowHeight="15" x14ac:dyDescent="0.25"/>
  <cols>
    <col min="2" max="2" width="15.85546875" customWidth="1"/>
    <col min="3" max="3" width="17.42578125" customWidth="1"/>
    <col min="4" max="5" width="10.85546875" customWidth="1"/>
    <col min="6" max="6" width="13.7109375" customWidth="1"/>
  </cols>
  <sheetData>
    <row r="1" spans="1:7" ht="90" x14ac:dyDescent="0.25">
      <c r="A1" s="84" t="s">
        <v>0</v>
      </c>
      <c r="B1" s="84" t="s">
        <v>75</v>
      </c>
      <c r="C1" s="84" t="s">
        <v>76</v>
      </c>
      <c r="D1" s="84" t="s">
        <v>77</v>
      </c>
      <c r="E1" s="84" t="s">
        <v>80</v>
      </c>
      <c r="F1" s="84" t="s">
        <v>78</v>
      </c>
      <c r="G1" s="85" t="s">
        <v>79</v>
      </c>
    </row>
    <row r="2" spans="1:7" ht="15.75" x14ac:dyDescent="0.25">
      <c r="A2" s="86" t="s">
        <v>44</v>
      </c>
      <c r="B2" s="86" t="s">
        <v>45</v>
      </c>
      <c r="C2" s="86" t="s">
        <v>45</v>
      </c>
      <c r="D2" s="2" t="s">
        <v>55</v>
      </c>
      <c r="E2" s="2" t="s">
        <v>55</v>
      </c>
      <c r="F2" s="86" t="s">
        <v>45</v>
      </c>
      <c r="G2" s="86" t="s">
        <v>45</v>
      </c>
    </row>
    <row r="3" spans="1:7" x14ac:dyDescent="0.25">
      <c r="A3" s="21">
        <v>520</v>
      </c>
      <c r="B3" s="17">
        <v>57</v>
      </c>
      <c r="C3" s="17">
        <v>22.945811877266461</v>
      </c>
      <c r="D3" s="17">
        <v>83.148989459999996</v>
      </c>
      <c r="E3" s="17">
        <f>D3-51.1</f>
        <v>32.048989459999994</v>
      </c>
      <c r="F3" s="17">
        <f>(E3/176.6)*1000</f>
        <v>181.47785651189125</v>
      </c>
      <c r="G3" s="17">
        <v>66.54992815</v>
      </c>
    </row>
    <row r="4" spans="1:7" x14ac:dyDescent="0.25">
      <c r="A4" s="21">
        <v>510</v>
      </c>
      <c r="B4" s="17">
        <v>79.899940668720006</v>
      </c>
      <c r="C4" s="17">
        <v>-2.8732951232828357</v>
      </c>
      <c r="D4" s="17">
        <v>80.459534270000006</v>
      </c>
      <c r="E4" s="17">
        <f t="shared" ref="E4:E55" si="0">D4-51.1</f>
        <v>29.359534270000005</v>
      </c>
      <c r="F4" s="17">
        <f t="shared" ref="F4:F55" si="1">(E4/176.6)*1000</f>
        <v>166.24877842582109</v>
      </c>
      <c r="G4" s="17">
        <v>82.669768399999995</v>
      </c>
    </row>
    <row r="5" spans="1:7" x14ac:dyDescent="0.25">
      <c r="A5" s="21">
        <v>500</v>
      </c>
      <c r="B5" s="17">
        <v>102.8121503686</v>
      </c>
      <c r="C5" s="17">
        <v>-16.538036700190247</v>
      </c>
      <c r="D5" s="17">
        <v>84.941959580000002</v>
      </c>
      <c r="E5" s="17">
        <f t="shared" si="0"/>
        <v>33.841959580000001</v>
      </c>
      <c r="F5" s="17">
        <f t="shared" si="1"/>
        <v>191.63057519818801</v>
      </c>
      <c r="G5" s="17">
        <v>105.9459631</v>
      </c>
    </row>
    <row r="6" spans="1:7" x14ac:dyDescent="0.25">
      <c r="A6" s="21">
        <v>490</v>
      </c>
      <c r="B6" s="17">
        <v>128.72119124344999</v>
      </c>
      <c r="C6" s="17">
        <v>-11.766871482183069</v>
      </c>
      <c r="D6" s="17">
        <v>86.959050970000007</v>
      </c>
      <c r="E6" s="17">
        <f t="shared" si="0"/>
        <v>35.859050970000006</v>
      </c>
      <c r="F6" s="17">
        <f t="shared" si="1"/>
        <v>203.05238374858442</v>
      </c>
      <c r="G6" s="17">
        <v>97.908551739999993</v>
      </c>
    </row>
    <row r="7" spans="1:7" x14ac:dyDescent="0.25">
      <c r="A7" s="21">
        <v>480</v>
      </c>
      <c r="B7" s="17">
        <v>171.64858440963334</v>
      </c>
      <c r="C7" s="17">
        <v>-3.404831184391921</v>
      </c>
      <c r="D7" s="17">
        <v>95.25153779</v>
      </c>
      <c r="E7" s="17">
        <f t="shared" si="0"/>
        <v>44.151537789999999</v>
      </c>
      <c r="F7" s="17">
        <f t="shared" si="1"/>
        <v>250.0087077576444</v>
      </c>
      <c r="G7" s="17">
        <v>130.1325118</v>
      </c>
    </row>
    <row r="8" spans="1:7" x14ac:dyDescent="0.25">
      <c r="A8" s="21">
        <v>470</v>
      </c>
      <c r="B8" s="17">
        <v>177.18775866564999</v>
      </c>
      <c r="C8" s="17">
        <v>5.6979558882184316</v>
      </c>
      <c r="D8" s="17">
        <v>89.648506150000003</v>
      </c>
      <c r="E8" s="17">
        <f t="shared" si="0"/>
        <v>38.548506150000001</v>
      </c>
      <c r="F8" s="17">
        <f t="shared" si="1"/>
        <v>218.28146177802947</v>
      </c>
      <c r="G8" s="17">
        <v>161.4611238</v>
      </c>
    </row>
    <row r="9" spans="1:7" x14ac:dyDescent="0.25">
      <c r="A9" s="21">
        <v>460</v>
      </c>
      <c r="B9" s="17">
        <v>205.42901565855999</v>
      </c>
      <c r="C9" s="17">
        <v>35.204731007378697</v>
      </c>
      <c r="D9" s="17">
        <v>93.010325129999998</v>
      </c>
      <c r="E9" s="17">
        <f t="shared" si="0"/>
        <v>41.910325129999997</v>
      </c>
      <c r="F9" s="17">
        <f t="shared" si="1"/>
        <v>237.31780934314833</v>
      </c>
      <c r="G9" s="17">
        <v>139.111718</v>
      </c>
    </row>
    <row r="10" spans="1:7" x14ac:dyDescent="0.25">
      <c r="A10" s="21">
        <v>450</v>
      </c>
      <c r="B10" s="17">
        <v>194.89267236945</v>
      </c>
      <c r="C10" s="17">
        <v>80.665508819957523</v>
      </c>
      <c r="D10" s="17">
        <v>93.45856766</v>
      </c>
      <c r="E10" s="17">
        <f t="shared" si="0"/>
        <v>42.358567659999999</v>
      </c>
      <c r="F10" s="17">
        <f t="shared" si="1"/>
        <v>239.85598901472255</v>
      </c>
      <c r="G10" s="17">
        <v>114.97304509999999</v>
      </c>
    </row>
    <row r="11" spans="1:7" x14ac:dyDescent="0.25">
      <c r="A11" s="21">
        <v>440</v>
      </c>
      <c r="B11" s="17">
        <v>155.24623251023999</v>
      </c>
      <c r="C11" s="17">
        <v>71.185104558906716</v>
      </c>
      <c r="D11" s="17">
        <v>84.941959580000002</v>
      </c>
      <c r="E11" s="17">
        <f t="shared" si="0"/>
        <v>33.841959580000001</v>
      </c>
      <c r="F11" s="17">
        <f t="shared" si="1"/>
        <v>191.63057519818801</v>
      </c>
      <c r="G11" s="17">
        <v>100.6739129</v>
      </c>
    </row>
    <row r="12" spans="1:7" x14ac:dyDescent="0.25">
      <c r="A12" s="21">
        <v>430</v>
      </c>
      <c r="B12" s="17">
        <v>187.34443179453334</v>
      </c>
      <c r="C12" s="17">
        <v>50.800069770171568</v>
      </c>
      <c r="D12" s="17">
        <v>101.97517569999999</v>
      </c>
      <c r="E12" s="17">
        <f t="shared" si="0"/>
        <v>50.875175699999993</v>
      </c>
      <c r="F12" s="17">
        <f t="shared" si="1"/>
        <v>288.08140260475648</v>
      </c>
      <c r="G12" s="17">
        <v>110.5284595</v>
      </c>
    </row>
    <row r="13" spans="1:7" x14ac:dyDescent="0.25">
      <c r="A13" s="21">
        <v>420</v>
      </c>
      <c r="B13" s="17">
        <v>166.62220722789999</v>
      </c>
      <c r="C13" s="17">
        <v>35.031989399721645</v>
      </c>
      <c r="D13" s="17">
        <v>104.44050970000001</v>
      </c>
      <c r="E13" s="17">
        <f t="shared" si="0"/>
        <v>53.340509700000005</v>
      </c>
      <c r="F13" s="17">
        <f t="shared" si="1"/>
        <v>302.04139127972826</v>
      </c>
      <c r="G13" s="17">
        <v>122.1787044</v>
      </c>
    </row>
    <row r="14" spans="1:7" x14ac:dyDescent="0.25">
      <c r="A14" s="21">
        <v>410</v>
      </c>
      <c r="B14" s="17">
        <v>135.89766735419997</v>
      </c>
      <c r="C14" s="17">
        <v>53.021807339586914</v>
      </c>
      <c r="D14" s="17">
        <v>90.993233739999994</v>
      </c>
      <c r="E14" s="17">
        <f t="shared" si="0"/>
        <v>39.893233739999992</v>
      </c>
      <c r="F14" s="17">
        <f t="shared" si="1"/>
        <v>225.89600079275192</v>
      </c>
      <c r="G14" s="17">
        <v>106.0910195</v>
      </c>
    </row>
    <row r="15" spans="1:7" x14ac:dyDescent="0.25">
      <c r="A15" s="21">
        <v>400</v>
      </c>
      <c r="B15" s="17">
        <v>130.43665574953334</v>
      </c>
      <c r="C15" s="17">
        <v>70.890188628226966</v>
      </c>
      <c r="D15" s="17">
        <v>95.027416520000003</v>
      </c>
      <c r="E15" s="17">
        <f t="shared" si="0"/>
        <v>43.927416520000001</v>
      </c>
      <c r="F15" s="17">
        <f t="shared" si="1"/>
        <v>248.73961789354476</v>
      </c>
      <c r="G15" s="17">
        <v>105.21496449999999</v>
      </c>
    </row>
    <row r="16" spans="1:7" x14ac:dyDescent="0.25">
      <c r="A16" s="21">
        <v>390</v>
      </c>
      <c r="B16" s="17">
        <v>160.9809028256</v>
      </c>
      <c r="C16" s="17">
        <v>84.753985571164975</v>
      </c>
      <c r="D16" s="17">
        <v>90.096748680000005</v>
      </c>
      <c r="E16" s="17">
        <f t="shared" si="0"/>
        <v>38.996748680000003</v>
      </c>
      <c r="F16" s="17">
        <f t="shared" si="1"/>
        <v>220.81964144960364</v>
      </c>
      <c r="G16" s="17">
        <v>107.911013</v>
      </c>
    </row>
    <row r="17" spans="1:7" x14ac:dyDescent="0.25">
      <c r="A17" s="21">
        <v>380</v>
      </c>
      <c r="B17" s="17">
        <v>159.14238133060002</v>
      </c>
      <c r="C17" s="17">
        <v>81.156220504326754</v>
      </c>
      <c r="D17" s="17">
        <v>103.5440246</v>
      </c>
      <c r="E17" s="17">
        <f t="shared" si="0"/>
        <v>52.444024599999999</v>
      </c>
      <c r="F17" s="17">
        <f t="shared" si="1"/>
        <v>296.96503171007924</v>
      </c>
      <c r="G17" s="17">
        <v>102.5603608</v>
      </c>
    </row>
    <row r="18" spans="1:7" x14ac:dyDescent="0.25">
      <c r="A18" s="21">
        <v>370</v>
      </c>
      <c r="B18" s="17">
        <v>128.54966267903333</v>
      </c>
      <c r="C18" s="17">
        <v>74.016091758585873</v>
      </c>
      <c r="D18" s="17">
        <v>102.8716608</v>
      </c>
      <c r="E18" s="17">
        <f t="shared" si="0"/>
        <v>51.771660799999999</v>
      </c>
      <c r="F18" s="17">
        <f t="shared" si="1"/>
        <v>293.15776217440543</v>
      </c>
      <c r="G18" s="17">
        <v>88.263372259999997</v>
      </c>
    </row>
    <row r="19" spans="1:7" x14ac:dyDescent="0.25">
      <c r="A19" s="21">
        <v>360</v>
      </c>
      <c r="B19" s="17">
        <v>104.828102870745</v>
      </c>
      <c r="C19" s="17">
        <v>66.314979438443714</v>
      </c>
      <c r="D19" s="17">
        <v>98.83747803</v>
      </c>
      <c r="E19" s="17">
        <f t="shared" si="0"/>
        <v>47.737478029999998</v>
      </c>
      <c r="F19" s="17">
        <f t="shared" si="1"/>
        <v>270.31414513023782</v>
      </c>
      <c r="G19" s="17">
        <v>67.702519229999993</v>
      </c>
    </row>
    <row r="20" spans="1:7" x14ac:dyDescent="0.25">
      <c r="A20" s="21">
        <v>350</v>
      </c>
      <c r="B20" s="17">
        <v>108.23542211180001</v>
      </c>
      <c r="C20" s="17">
        <v>79.536361077727349</v>
      </c>
      <c r="D20" s="17">
        <v>90.544991210000006</v>
      </c>
      <c r="E20" s="17">
        <f t="shared" si="0"/>
        <v>39.444991210000005</v>
      </c>
      <c r="F20" s="17">
        <f t="shared" si="1"/>
        <v>223.35782112117784</v>
      </c>
      <c r="G20" s="17">
        <v>27.461870090000001</v>
      </c>
    </row>
    <row r="21" spans="1:7" x14ac:dyDescent="0.25">
      <c r="A21" s="21">
        <v>340</v>
      </c>
      <c r="B21" s="17">
        <v>73.897335223546676</v>
      </c>
      <c r="C21" s="17">
        <v>93.996940972653462</v>
      </c>
      <c r="D21" s="17">
        <v>84.045474519999999</v>
      </c>
      <c r="E21" s="17">
        <f t="shared" si="0"/>
        <v>32.945474519999998</v>
      </c>
      <c r="F21" s="17">
        <f t="shared" si="1"/>
        <v>186.55421585503962</v>
      </c>
      <c r="G21" s="17">
        <v>-24.413303590000002</v>
      </c>
    </row>
    <row r="22" spans="1:7" x14ac:dyDescent="0.25">
      <c r="A22" s="21">
        <v>330</v>
      </c>
      <c r="B22" s="17">
        <v>41.184924166369996</v>
      </c>
      <c r="C22" s="17">
        <v>73.503741069161805</v>
      </c>
      <c r="D22" s="17">
        <v>82.70074692</v>
      </c>
      <c r="E22" s="17">
        <f t="shared" si="0"/>
        <v>31.600746919999999</v>
      </c>
      <c r="F22" s="17">
        <f t="shared" si="1"/>
        <v>178.93967678369197</v>
      </c>
      <c r="G22" s="17">
        <v>-42.290255729999998</v>
      </c>
    </row>
    <row r="23" spans="1:7" x14ac:dyDescent="0.25">
      <c r="A23" s="21">
        <v>320</v>
      </c>
      <c r="B23" s="17">
        <v>15.956095106389883</v>
      </c>
      <c r="C23" s="17">
        <v>57.635882762397692</v>
      </c>
      <c r="D23" s="17">
        <v>76.649472759999995</v>
      </c>
      <c r="E23" s="17">
        <f t="shared" si="0"/>
        <v>25.549472759999993</v>
      </c>
      <c r="F23" s="17">
        <f t="shared" si="1"/>
        <v>144.67425118912794</v>
      </c>
      <c r="G23" s="17">
        <v>14.983445939999999</v>
      </c>
    </row>
    <row r="24" spans="1:7" x14ac:dyDescent="0.25">
      <c r="A24" s="21">
        <v>310</v>
      </c>
      <c r="B24" s="17">
        <v>41.997314927153333</v>
      </c>
      <c r="C24" s="17">
        <v>55.640170460661736</v>
      </c>
      <c r="D24" s="17">
        <v>67.460500879999998</v>
      </c>
      <c r="E24" s="17">
        <f t="shared" si="0"/>
        <v>16.360500879999996</v>
      </c>
      <c r="F24" s="17">
        <f t="shared" si="1"/>
        <v>92.641567836919563</v>
      </c>
      <c r="G24" s="17">
        <v>22.156949919999999</v>
      </c>
    </row>
    <row r="25" spans="1:7" x14ac:dyDescent="0.25">
      <c r="A25" s="21">
        <v>300</v>
      </c>
      <c r="B25" s="17">
        <v>68.480860232600008</v>
      </c>
      <c r="C25" s="17">
        <v>64.348250224275574</v>
      </c>
      <c r="D25" s="17">
        <v>75.080623900000006</v>
      </c>
      <c r="E25" s="17">
        <f t="shared" si="0"/>
        <v>23.980623900000005</v>
      </c>
      <c r="F25" s="17">
        <f t="shared" si="1"/>
        <v>135.79062231030582</v>
      </c>
      <c r="G25" s="17">
        <v>-24.34613461</v>
      </c>
    </row>
    <row r="26" spans="1:7" x14ac:dyDescent="0.25">
      <c r="A26" s="21">
        <v>290</v>
      </c>
      <c r="B26" s="17">
        <v>45.453284605690001</v>
      </c>
      <c r="C26" s="17">
        <v>81.113132815627438</v>
      </c>
      <c r="D26" s="17">
        <v>78.890685410000003</v>
      </c>
      <c r="E26" s="17">
        <f t="shared" si="0"/>
        <v>27.790685410000002</v>
      </c>
      <c r="F26" s="17">
        <f t="shared" si="1"/>
        <v>157.36514954699888</v>
      </c>
      <c r="G26" s="17">
        <v>-39.539900439999997</v>
      </c>
    </row>
    <row r="27" spans="1:7" x14ac:dyDescent="0.25">
      <c r="A27" s="21">
        <v>280</v>
      </c>
      <c r="B27" s="17">
        <v>47.727334833040004</v>
      </c>
      <c r="C27" s="17">
        <v>74.39879967622737</v>
      </c>
      <c r="D27" s="17">
        <v>74.184138840000003</v>
      </c>
      <c r="E27" s="17">
        <f t="shared" si="0"/>
        <v>23.084138840000001</v>
      </c>
      <c r="F27" s="17">
        <f t="shared" si="1"/>
        <v>130.71426296715742</v>
      </c>
      <c r="G27" s="17">
        <v>-26.997880129999999</v>
      </c>
    </row>
    <row r="28" spans="1:7" x14ac:dyDescent="0.25">
      <c r="A28" s="21">
        <v>270</v>
      </c>
      <c r="B28" s="17">
        <v>37.648466631743332</v>
      </c>
      <c r="C28" s="17">
        <v>75.251079592980602</v>
      </c>
      <c r="D28" s="17">
        <v>71.942926189999994</v>
      </c>
      <c r="E28" s="17">
        <f t="shared" si="0"/>
        <v>20.842926189999993</v>
      </c>
      <c r="F28" s="17">
        <f t="shared" si="1"/>
        <v>118.02336460928649</v>
      </c>
      <c r="G28" s="17">
        <v>-15.349778880000001</v>
      </c>
    </row>
    <row r="29" spans="1:7" x14ac:dyDescent="0.25">
      <c r="A29" s="21">
        <v>260</v>
      </c>
      <c r="B29" s="17">
        <v>-12.582394595945667</v>
      </c>
      <c r="C29" s="17">
        <v>79.467823123205349</v>
      </c>
      <c r="D29" s="17">
        <v>78.890685410000003</v>
      </c>
      <c r="E29" s="17">
        <f t="shared" si="0"/>
        <v>27.790685410000002</v>
      </c>
      <c r="F29" s="17">
        <f t="shared" si="1"/>
        <v>157.36514954699888</v>
      </c>
      <c r="G29" s="17">
        <v>-33.226731030000003</v>
      </c>
    </row>
    <row r="30" spans="1:7" x14ac:dyDescent="0.25">
      <c r="A30" s="21">
        <v>250</v>
      </c>
      <c r="B30" s="17">
        <v>11.61808121786575</v>
      </c>
      <c r="C30" s="17">
        <v>29.982781751335541</v>
      </c>
      <c r="D30" s="17">
        <v>60.960984179999997</v>
      </c>
      <c r="E30" s="17">
        <f t="shared" si="0"/>
        <v>9.8609841799999955</v>
      </c>
      <c r="F30" s="17">
        <f t="shared" si="1"/>
        <v>55.837962514156267</v>
      </c>
      <c r="G30" s="17">
        <v>-43.051980530000002</v>
      </c>
    </row>
    <row r="31" spans="1:7" x14ac:dyDescent="0.25">
      <c r="A31" s="21">
        <v>240</v>
      </c>
      <c r="B31" s="17">
        <v>8.3699858076261666</v>
      </c>
      <c r="C31" s="17">
        <v>18.435379371598042</v>
      </c>
      <c r="D31" s="17">
        <v>69.477592270000002</v>
      </c>
      <c r="E31" s="17">
        <f t="shared" si="0"/>
        <v>18.377592270000001</v>
      </c>
      <c r="F31" s="17">
        <f t="shared" si="1"/>
        <v>104.06337638731598</v>
      </c>
      <c r="G31" s="17">
        <v>20.484156540000001</v>
      </c>
    </row>
    <row r="32" spans="1:7" x14ac:dyDescent="0.25">
      <c r="A32" s="21">
        <v>230</v>
      </c>
      <c r="B32" s="17">
        <v>38.262463514888331</v>
      </c>
      <c r="C32" s="17">
        <v>11.953051963756023</v>
      </c>
      <c r="D32" s="17">
        <v>66.115773290000007</v>
      </c>
      <c r="E32" s="17">
        <f t="shared" si="0"/>
        <v>15.015773290000006</v>
      </c>
      <c r="F32" s="17">
        <f t="shared" si="1"/>
        <v>85.027028822197096</v>
      </c>
      <c r="G32" s="17">
        <v>103.69937520000001</v>
      </c>
    </row>
    <row r="33" spans="1:7" x14ac:dyDescent="0.25">
      <c r="A33" s="21">
        <v>220</v>
      </c>
      <c r="B33" s="17">
        <v>15.839642914525399</v>
      </c>
      <c r="C33" s="17">
        <v>4.1368305492332835</v>
      </c>
      <c r="D33" s="17">
        <v>71.494683660000007</v>
      </c>
      <c r="E33" s="17">
        <f t="shared" si="0"/>
        <v>20.394683660000005</v>
      </c>
      <c r="F33" s="17">
        <f t="shared" si="1"/>
        <v>115.48518493771239</v>
      </c>
      <c r="G33" s="17">
        <v>92.087716650000004</v>
      </c>
    </row>
    <row r="34" spans="1:7" x14ac:dyDescent="0.25">
      <c r="A34" s="21">
        <v>210</v>
      </c>
      <c r="B34" s="17">
        <v>2.0373922182956661</v>
      </c>
      <c r="C34" s="17">
        <v>20.475995551580038</v>
      </c>
      <c r="D34" s="17">
        <v>61.633347980000003</v>
      </c>
      <c r="E34" s="17">
        <f t="shared" si="0"/>
        <v>10.533347980000002</v>
      </c>
      <c r="F34" s="17">
        <f t="shared" si="1"/>
        <v>59.645232049830142</v>
      </c>
      <c r="G34" s="17">
        <v>99.260506070000005</v>
      </c>
    </row>
    <row r="35" spans="1:7" x14ac:dyDescent="0.25">
      <c r="A35" s="21">
        <v>200</v>
      </c>
      <c r="B35" s="17">
        <v>-10.739094260267599</v>
      </c>
      <c r="C35" s="17">
        <v>45.133356726755146</v>
      </c>
      <c r="D35" s="17">
        <v>58.719771530000003</v>
      </c>
      <c r="E35" s="17">
        <f t="shared" si="0"/>
        <v>7.6197715300000013</v>
      </c>
      <c r="F35" s="17">
        <f t="shared" si="1"/>
        <v>43.147064156285403</v>
      </c>
      <c r="G35" s="17">
        <v>77.80501941</v>
      </c>
    </row>
    <row r="36" spans="1:7" x14ac:dyDescent="0.25">
      <c r="A36" s="21">
        <v>190</v>
      </c>
      <c r="B36" s="17">
        <v>62.697002894079993</v>
      </c>
      <c r="C36" s="17">
        <v>63.500928345095609</v>
      </c>
      <c r="D36" s="17">
        <v>51.996133569999998</v>
      </c>
      <c r="E36" s="17">
        <f t="shared" si="0"/>
        <v>0.89613356999999638</v>
      </c>
      <c r="F36" s="17">
        <f t="shared" si="1"/>
        <v>5.0743690260475445</v>
      </c>
      <c r="G36" s="17">
        <v>16.987082279999999</v>
      </c>
    </row>
    <row r="37" spans="1:7" x14ac:dyDescent="0.25">
      <c r="A37" s="21">
        <v>180</v>
      </c>
      <c r="B37" s="17">
        <v>86.995750061479995</v>
      </c>
      <c r="C37" s="17">
        <v>73.552219572450142</v>
      </c>
      <c r="D37" s="17">
        <v>43.255404220000003</v>
      </c>
      <c r="E37" s="17">
        <f t="shared" si="0"/>
        <v>-7.8445957799999988</v>
      </c>
      <c r="F37" s="17">
        <f t="shared" si="1"/>
        <v>-44.420134654586626</v>
      </c>
      <c r="G37" s="17">
        <v>-31.308127760000001</v>
      </c>
    </row>
    <row r="38" spans="1:7" x14ac:dyDescent="0.25">
      <c r="A38" s="21">
        <v>170</v>
      </c>
      <c r="B38" s="17">
        <v>119.0317054037</v>
      </c>
      <c r="C38" s="17">
        <v>81.438161825086539</v>
      </c>
      <c r="D38" s="17">
        <v>55.35795255</v>
      </c>
      <c r="E38" s="17">
        <f t="shared" si="0"/>
        <v>4.2579525499999988</v>
      </c>
      <c r="F38" s="17">
        <f t="shared" si="1"/>
        <v>24.110716591166472</v>
      </c>
      <c r="G38" s="17">
        <v>-37.556271879999997</v>
      </c>
    </row>
    <row r="39" spans="1:7" x14ac:dyDescent="0.25">
      <c r="A39" s="21">
        <v>160</v>
      </c>
      <c r="B39" s="17">
        <v>121.690308721275</v>
      </c>
      <c r="C39" s="17">
        <v>104.98131414958179</v>
      </c>
      <c r="D39" s="17">
        <v>74.856502640000002</v>
      </c>
      <c r="E39" s="17">
        <f t="shared" si="0"/>
        <v>23.756502640000001</v>
      </c>
      <c r="F39" s="17">
        <f t="shared" si="1"/>
        <v>134.52153250283126</v>
      </c>
      <c r="G39" s="17">
        <v>6.3000690739999996</v>
      </c>
    </row>
    <row r="40" spans="1:7" x14ac:dyDescent="0.25">
      <c r="A40" s="21">
        <v>150</v>
      </c>
      <c r="B40" s="17">
        <v>143.585522635475</v>
      </c>
      <c r="C40" s="17">
        <v>98.31896731748472</v>
      </c>
      <c r="D40" s="17">
        <v>54.685588750000001</v>
      </c>
      <c r="E40" s="17">
        <f t="shared" si="0"/>
        <v>3.5855887499999994</v>
      </c>
      <c r="F40" s="17">
        <f t="shared" si="1"/>
        <v>20.303447055492637</v>
      </c>
      <c r="G40" s="17">
        <v>40.311867309999997</v>
      </c>
    </row>
    <row r="41" spans="1:7" x14ac:dyDescent="0.25">
      <c r="A41" s="21">
        <v>140</v>
      </c>
      <c r="B41" s="17">
        <v>101.36970689651834</v>
      </c>
      <c r="C41" s="17">
        <v>92.756724004756464</v>
      </c>
      <c r="D41" s="17">
        <v>56.254437609999997</v>
      </c>
      <c r="E41" s="17">
        <f t="shared" si="0"/>
        <v>5.1544376099999951</v>
      </c>
      <c r="F41" s="17">
        <f t="shared" si="1"/>
        <v>29.187075934314809</v>
      </c>
      <c r="G41" s="17">
        <v>76.113647369999995</v>
      </c>
    </row>
    <row r="42" spans="1:7" x14ac:dyDescent="0.25">
      <c r="A42" s="21">
        <v>130</v>
      </c>
      <c r="B42" s="17">
        <v>139.67710644118</v>
      </c>
      <c r="C42" s="17">
        <v>90.878597453910814</v>
      </c>
      <c r="D42" s="17">
        <v>50.65140598</v>
      </c>
      <c r="E42" s="17">
        <f t="shared" si="0"/>
        <v>-0.44859402000000159</v>
      </c>
      <c r="F42" s="17">
        <f t="shared" si="1"/>
        <v>-2.5401699886749811</v>
      </c>
      <c r="G42" s="17">
        <v>135.1744726</v>
      </c>
    </row>
    <row r="43" spans="1:7" x14ac:dyDescent="0.25">
      <c r="A43" s="21">
        <v>120</v>
      </c>
      <c r="B43" s="17">
        <v>141.63400095943334</v>
      </c>
      <c r="C43" s="17">
        <v>106.71529699521996</v>
      </c>
      <c r="D43" s="17">
        <v>80.011291740000004</v>
      </c>
      <c r="E43" s="17">
        <f t="shared" si="0"/>
        <v>28.911291740000003</v>
      </c>
      <c r="F43" s="17">
        <f t="shared" si="1"/>
        <v>163.71059875424689</v>
      </c>
      <c r="G43" s="17">
        <v>198.71203879999999</v>
      </c>
    </row>
    <row r="44" spans="1:7" x14ac:dyDescent="0.25">
      <c r="A44" s="21">
        <v>110</v>
      </c>
      <c r="B44" s="17">
        <v>148.13119687682502</v>
      </c>
      <c r="C44" s="17">
        <v>108.61854914398027</v>
      </c>
      <c r="D44" s="17">
        <v>66.339894549999997</v>
      </c>
      <c r="E44" s="17">
        <f t="shared" si="0"/>
        <v>15.239894549999995</v>
      </c>
      <c r="F44" s="17">
        <f t="shared" si="1"/>
        <v>86.296118629671554</v>
      </c>
      <c r="G44" s="17">
        <v>186.20217389999999</v>
      </c>
    </row>
    <row r="45" spans="1:7" x14ac:dyDescent="0.25">
      <c r="A45" s="21">
        <v>100</v>
      </c>
      <c r="B45" s="17">
        <v>222.19606422728336</v>
      </c>
      <c r="C45" s="17">
        <v>110.71965338799785</v>
      </c>
      <c r="D45" s="17">
        <v>73.960017570000005</v>
      </c>
      <c r="E45" s="17">
        <f t="shared" si="0"/>
        <v>22.860017570000004</v>
      </c>
      <c r="F45" s="17">
        <f t="shared" si="1"/>
        <v>129.44517310305778</v>
      </c>
      <c r="G45" s="17">
        <v>210.3708585</v>
      </c>
    </row>
    <row r="46" spans="1:7" x14ac:dyDescent="0.25">
      <c r="A46" s="21">
        <v>90</v>
      </c>
      <c r="B46" s="17">
        <v>234.45945945946664</v>
      </c>
      <c r="C46" s="17">
        <v>110.41160900429524</v>
      </c>
      <c r="D46" s="17">
        <v>83.821353250000001</v>
      </c>
      <c r="E46" s="17">
        <f t="shared" si="0"/>
        <v>32.72135325</v>
      </c>
      <c r="F46" s="17">
        <f t="shared" si="1"/>
        <v>185.28512599094</v>
      </c>
      <c r="G46" s="17">
        <v>225.59535059999999</v>
      </c>
    </row>
    <row r="47" spans="1:7" x14ac:dyDescent="0.25">
      <c r="A47" s="21">
        <v>80</v>
      </c>
      <c r="B47" s="17">
        <v>223.98648648650001</v>
      </c>
      <c r="C47" s="17">
        <v>91.538035589541124</v>
      </c>
      <c r="D47" s="17">
        <v>97.268629169999997</v>
      </c>
      <c r="E47" s="17">
        <f t="shared" si="0"/>
        <v>46.168629169999996</v>
      </c>
      <c r="F47" s="17">
        <f t="shared" si="1"/>
        <v>261.43051625141561</v>
      </c>
      <c r="G47" s="17">
        <v>194.30246679999999</v>
      </c>
    </row>
    <row r="48" spans="1:7" x14ac:dyDescent="0.25">
      <c r="A48" s="21">
        <v>70</v>
      </c>
      <c r="B48" s="17">
        <v>214.32432432432</v>
      </c>
      <c r="C48" s="17">
        <v>69.369355729347802</v>
      </c>
      <c r="D48" s="17">
        <v>76.201230229999993</v>
      </c>
      <c r="E48" s="17">
        <f t="shared" si="0"/>
        <v>25.101230229999992</v>
      </c>
      <c r="F48" s="17">
        <f t="shared" si="1"/>
        <v>142.13607151755375</v>
      </c>
      <c r="G48" s="17">
        <v>184.47435909999999</v>
      </c>
    </row>
    <row r="49" spans="1:7" x14ac:dyDescent="0.25">
      <c r="A49" s="21">
        <v>60</v>
      </c>
      <c r="B49" s="17">
        <v>194.59459459456664</v>
      </c>
      <c r="C49" s="17">
        <v>70.396700083463998</v>
      </c>
      <c r="D49" s="17">
        <v>61.85746924</v>
      </c>
      <c r="E49" s="17">
        <f t="shared" si="0"/>
        <v>10.757469239999999</v>
      </c>
      <c r="F49" s="17">
        <f t="shared" si="1"/>
        <v>60.914321857304635</v>
      </c>
      <c r="G49" s="17">
        <v>159.44319619999999</v>
      </c>
    </row>
    <row r="50" spans="1:7" x14ac:dyDescent="0.25">
      <c r="A50" s="21">
        <v>50</v>
      </c>
      <c r="B50" s="17">
        <v>174.6214628075</v>
      </c>
      <c r="C50" s="17">
        <v>75.780064449280161</v>
      </c>
      <c r="D50" s="17">
        <v>73.735896310000001</v>
      </c>
      <c r="E50" s="17">
        <f t="shared" si="0"/>
        <v>22.63589631</v>
      </c>
      <c r="F50" s="17">
        <f t="shared" si="1"/>
        <v>128.17608329558325</v>
      </c>
      <c r="G50" s="17">
        <v>131.72884690000001</v>
      </c>
    </row>
    <row r="51" spans="1:7" x14ac:dyDescent="0.25">
      <c r="A51" s="21">
        <v>40</v>
      </c>
      <c r="B51" s="17">
        <v>124.45909097071201</v>
      </c>
      <c r="C51" s="17">
        <v>66.356114759378698</v>
      </c>
      <c r="D51" s="17">
        <v>55.133831280000003</v>
      </c>
      <c r="E51" s="17">
        <f t="shared" si="0"/>
        <v>4.0338312800000011</v>
      </c>
      <c r="F51" s="17">
        <f t="shared" si="1"/>
        <v>22.841626727066824</v>
      </c>
      <c r="G51" s="17">
        <v>96.853141300000004</v>
      </c>
    </row>
    <row r="52" spans="1:7" x14ac:dyDescent="0.25">
      <c r="A52" s="21">
        <v>30</v>
      </c>
      <c r="B52" s="17">
        <v>51.027336932666664</v>
      </c>
      <c r="C52" s="17">
        <v>44.966210631985618</v>
      </c>
      <c r="D52" s="17">
        <v>44.824253079999998</v>
      </c>
      <c r="E52" s="17">
        <f t="shared" si="0"/>
        <v>-6.2757469200000031</v>
      </c>
      <c r="F52" s="17">
        <f t="shared" si="1"/>
        <v>-35.536505775764454</v>
      </c>
      <c r="G52" s="17">
        <v>60.187453849999997</v>
      </c>
    </row>
    <row r="53" spans="1:7" x14ac:dyDescent="0.25">
      <c r="A53" s="21">
        <v>20</v>
      </c>
      <c r="B53" s="17">
        <v>56.568478669603337</v>
      </c>
      <c r="C53" s="17">
        <v>16.959650875948473</v>
      </c>
      <c r="D53" s="17">
        <v>49.082557119999997</v>
      </c>
      <c r="E53" s="17">
        <f t="shared" si="0"/>
        <v>-2.0174428800000044</v>
      </c>
      <c r="F53" s="17">
        <f t="shared" si="1"/>
        <v>-11.423798867497194</v>
      </c>
      <c r="G53" s="17">
        <v>39.627315379999999</v>
      </c>
    </row>
    <row r="54" spans="1:7" x14ac:dyDescent="0.25">
      <c r="A54" s="21">
        <v>10</v>
      </c>
      <c r="B54" s="17">
        <v>60.358562381857993</v>
      </c>
      <c r="C54" s="17">
        <v>2.3374836221342261</v>
      </c>
      <c r="D54" s="17">
        <v>44.376010540000003</v>
      </c>
      <c r="E54" s="17">
        <f t="shared" si="0"/>
        <v>-6.7239894599999985</v>
      </c>
      <c r="F54" s="17">
        <f t="shared" si="1"/>
        <v>-38.07468550396375</v>
      </c>
      <c r="G54" s="17">
        <v>10.122269770000001</v>
      </c>
    </row>
    <row r="55" spans="1:7" x14ac:dyDescent="0.25">
      <c r="A55" s="21">
        <v>0</v>
      </c>
      <c r="B55" s="17">
        <v>20.628146859474999</v>
      </c>
      <c r="C55" s="17">
        <v>1.9141489735064474</v>
      </c>
      <c r="D55" s="17">
        <v>51.099648510000002</v>
      </c>
      <c r="E55" s="17">
        <f t="shared" si="0"/>
        <v>-3.5148999999989883E-4</v>
      </c>
      <c r="F55" s="17">
        <f t="shared" si="1"/>
        <v>-1.990317100792179E-3</v>
      </c>
      <c r="G55" s="17">
        <v>7.4540892889999997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Land - flooding - sea levels</vt:lpstr>
      <vt:lpstr>ETopo1 hypsometry slopes</vt:lpstr>
      <vt:lpstr>hypsometric slope tests </vt:lpstr>
      <vt:lpstr>errors</vt:lpstr>
      <vt:lpstr>pearson </vt:lpstr>
      <vt:lpstr>Binned curves used for comparis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Franca Margot Marcilly</dc:creator>
  <cp:lastModifiedBy>Chloe Franca Margot Marcilly</cp:lastModifiedBy>
  <dcterms:created xsi:type="dcterms:W3CDTF">2021-11-12T09:20:09Z</dcterms:created>
  <dcterms:modified xsi:type="dcterms:W3CDTF">2022-05-24T10:19:39Z</dcterms:modified>
</cp:coreProperties>
</file>